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UIP 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__123Graph_ECURRENT" hidden="1">[1]ConsolidatingPL!#REF!</definedName>
    <definedName name="_Order1" hidden="1">255</definedName>
    <definedName name="_Order2" hidden="1">255</definedName>
    <definedName name="AccessDatabase" hidden="1">"I:\COMTREL\FINICLE\TradeSummary.mdb"</definedName>
    <definedName name="Adj_AC_8" localSheetId="5">[2]Cover!#REF!</definedName>
    <definedName name="Adj_Amt_8" localSheetId="5">[2]Cover!#REF!</definedName>
    <definedName name="Adj_Typ_8" localSheetId="5">[2]Cover!#REF!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P11V7HA4MS6XYY3P4BPVXML" hidden="1">#REF!</definedName>
    <definedName name="BEx00PBV7V99V7M3LDYUTF31MUFJ" hidden="1">#REF!</definedName>
    <definedName name="BEx00SMIQJ55EVB7T24CORX0JWQO" hidden="1">#REF!</definedName>
    <definedName name="BEx010V7DB7O7Z9NHSX27HZK4H76" hidden="1">#REF!</definedName>
    <definedName name="BEx012IKS6YVHG9KTG2FAKRSMYLU" hidden="1">#REF!</definedName>
    <definedName name="BEx01HY6E3GJ66ABU5ABN26V6Q13" hidden="1">#REF!</definedName>
    <definedName name="BEx01PW5YQKEGAR8JDDI5OARYXDF" hidden="1">#REF!</definedName>
    <definedName name="BEx01QCB2ERCAYYOFDP3OQRWUU60" hidden="1">#REF!</definedName>
    <definedName name="BEx01U37NQSMTGJRU8EGTJORBJ6H" hidden="1">#REF!</definedName>
    <definedName name="BEx01XJ94SHJ1YQ7ORPW0RQGKI2H" hidden="1">#REF!</definedName>
    <definedName name="BEx028BOZCS2MQO9MODVS6F7NCA3" hidden="1">#REF!</definedName>
    <definedName name="BEx02DPUYNH76938V8GVORY8LRY1" hidden="1">#REF!</definedName>
    <definedName name="BEx02PEP6DY4K1JGB0HHS3B6QOGZ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PDH0YKYQXDHUTFIQLIF34J8" hidden="1">#REF!</definedName>
    <definedName name="BEx1FQ9SZAGL2HEKRB046EOQDWOX" hidden="1">#REF!</definedName>
    <definedName name="BEx1FZV2CM77TBH1R6YYV9P06KA2" hidden="1">#REF!</definedName>
    <definedName name="BEx1G59AY8195JTUM6P18VXUFJ3E" hidden="1">#REF!</definedName>
    <definedName name="BEx1GKUDMCV60BOZT0SENCT0MD8L" hidden="1">#REF!</definedName>
    <definedName name="BEx1GUVQ5L0JCX3E4SROI4WBYVTO" hidden="1">#REF!</definedName>
    <definedName name="BEx1GVMRHFXUP6XYYY9NR12PV5TF" hidden="1">#REF!</definedName>
    <definedName name="BEx1H6KIT7BHUH6MDDWC935V9N47" hidden="1">#REF!</definedName>
    <definedName name="BEx1HA60AI3STEJQZAQ0RA3Q3AZV" hidden="1">#REF!</definedName>
    <definedName name="BEx1HB2DBVO5N6V2WX7BEHUFYTFU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HZCBBWLB2BTNOXP319ZDEVOJ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IPKCFCT3TL9MSO1LSYJ2VJ2X" hidden="1">#REF!</definedName>
    <definedName name="BEx1IW5PQTTMD62XZ287XF2O3FBQ" hidden="1">#REF!</definedName>
    <definedName name="BEx1J0CSSHDJGBJUHVOEMCF2P4DL" hidden="1">#REF!</definedName>
    <definedName name="BEx1J0NL6D3ILC18B48AL0VNEN9A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VTOATZGRJFXGXPJJLC4DOBE" hidden="1">#REF!</definedName>
    <definedName name="BEx1JXBM5W4YRWNQ0P95QQS6JWD6" hidden="1">#REF!</definedName>
    <definedName name="BEx1KGY9QEHZ9QSARMQUTQKRK4UX" hidden="1">#REF!</definedName>
    <definedName name="BEx1KIWH5MOLR00SBECT39NS3AJ1" hidden="1">#REF!</definedName>
    <definedName name="BEx1KKP1ELIF2UII2FWVGL7M1X7J" hidden="1">#REF!</definedName>
    <definedName name="BEx1KQJKIAPZKE9YDYH5HKXX52FM" hidden="1">#REF!</definedName>
    <definedName name="BEx1KUVWMB0QCWA3RBE4CADFVRIS" hidden="1">#REF!</definedName>
    <definedName name="BEx1L0AAH7PV8PPQQDBP5AI4TLYP" hidden="1">#REF!</definedName>
    <definedName name="BEx1L2OG1SDFK2TPXELJ77YP4NI2" hidden="1">#REF!</definedName>
    <definedName name="BEx1L6Q60MWRDJB4L20LK0XPA0Z2" hidden="1">#REF!</definedName>
    <definedName name="BEx1L7BSEFOLQDNZWMLUNBRO08T4" hidden="1">#REF!</definedName>
    <definedName name="BEx1LD63FP2Z4BR9TKSHOZW9KKZ5" hidden="1">#REF!</definedName>
    <definedName name="BEx1LDMB9RW982DUILM2WPT5VWQ3" hidden="1">#REF!</definedName>
    <definedName name="BEx1LFF2UQ13XL4X1I2WBD73NZ21" hidden="1">#REF!</definedName>
    <definedName name="BEx1LKTB33LO23ACTADIVRY7ZNFC" hidden="1">#REF!</definedName>
    <definedName name="BEx1LQNKVZAXGSEPDAM8AWU2FHHJ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P4FWKV0QYXE13PX9JSNA270" hidden="1">#REF!</definedName>
    <definedName name="BEx1MSV791FSS4CZQKG04NHT3F79" hidden="1">#REF!</definedName>
    <definedName name="BEx1MTRKKVCHOZ0YGID6HZ49LJTO" hidden="1">#REF!</definedName>
    <definedName name="BEx1N3CUJ3UX61X38ZAJVPEN4KMC" hidden="1">#REF!</definedName>
    <definedName name="BEx1N5R5IJ3CG6CL344F5KWPINEO" hidden="1">#REF!</definedName>
    <definedName name="BEx1NFCFVPBS7XURQ8Y0BZEGPBVP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24FB2CPATAGE3T7L1NBQQO1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WJJ0DP4628GCVVRQ9X0DRHQ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6FRYAB1BWA5RJS4KOB3G9I" hidden="1">#REF!</definedName>
    <definedName name="BEx1P7S1J4TKGVJ43C2Q2R3M9WRB" hidden="1">#REF!</definedName>
    <definedName name="BEx1P8OF6WY3IH8SO71KQOU83V3Y" hidden="1">#REF!</definedName>
    <definedName name="BEx1PA11BLPVZM8RC5BL46WX8YB5" hidden="1">#REF!</definedName>
    <definedName name="BEx1PAMMMZTO2BTR6YLZ9ASMPS4N" hidden="1">#REF!</definedName>
    <definedName name="BEx1PBZ4BEFIPGMQXT9T8S4PZ2IM" hidden="1">#REF!</definedName>
    <definedName name="BEx1PJMAAUI73DAR3XUON2UMXTBS" hidden="1">#REF!</definedName>
    <definedName name="BEx1PLF2CFSXBZPVI6CJ534EIJDN" hidden="1">#REF!</definedName>
    <definedName name="BEx1PMWZB2DO6EM9BKLUICZJ65HD" hidden="1">#REF!</definedName>
    <definedName name="BEx1PU3X6U0EVLY9569KVBPAH7XU" hidden="1">#REF!</definedName>
    <definedName name="BEx1Q9OV5AOW28OUGRFCD3ZFVWC3" hidden="1">#REF!</definedName>
    <definedName name="BEx1QA54J2A4I7IBQR19BTY28ZMR" hidden="1">#REF!</definedName>
    <definedName name="BEx1QD50TNYYZ6YO943BWHPB9UD9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SY74DYVEPAQ9TGGGXKJA025O" hidden="1">#REF!</definedName>
    <definedName name="BEx1TJ0WLS9O7KNSGIPWTYHDYI1D" hidden="1">#REF!</definedName>
    <definedName name="BEx1TUPQAYGAI13ZC7FU1FJXFAPM" hidden="1">#REF!</definedName>
    <definedName name="BEx1TY0F9W7EOF31FZXITWEYBSRT" hidden="1">#REF!</definedName>
    <definedName name="BEx1U7WFO8OZKB1EBF4H386JW91L" hidden="1">#REF!</definedName>
    <definedName name="BEx1U87938YR9N6HYI24KVBKLOS3" hidden="1">#REF!</definedName>
    <definedName name="BEx1U9P6VQWSVRICLZR9DYRMN61U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O8ENOJNYCNX5Z95TBIJ3MKP" hidden="1">#REF!</definedName>
    <definedName name="BEx1UUDIQPZ23XQ79GUL0RAWRSCK" hidden="1">#REF!</definedName>
    <definedName name="BEx1V67SEV778NVW68J8W5SND1J7" hidden="1">#REF!</definedName>
    <definedName name="BEx1VIY9SQLRESD11CC4PHYT0XSG" hidden="1">#REF!</definedName>
    <definedName name="BEx1W3170EJU6QEJR4F8E2ULUU2U" hidden="1">#REF!</definedName>
    <definedName name="BEx1WC67EH10SC38QWX3WEA5KH3A" hidden="1">#REF!</definedName>
    <definedName name="BEx1WDTMC6W73PJPTY0JYLKOA883" hidden="1">#REF!</definedName>
    <definedName name="BEx1WGYTKZZIPM1577W5FEYKFH3V" hidden="1">#REF!</definedName>
    <definedName name="BEx1WHPURIV3D3PTJJ359H1OP7ZV" hidden="1">#REF!</definedName>
    <definedName name="BEx1WLBBR45RLDQX9FCLJWUUQX5R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T3VU2F7OSUQZHBIV4KTTFJ4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FL3ISYW3FU1DQ3US0DYA8NQ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KFCCPZZ6ROLAT5C1DZNIC1U" hidden="1">#REF!</definedName>
    <definedName name="BEx3CO0SVO4WLH0DO43DCHYDTH1P" hidden="1">#REF!</definedName>
    <definedName name="BEx3CPDAEBC12450MVHX6S78ILBS" hidden="1">#REF!</definedName>
    <definedName name="BEx3CQ9OQ7E1YH93NADGWWEH0HD5" hidden="1">#REF!</definedName>
    <definedName name="BEx3D9G6QTSPF9UYI4X0XY0VE896" hidden="1">#REF!</definedName>
    <definedName name="BEx3DCQU9PBRXIMLO62KS5RLH447" hidden="1">#REF!</definedName>
    <definedName name="BEx3DQ8EH7C7L4XQAOL3NRRVRRT3" hidden="1">#REF!</definedName>
    <definedName name="BEx3EF99FD6QNNCNOKDEE67JHTUJ" hidden="1">#REF!</definedName>
    <definedName name="BEx3EGLXG4AU8GXIFP26DZ61E6EP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UUAX947Q5N6MY6W0KSNY78Y" hidden="1">#REF!</definedName>
    <definedName name="BEx3F3OJYKFH63TY4TBS69H5CI8M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GRGZOH1A62SHC133FKNN9K23" hidden="1">#REF!</definedName>
    <definedName name="BEx3GS2LABKJSRV8GPZLJZVX7NMJ" hidden="1">#REF!</definedName>
    <definedName name="BEx3H05W7OEBR6W6YJKGD6W5M3I1" hidden="1">#REF!</definedName>
    <definedName name="BEx3H244GCME7ZDNAXG6ZSJ64ZRE" hidden="1">#REF!</definedName>
    <definedName name="BEx3H5UX2GZFZZT657YR76RHW5I6" hidden="1">#REF!</definedName>
    <definedName name="BEx3HACPKDZVUOS9WBDCCFJB46DK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3KN8WAL54AYYACGCUM43J9W" hidden="1">#REF!</definedName>
    <definedName name="BEx3ICF1GY8HQEBIU9S43PDJ90BX" hidden="1">#REF!</definedName>
    <definedName name="BEx3IYAH2DEBFWO8F94H4MXE3RLY" hidden="1">#REF!</definedName>
    <definedName name="BEx3IZSG3932LSWHR5YV78IVRPCK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MF5D7ODCJ7THAJTC1GFSG95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13PSDK50JLCLD0GX8L4TWAH" hidden="1">#REF!</definedName>
    <definedName name="BEx3K4EII7GU1CG0BN7UL15M6J8Z" hidden="1">#REF!</definedName>
    <definedName name="BEx3K4ZXQUQ2KYZF74B84SO48XMW" hidden="1">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M1PWWC9WH0R5TX5K06V559U" hidden="1">#REF!</definedName>
    <definedName name="BEx3LPCEZ1C0XEKNCM3YT09JWCUO" hidden="1">#REF!</definedName>
    <definedName name="BEx3LSXW33WR1ECIMRYUPFBJXGGH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F9LX8G8DXGARRYNTDH542WG" hidden="1">#REF!</definedName>
    <definedName name="BEx3MREOFWJQEYMCMBL7ZE06NBN6" hidden="1">#REF!</definedName>
    <definedName name="BEx3MSGD8I6KBFD4XFWYGH3DKUK3" hidden="1">#REF!</definedName>
    <definedName name="BEx3NDQFYEWZAUGWFMGT2R7E7RBT" hidden="1">#REF!</definedName>
    <definedName name="BEx3NGQBX2HEDKOCDX0TX1TGBB3P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US0N576NJN078Y1BWUWQK6B" hidden="1">#REF!</definedName>
    <definedName name="BEx3OV8BH6PYNZT7C246LOAU9SVX" hidden="1">#REF!</definedName>
    <definedName name="BEx3OXRYJZUEY6E72UJU0PHLMYAR" hidden="1">#REF!</definedName>
    <definedName name="BEx3P3RP5PYI4BJVYGNU1V7KT5EH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RQW017D7T1X732WDV7L1KP8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CFD2TBUF95ZN83Q7JPV97FK" hidden="1">#REF!</definedName>
    <definedName name="BEx3QEDFOYFY5NBTININ5W4RLD4Q" hidden="1">#REF!</definedName>
    <definedName name="BEx3QIKJ3U962US1Q564NZDLU8LD" hidden="1">#REF!</definedName>
    <definedName name="BEx3QLF3RHHBNUFLUWEROBZDF1U4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37QNFSKW3DGRH5YVVEZLJI7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D7WH1NN1OH0MRS4T8ENRU32" hidden="1">#REF!</definedName>
    <definedName name="BEx3TPCSI16OAB2L9M9IULQMQ9J9" hidden="1">#REF!</definedName>
    <definedName name="BEx3TQ3SFJB2WTCV0OXDE56FB46K" hidden="1">#REF!</definedName>
    <definedName name="BEx3TX59M3456DDBXWFJ8X2TU37A" hidden="1">#REF!</definedName>
    <definedName name="BEx3U2UBY80GPGSTYFGI6F8TPKCV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IX0UULWP3BZA8VT2SQ8WI7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7ROM8UIFKV5C1BOZWSQQLESO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W57CTL8HFK3U7ZRFYZR6MXE" hidden="1">#REF!</definedName>
    <definedName name="BEx58XHO7ZULLF2EUD7YIS0MGQJ5" hidden="1">#REF!</definedName>
    <definedName name="BEx58ZAFNTMGBNDH52VUYXLRJO7P" hidden="1">#REF!</definedName>
    <definedName name="BEx58ZW0HAIGIPEX9CVA1PQQTR6X" hidden="1">#REF!</definedName>
    <definedName name="BEx593SAFVYKW7V61D9COEZJXDA7" hidden="1">#REF!</definedName>
    <definedName name="BEx59BA1KH3RG6K1LHL7YS2VB79N" hidden="1">#REF!</definedName>
    <definedName name="BEx59DDIU0AMFOY94NSP1ULST8JD" hidden="1">#REF!</definedName>
    <definedName name="BEx59E9WABJP2TN71QAIKK79HPK9" hidden="1">#REF!</definedName>
    <definedName name="BEx59F0T17A80RNLNSZNFX8NAO8Y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BUBK8WJV1WILGYU9A7CO0KI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QJ1Z64KY10P8ZF1JKJUFEGN" hidden="1">#REF!</definedName>
    <definedName name="BEx5AY62R0TL82VHXE37SCZCINQC" hidden="1">#REF!</definedName>
    <definedName name="BEx5B0PV1FCOUSHWQTY94AO0B8P0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CUOWR6J9MZS2ML5XB0X7MW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PLEZ8XY6S89R7AZQSKLT4HK" hidden="1">#REF!</definedName>
    <definedName name="BEx5BYFMZ80TDDN2EZO8CF39AIAC" hidden="1">#REF!</definedName>
    <definedName name="BEx5C2BWFW6SHZBFDEISKGXHZCQW" hidden="1">#REF!</definedName>
    <definedName name="BEx5C44NK782B81CBGQUDS6Z8MV9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01O3G6BXWXT7MZEVS1F4TE9" hidden="1">#REF!</definedName>
    <definedName name="BEx5D3HO5XE85AN0NGALZ4K4GE8J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FH8EU3RCPUOTFY8S9G8SBCG" hidden="1">#REF!</definedName>
    <definedName name="BEx5DJIZBTNS011R9IIG2OQ2L6ZX" hidden="1">#REF!</definedName>
    <definedName name="BEx5DS2EKWFPC2UWI1W1QESX9QP5" hidden="1">#REF!</definedName>
    <definedName name="BEx5E123OLO9WQUOIRIDJ967KAGK" hidden="1">#REF!</definedName>
    <definedName name="BEx5E2UU5NES6W779W2OZTZOB4O7" hidden="1">#REF!</definedName>
    <definedName name="BEx5ELFT92WAQN3NW8COIMQHUL91" hidden="1">#REF!</definedName>
    <definedName name="BEx5ELQL9B0VR6UT18KP11DHOTFX" hidden="1">#REF!</definedName>
    <definedName name="BEx5ER4TJTFPN7IB1MNEB1ZFR5M6" hidden="1">#REF!</definedName>
    <definedName name="BEx5EYXB2LDMI4FLC3QFAOXC0FZ3" hidden="1">#REF!</definedName>
    <definedName name="BEx5F6V72QTCK7O39Y59R0EVM6CW" hidden="1">#REF!</definedName>
    <definedName name="BEx5FGLQVACD5F5YZG4DGSCHCGO2" hidden="1">#REF!</definedName>
    <definedName name="BEx5FHCTE8VTJEF7IK189AVLNYSY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1QHX69GFUYHUZA5X74MTDMR" hidden="1">#REF!</definedName>
    <definedName name="BEx5G5S2C9JRD28ZQMMQLCBHWOHB" hidden="1">#REF!</definedName>
    <definedName name="BEx5G7KU3EGZQSYN2YNML8EW8NDC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B534CO7TBSALKMD27WHMAQJ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17QJ0PQ1OG1IMH69HMQWNEA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IGY4M04BPXSQF2J4GQYXF85O" hidden="1">#REF!</definedName>
    <definedName name="BEx5IWTZDCLZ5CCDG108STY04SAJ" hidden="1">#REF!</definedName>
    <definedName name="BEx5J0FFP1KS4NGY20AEJI8VREEA" hidden="1">#REF!</definedName>
    <definedName name="BEx5J1XE5FVWL6IJV6CWKPN24UBK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4W2S2K7M9V2M304KW93LK8Q" hidden="1">#REF!</definedName>
    <definedName name="BEx5K51DSERT1TR7B4A29R41W4NX" hidden="1">#REF!</definedName>
    <definedName name="BEx5KBBZ8KCEQK36ARG4ERYOFD4G" hidden="1">#REF!</definedName>
    <definedName name="BEx5KCOET0DYMY4VILOLGVBX7E3C" hidden="1">#REF!</definedName>
    <definedName name="BEx5KYER580I4T7WTLMUN7NLNP5K" hidden="1">#REF!</definedName>
    <definedName name="BEx5LHLB3M6K4ZKY2F42QBZT30ZH" hidden="1">#REF!</definedName>
    <definedName name="BEx5LKQJG40DO2JR1ZF6KD3PON9K" hidden="1">#REF!</definedName>
    <definedName name="BEx5LQA84QRPGAR4FLC7MCT3H9EN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4D4KHXU4JXKDEHZZNRG7NRA" hidden="1">#REF!</definedName>
    <definedName name="BEx5MB9BR71LZDG7XXQ2EO58JC5F" hidden="1">#REF!</definedName>
    <definedName name="BEx5MHEF05EVRV5DPTG4KMPWZSUS" hidden="1">#REF!</definedName>
    <definedName name="BEx5MLQZM68YQSKARVWTTPINFQ2C" hidden="1">#REF!</definedName>
    <definedName name="BEx5MMCJMU7FOOWUCW9EA13B7V5F" hidden="1">#REF!</definedName>
    <definedName name="BEx5MVXTKNBXHNWTL43C670E4KXC" hidden="1">#REF!</definedName>
    <definedName name="BEx5MWZGZ3VRB5418C2RNF9H17BQ" hidden="1">#REF!</definedName>
    <definedName name="BEx5MX4YD2QV39W04QH9C6AOA0FB" hidden="1">#REF!</definedName>
    <definedName name="BEx5N3A8LULD7YBJH5J83X27PZSW" hidden="1">#REF!</definedName>
    <definedName name="BEx5N4XI4PWB1W9PMZ4O5R0HWTYD" hidden="1">#REF!</definedName>
    <definedName name="BEx5N8DH1SY888WI2GZ2D6E9XCXB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W1V6AB25NEEX9VPHRXWJDSS" hidden="1">#REF!</definedName>
    <definedName name="BEx5NWSXWACAUHWVZAI57DGZ8OCQ" hidden="1">#REF!</definedName>
    <definedName name="BEx5NZSSQ6PY99ZX2D7Q9IGOR34W" hidden="1">#REF!</definedName>
    <definedName name="BEx5O2N9HTGG4OJHR62PKFMNZTT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29Y91E64DPE0YY53A6YHF3Y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Q6H3O7133AWQXWC21MI2UFT" hidden="1">#REF!</definedName>
    <definedName name="BEx74R2VQ8BSMKPX25262AU3VZF7" hidden="1">#REF!</definedName>
    <definedName name="BEx74W6BJ8ENO3J25WNM5H5APKA3" hidden="1">#REF!</definedName>
    <definedName name="BEx74YKLW1FKLWC3DJ2ELZBZBY1M" hidden="1">#REF!</definedName>
    <definedName name="BEx755GRRD9BL27YHLH5QWIYLWB7" hidden="1">#REF!</definedName>
    <definedName name="BEx759D1D5SXS5ELLZVBI0SXYUNF" hidden="1">#REF!</definedName>
    <definedName name="BEx75DPEQTX055IZ2L8UVLJOT1DD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JGR07JY6UUWURQ4PJ29UKC" hidden="1">#REF!</definedName>
    <definedName name="BEx7696AZUPB1PK30JJQUWUELQPJ" hidden="1">#REF!</definedName>
    <definedName name="BEx76PNR8S4T4VUQS0KU58SEX0VN" hidden="1">#REF!</definedName>
    <definedName name="BEx76YY7ODSIKDD9VDF9TLTDM18I" hidden="1">#REF!</definedName>
    <definedName name="BEx7705E86I9B7DTKMMJMAFSYMUL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BSYINF85GYNSCIRD95PH86Q" hidden="1">#REF!</definedName>
    <definedName name="BEx78HHRIWDLHQX2LG0HWFRYEL1T" hidden="1">#REF!</definedName>
    <definedName name="BEx78QC4X2YVM9K6MQRB2WJG36N3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74EARYYX2ICWU0YC50VO5D8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E4LPLX8N85BYB0WCO5S7ZPV" hidden="1">#REF!</definedName>
    <definedName name="BEx7AR0EEP9O5JPPEKQWG1TC860T" hidden="1">#REF!</definedName>
    <definedName name="BEx7ASD1I654MEDCO6GGWA95PXSC" hidden="1">#REF!</definedName>
    <definedName name="BEx7AURD3S7JGN4D3YK1QAG6TAFA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N8E88JR3K1BSLAZRPSFPQ9L" hidden="1">#REF!</definedName>
    <definedName name="BEx7BP14RMS3638K85OM4NCYLRHG" hidden="1">#REF!</definedName>
    <definedName name="BEx7BPXFZXJ79FQ0E8AQE21PGVHA" hidden="1">#REF!</definedName>
    <definedName name="BEx7C04AM39DQMC1TIX7CFZ2ADHX" hidden="1">#REF!</definedName>
    <definedName name="BEx7C346X4AX2J1QPM4NBC7JL5W9" hidden="1">#REF!</definedName>
    <definedName name="BEx7C40F0PQURHPI6YQ39NFIR86Z" hidden="1">#REF!</definedName>
    <definedName name="BEx7C7B9VCY7N0H7N1NH6HNNH724" hidden="1">#REF!</definedName>
    <definedName name="BEx7C93VR7SYRIJS1JO8YZKSFAW9" hidden="1">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CZXN83U7XFVGG1P1N6ZCQK7U" hidden="1">#REF!</definedName>
    <definedName name="BEx7D14R4J25CLH301NHMGU8FSWM" hidden="1">#REF!</definedName>
    <definedName name="BEx7D38BE0Z9QLQBDMGARM9USFPM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HBE0SOC5KXWWQ73WUDBRX8J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FV0WJHXL6X5JNQ2ZX45PX49P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B54GU5UCTJS549UBDW43EJL" hidden="1">#REF!</definedName>
    <definedName name="BEx7IBVYN47SFZIA0K4MDKQZNN9V" hidden="1">#REF!</definedName>
    <definedName name="BEx7IGOMJB39HUONENRXTK1MFHGE" hidden="1">#REF!</definedName>
    <definedName name="BEx7ISO6LTCYYDK0J6IN4PG2P6SW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5K5QVUOXI6A663KUWL6PO3O" hidden="1">#REF!</definedName>
    <definedName name="BEx7JH3HGBPI07OHZ5LFYK0UFZQR" hidden="1">#REF!</definedName>
    <definedName name="BEx7JRL3MHRMVLQF3EN15MXRPN68" hidden="1">#REF!</definedName>
    <definedName name="BEx7JV194190CNM6WWGQ3UBJ3CHH" hidden="1">#REF!</definedName>
    <definedName name="BEx7JZJ4AE8AGMWPK3XPBTBUBZ48" hidden="1">#REF!</definedName>
    <definedName name="BEx7K7GZ607XQOGB81A1HINBTGOZ" hidden="1">#REF!</definedName>
    <definedName name="BEx7KEYPBDXSNROH8M6CDCBN6B50" hidden="1">#REF!</definedName>
    <definedName name="BEx7KH7PZ0A6FSWA4LAN2CMZ0WSF" hidden="1">#REF!</definedName>
    <definedName name="BEx7KNCTL6VMNQP4MFMHOMV1WI1Y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PF478MRAYB9TQ6LDML6O3BY" hidden="1">#REF!</definedName>
    <definedName name="BEx7LPV780NFCG1VX4EKJ29YXOLZ" hidden="1">#REF!</definedName>
    <definedName name="BEx7LQ0PD30NJWOAYKPEYHM9J83B" hidden="1">#REF!</definedName>
    <definedName name="BEx7M4EKEDHZ1ZZ91NDLSUNPUFPZ" hidden="1">#REF!</definedName>
    <definedName name="BEx7MAUI1JJFDIJGDW4RWY5384LY" hidden="1">#REF!</definedName>
    <definedName name="BEx7MI1EW6N7FOBHWJLYC02TZSKR" hidden="1">#REF!</definedName>
    <definedName name="BEx7MJZO3UKAMJ53UWOJ5ZD4GGMQ" hidden="1">#REF!</definedName>
    <definedName name="BEx7MO17TZ6L4457Q12FYYLUUZAZ" hidden="1">#REF!</definedName>
    <definedName name="BEx7MT4MFNXIVQGAT6D971GZW7CA" hidden="1">#REF!</definedName>
    <definedName name="BEx7MUMLPPX92MX7SA8S1PLONDL8" hidden="1">#REF!</definedName>
    <definedName name="BEx7MX0W532Q7CB4V6KFVC9WAOUI" hidden="1">#REF!</definedName>
    <definedName name="BEx7NB403NE748IF75RXMWOFQ986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HO6UVMFVSV8U0YBZFHNCL38" hidden="1">#REF!</definedName>
    <definedName name="BEx90VGH5H09ON2QXYC9WIIEU98T" hidden="1">#REF!</definedName>
    <definedName name="BEx9157279000SVN5XNWQ99JY0WU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9CVDCG5CFUQWNDLOSNRQ1FN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I1SQUKW2W7S22E82HLJXRGK" hidden="1">#REF!</definedName>
    <definedName name="BEx92PUBDIXAU1FW5ZAXECMAU0LN" hidden="1">#REF!</definedName>
    <definedName name="BEx92S8MHFFIVRQ2YSHZNQGOFUHD" hidden="1">#REF!</definedName>
    <definedName name="BEx92VJ5FJGXISSSMOUAESCSIWFV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2ZND3V7XSHKTD0UH9X85N5E" hidden="1">#REF!</definedName>
    <definedName name="BEx947HHLR6UU6NYPNDZRF79V52K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J0DWZHE39X4BLCQCJ3M1MC" hidden="1">#REF!</definedName>
    <definedName name="BEx94HZ5LURYM9ST744ALV6ZCKYP" hidden="1">#REF!</definedName>
    <definedName name="BEx94IQ75E90YUMWJ9N591LR7DQQ" hidden="1">#REF!</definedName>
    <definedName name="BEx94N7W5T3U7UOE97D6OVIBUCXS" hidden="1">#REF!</definedName>
    <definedName name="BEx955NIAWX5OLAHMTV6QFUZPR30" hidden="1">#REF!</definedName>
    <definedName name="BEx9581TYVI2M5TT4ISDAJV4W7Z6" hidden="1">#REF!</definedName>
    <definedName name="BEx95G55NR99FDSE95CXDI4DKWSV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5XTPKKKJG67C45LRX0T25I06" hidden="1">#REF!</definedName>
    <definedName name="BEx9602K2GHNBUEUVT9ONRQU1GMD" hidden="1">#REF!</definedName>
    <definedName name="BEx9602LTEI8BPC79BGMRK6S0RP8" hidden="1">#REF!</definedName>
    <definedName name="BEx962BL3Y4LA53EBYI64ZYMZE8U" hidden="1">#REF!</definedName>
    <definedName name="BEx96HAWZ2EMMI7VJ5NQXGK044OO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8KSD61YJH3S9DGO050R2EHA" hidden="1">#REF!</definedName>
    <definedName name="BEx97H9O1NAKAPK4MX4PKO34ICL5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05E16VCDEWPM3404WTQS6ZK" hidden="1">#REF!</definedName>
    <definedName name="BEx981HW73BUZWT14TBTZHC0ZTJ4" hidden="1">#REF!</definedName>
    <definedName name="BEx9871KU0N99P0900EAK69VFYT2" hidden="1">#REF!</definedName>
    <definedName name="BEx98IFKNJFGZFLID1YTRFEG1SXY" hidden="1">#REF!</definedName>
    <definedName name="BEx98T7ZEF0HKRFLBVK3BNKCG3CJ" hidden="1">#REF!</definedName>
    <definedName name="BEx98WYSAS39FWGYTMQ8QGIT81TF" hidden="1">#REF!</definedName>
    <definedName name="BEx990461P2YAJ7BRK25INFYZ7RQ" hidden="1">#REF!</definedName>
    <definedName name="BEx9915UVD4G7RA3IMLFZ0LG3UA2" hidden="1">#REF!</definedName>
    <definedName name="BEx991M410V3S2PKCJGQ30O6JT6H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EHWKKHZB66Q30C7QIXU3BVM" hidden="1">#REF!</definedName>
    <definedName name="BEx99IE6TEODZ443HP0AYCXVTNOV" hidden="1">#REF!</definedName>
    <definedName name="BEx99Q6PH5F3OQKCCAAO75PYDEFN" hidden="1">#REF!</definedName>
    <definedName name="BEx99RU5I4O0109P2FW9DN4IU3QX" hidden="1">#REF!</definedName>
    <definedName name="BEx99WBYT2D6UUC1PT7A40ENYID4" hidden="1">#REF!</definedName>
    <definedName name="BEx99WS2X3RTQE9O764SS5G2FPE6" hidden="1">#REF!</definedName>
    <definedName name="BEx99ZRZ4I7FHDPGRAT5VW7NVBPU" hidden="1">#REF!</definedName>
    <definedName name="BEx9AT5E3ZSHKSOL35O38L8HF9TH" hidden="1">#REF!</definedName>
    <definedName name="BEx9ATW9WB5CNKQR5HKK7Y2GHYGR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E9Z7EFJCFDYJJOY5KFTGDF4" hidden="1">#REF!</definedName>
    <definedName name="BEx9BSIJN2O0MG8CXAMCAOADEMTO" hidden="1">#REF!</definedName>
    <definedName name="BEx9BU0BBJO3ITPCO4T9FIVEVJY7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CM6JVXIG9S6EAZMR899UW190" hidden="1">#REF!</definedName>
    <definedName name="BEx9D160NRGTDVT2ML4H9A7UKR4T" hidden="1">#REF!</definedName>
    <definedName name="BEx9D1BC9FT19KY0INAABNDBAMR1" hidden="1">#REF!</definedName>
    <definedName name="BEx9D1MB15VSARB7IKBMZYU0JJBI" hidden="1">#REF!</definedName>
    <definedName name="BEx9DN6ZMF18Q39MPMXSDJTZQNJ3" hidden="1">#REF!</definedName>
    <definedName name="BEx9DZXN85O544CD9O60K126YYAU" hidden="1">#REF!</definedName>
    <definedName name="BEx9E14TDNSEMI784W0OTIEQMWN6" hidden="1">#REF!</definedName>
    <definedName name="BEx9E14TGNBYGMDDG9NETDK4SYAW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NB8RPU9FA3QW16IGB6LK1CH" hidden="1">#REF!</definedName>
    <definedName name="BEx9EQLVZHYQ1TPX7WH3SOWXCZLE" hidden="1">#REF!</definedName>
    <definedName name="BEx9ETLU0EK5LGEM1QCNYN2S8O5F" hidden="1">#REF!</definedName>
    <definedName name="BEx9F0710LGLAU3161O0O346N58H" hidden="1">#REF!</definedName>
    <definedName name="BEx9F0Y2ESUNE3U7TQDLMPE9BO67" hidden="1">#REF!</definedName>
    <definedName name="BEx9F439L1R726MJFX2EP39XIBPY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5USBCNYNA7HGVW92D800SKX" hidden="1">#REF!</definedName>
    <definedName name="BEx9G7CPXG7HR6N6FHPU2DBBUIKG" hidden="1">#REF!</definedName>
    <definedName name="BEx9GDY4D8ZPQJCYFIMYM0V0C51Y" hidden="1">#REF!</definedName>
    <definedName name="BEx9GGY04V0ZWI6O9KZH4KSBB389" hidden="1">#REF!</definedName>
    <definedName name="BEx9GMC7TE8SDTCO5PHODBUF4SM1" hidden="1">#REF!</definedName>
    <definedName name="BEx9GMN0B495HEAOG6JQK9D7HUPC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1QKLI6OOUPQLUQ0EF0355X6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UICG3HZWG57MG3NXCEX4LQI" hidden="1">#REF!</definedName>
    <definedName name="BEx9IW5LYJF40GS78FJNXO9O667A" hidden="1">#REF!</definedName>
    <definedName name="BEx9IW5MFLXTVCJHVUZTUH93AXOS" hidden="1">#REF!</definedName>
    <definedName name="BEx9IXCSPSZC80YZUPRCYTG326KV" hidden="1">#REF!</definedName>
    <definedName name="BEx9IYUQSBZ0GG9ZT1QKX83F42F1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WNP1B2E9Q88TW48NH41C0FTZ" hidden="1">#REF!</definedName>
    <definedName name="BExAWUFQXTIPQ308ERZPSVPTUMYN" hidden="1">#REF!</definedName>
    <definedName name="BExAWY6O96OQO2R036QK2DI37EKV" hidden="1">#REF!</definedName>
    <definedName name="BExAX410NB4F2XOB84OR2197H8M5" hidden="1">#REF!</definedName>
    <definedName name="BExAX8TNG8LQ5Q4904SAYQIPGBSV" hidden="1">#REF!</definedName>
    <definedName name="BExAX9KPAVIVUVU3XREDCV1BIYZL" hidden="1">#REF!</definedName>
    <definedName name="BExAXPB35BNVXZYF2XS6UP3LP0QH" hidden="1">#REF!</definedName>
    <definedName name="BExAXWSRVPK0GCZ2UFU10UOP01IY" hidden="1">#REF!</definedName>
    <definedName name="BExAY0EAT2LXR5MFGM0DLIB45PLO" hidden="1">#REF!</definedName>
    <definedName name="BExAY6JK0AK9EBIJSPEJNOIDE40W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YYKAQA3KDMQ890FIE5M9SPBL" hidden="1">#REF!</definedName>
    <definedName name="BExAZ6SY0EU69GC3CWI5EOO0YLFG" hidden="1">#REF!</definedName>
    <definedName name="BExAZ6YEEBJV0PCKFE137K2Y3A8M" hidden="1">#REF!</definedName>
    <definedName name="BExAZAP844MJ4GSAIYNYHQ7FECC3" hidden="1">#REF!</definedName>
    <definedName name="BExAZCNEGB4JYHC8CZ51KTN890US" hidden="1">#REF!</definedName>
    <definedName name="BExAZFCI302YFYRDJYQDWQQL0Q0O" hidden="1">#REF!</definedName>
    <definedName name="BExAZJE2UOL40XUAU2RB53X5K20P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SOJNQ5N3LM4XA17IH7NIY7G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GIGLDV7P55ZR51C0HG15PA2" hidden="1">#REF!</definedName>
    <definedName name="BExB0KPCN7YJORQAYUCF4YKIKPMC" hidden="1">#REF!</definedName>
    <definedName name="BExB0VHQD6ORZS0MIC86QWHCE4UC" hidden="1">#REF!</definedName>
    <definedName name="BExB0WE4PI3NOBXXVO9CTEN4DIU2" hidden="1">#REF!</definedName>
    <definedName name="BExB0Z8O1CQF2CWFBBHE8SNISDAO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HZ0FHGNOS2URJWFD5G55OMO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385QW2BSSBXS953SSQN2ISSW" hidden="1">#REF!</definedName>
    <definedName name="BExB3DEMEV5D9G8FDHD4NQ9X2YNT" hidden="1">#REF!</definedName>
    <definedName name="BExB3RXU8AJQ86I5RXEWLGGR7R7C" hidden="1">#REF!</definedName>
    <definedName name="BExB442RX0T3L6HUL6X5T21CENW6" hidden="1">#REF!</definedName>
    <definedName name="BExB4ADD0L7417CII901XTFKXD1J" hidden="1">#REF!</definedName>
    <definedName name="BExB4DYU06HCGRIPBSWRCXK804UM" hidden="1">#REF!</definedName>
    <definedName name="BExB4HEZO4E597Q5M4M10LT8TLY3" hidden="1">#REF!</definedName>
    <definedName name="BExB4X01APD3Z8ZW6MVX1P8NAO7G" hidden="1">#REF!</definedName>
    <definedName name="BExB4Z3EZBGYYI33U0KQ8NEIH8PY" hidden="1">#REF!</definedName>
    <definedName name="BExB4ZJOLU1PXBMG4TPCCLTRMNRE" hidden="1">#REF!</definedName>
    <definedName name="BExB4ZZSDPL4Q05BMVT5TUN0IGKT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EDOQKZIQXT13IG1KLCZ474G" hidden="1">#REF!</definedName>
    <definedName name="BExB5G6EH68AYEP1UT0GHUEL3SLN" hidden="1">#REF!</definedName>
    <definedName name="BExB5LVGGXMNUN3D3452G3J62MKF" hidden="1">#REF!</definedName>
    <definedName name="BExB5QYVEZWFE5DQVHAM760EV05X" hidden="1">#REF!</definedName>
    <definedName name="BExB5U9IRH14EMOE0YGIE3WIVLFS" hidden="1">#REF!</definedName>
    <definedName name="BExB5V5WWQYPK4GCSYZQALJYGC94" hidden="1">#REF!</definedName>
    <definedName name="BExB5VWYMOV6BAIH7XUBBVPU7MMD" hidden="1">#REF!</definedName>
    <definedName name="BExB610DZWIJP1B72U9QM42COH2B" hidden="1">#REF!</definedName>
    <definedName name="BExB64AX81KEVMGZDXB25NB459SW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39SKL5BMHHDD9EED7FQD9Z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7F7EIHG0MYMQYUVG9HIZPHMZ" hidden="1">#REF!</definedName>
    <definedName name="BExB806PAXX70XUTA3ZI7OORD78R" hidden="1">#REF!</definedName>
    <definedName name="BExB83199EQQS6I5HE7WADNCK8OE" hidden="1">#REF!</definedName>
    <definedName name="BExB8HF4UBVZKQCSRFRUQL2EE6VL" hidden="1">#REF!</definedName>
    <definedName name="BExB8HKHKZ1ORJZUYGG2M4VSCC39" hidden="1">#REF!</definedName>
    <definedName name="BExB8HV9YUS1Q77M9SNFRKDLU5HS" hidden="1">#REF!</definedName>
    <definedName name="BExB8QPH8DC5BESEVPSMBCWVN6PO" hidden="1">#REF!</definedName>
    <definedName name="BExB8U5N0D85YR8APKN3PPKG0FWP" hidden="1">#REF!</definedName>
    <definedName name="BExB93G413CK5DKO7925ZHSOBGIN" hidden="1">#REF!</definedName>
    <definedName name="BExB96LBXL1JW5A4PP93UJ9UDLKZ" hidden="1">#REF!</definedName>
    <definedName name="BExB9DHI5I2TJ2LXYPM98EE81L27" hidden="1">#REF!</definedName>
    <definedName name="BExB9G6LZG5OQUY0GZLHX066V3D4" hidden="1">#REF!</definedName>
    <definedName name="BExB9IFG9FW3RQUDIMDFKIYDB4HE" hidden="1">#REF!</definedName>
    <definedName name="BExB9NDIZ7LGMTL8351GRA6VK2K0" hidden="1">#REF!</definedName>
    <definedName name="BExB9Q2MZZHBGW8QQKVEYIMJBPIE" hidden="1">#REF!</definedName>
    <definedName name="BExBA1GON0EZRJ20UYPILAPLNQWM" hidden="1">#REF!</definedName>
    <definedName name="BExBA525BALJ5HMTDMMSM5WWJ1YW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BCQMR685CQ1SC8CECO7GTGB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MPCB1QOZY8WWEX4J21JDE6U" hidden="1">#REF!</definedName>
    <definedName name="BExBBU1QQWUE0YFG7O1TN0RFLSSG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FH3SMGZ2IPHFB6BCM9O3W0H" hidden="1">#REF!</definedName>
    <definedName name="BExBCK9SCAABKOT9IP6TEPRR7YDT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9W8C0W9N6L1AFL18JP4H94W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TJ0J7XEHB9OATXFF5I8FZBJ" hidden="1">#REF!</definedName>
    <definedName name="BExBDUVGK3E1J4JY9ZYTS7V14BLY" hidden="1">#REF!</definedName>
    <definedName name="BExBE0KGY14GSWOGPU4HSJRLD2UD" hidden="1">#REF!</definedName>
    <definedName name="BExBE162OSBKD30I7T1DKKPT3I9I" hidden="1">#REF!</definedName>
    <definedName name="BExBEC9ATLQZF86W1M3APSM4HEOH" hidden="1">#REF!</definedName>
    <definedName name="BExBEXU4CFCM1P5CTZ4NE14PBGDA" hidden="1">#REF!</definedName>
    <definedName name="BExBEYFQJE9YK12A6JBMRFKEC7RN" hidden="1">#REF!</definedName>
    <definedName name="BExBG1ED81J2O4A2S5F5Y3BPHMCR" hidden="1">#REF!</definedName>
    <definedName name="BExCRK0K58VDM9V35DGI6VK8C92V" hidden="1">#REF!</definedName>
    <definedName name="BExCRLIHS7466WFJ3RPIUGGXYESZ" hidden="1">#REF!</definedName>
    <definedName name="BExCRXSXMF4LHAQZHN64FXJPMVZ7" hidden="1">#REF!</definedName>
    <definedName name="BExCS1EDDUEAEWHVYXHIP9I1WCJH" hidden="1">#REF!</definedName>
    <definedName name="BExCS1P5QG0X3OTHKX07RALOE5T5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J2XVKHN6ULCF7JML0TCRKEO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HZWIPJVLE56GATEFKPIKLK2" hidden="1">#REF!</definedName>
    <definedName name="BExCTW8G3VCZ55S09HTUGXKB1P2M" hidden="1">#REF!</definedName>
    <definedName name="BExCTYS2KX0QANOLT8LGZ9WV3S3T" hidden="1">#REF!</definedName>
    <definedName name="BExCTZ2V6H9TT6LFGK3SADZ2TIGQ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LEOALM7SEHVMQC4B4N25MRM" hidden="1">#REF!</definedName>
    <definedName name="BExCUPAXFR16YMWL30ME3F3BSRDZ" hidden="1">#REF!</definedName>
    <definedName name="BExCUR94DHCE47PUUWEMT5QZOYR2" hidden="1">#REF!</definedName>
    <definedName name="BExCV5HJSTBNPQZVGYJY9AZ4IJ26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NROVORCSNX9HKHKPHY0URS3" hidden="1">#REF!</definedName>
    <definedName name="BExCVPEZON7VV6NOWII8VZMONPCJ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HADQJRXWFDGV2KMANWIY1YN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XYSBKJ9SZQD7XS2WUS6SVBJO" hidden="1">#REF!</definedName>
    <definedName name="BExCXZ8DGK5ZE8467LFEHX6JNQHJ" hidden="1">#REF!</definedName>
    <definedName name="BExCY2DQO9VLA77Q7EG3T0XNXX4F" hidden="1">#REF!</definedName>
    <definedName name="BExCY5Z7X93Z8XUOEASK50W08S36" hidden="1">#REF!</definedName>
    <definedName name="BExCY6VMJ68MX3C981R5Q0BX5791" hidden="1">#REF!</definedName>
    <definedName name="BExCYAH2SAZCPW6XCB7V7PMMCAWO" hidden="1">#REF!</definedName>
    <definedName name="BExCYDGYM1UGUNTB331L2E4L5F34" hidden="1">#REF!</definedName>
    <definedName name="BExCYN7KCKU1F6EXMNPQPTKNOT6A" hidden="1">#REF!</definedName>
    <definedName name="BExCYPRC5HJE6N2XQTHCT6NXGP8N" hidden="1">#REF!</definedName>
    <definedName name="BExCYQCX9ES8ZWW2L35B12WDNT73" hidden="1">#REF!</definedName>
    <definedName name="BExCYSLQY2CYU7DQ3QI07UGGS6OW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NRWARGGHWLSC1PEDZFLF3JV" hidden="1">#REF!</definedName>
    <definedName name="BExCZP9TBB61HISZ2U5QMQSO2LBE" hidden="1">#REF!</definedName>
    <definedName name="BExCZUD9FEOJBKDJ51Z3JON9LKJ8" hidden="1">#REF!</definedName>
    <definedName name="BExD0AUOVQT3UL53T2KUVJNGD0QF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0WQ6EQ2G82IAJI3FDQKGZH18" hidden="1">#REF!</definedName>
    <definedName name="BExD13RUIBGRXDL4QDZ305UKUR12" hidden="1">#REF!</definedName>
    <definedName name="BExD14DETV5R4OOTMAXD5NAKWRO3" hidden="1">#REF!</definedName>
    <definedName name="BExD1MI40YRCBI7KT4S9YHQJUO06" hidden="1">#REF!</definedName>
    <definedName name="BExD1OAU9OXQAZA4D70HP72CU6GB" hidden="1">#REF!</definedName>
    <definedName name="BExD1T8WPV0G6YOX7WMAIZD8XNBK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2PWTVQ2CXNG6B7UDL8FIMXBH" hidden="1">#REF!</definedName>
    <definedName name="BExD2X9AQ03EX1AVVX44CXLXRPTI" hidden="1">#REF!</definedName>
    <definedName name="BExD2ZNL9MWJOEL2575KJZBDP2A6" hidden="1">#REF!</definedName>
    <definedName name="BExD34G79JRMB8BZRVN81P1H9MSB" hidden="1">#REF!</definedName>
    <definedName name="BExD35CL2NULPPEHAM954ETQIJA2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8JTNF4LTMFY6GRVDJ6VLGG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3VPY5VEI1LLQ4I16T16251DT" hidden="1">#REF!</definedName>
    <definedName name="BExD3XIUEZZ1KIHV7CPS7DKUGIN8" hidden="1">#REF!</definedName>
    <definedName name="BExD40O0CFTNJFOFMMM1KH0P7BUI" hidden="1">#REF!</definedName>
    <definedName name="BExD47UYINTJY1PDIW2S1FZ8ZMIO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QQQ7V9LH5WWBJA3HKJXLVP6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D18MCF5R8YJMPG21WE3GPJQ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HLWJHFK6566YQLGOAPIWD7G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ATSNNU6SJVYYUCUG2AFS57W" hidden="1">#REF!</definedName>
    <definedName name="BExD9JO1QOKHUKL6DOEKDLUBPPKZ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23J1UL1EN1K0BLX2TKAX4U0" hidden="1">#REF!</definedName>
    <definedName name="BExDA6594R2INH5X2F55YRZSKRND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14OTKLVDBTNB2ONGZ4YB20H" hidden="1">#REF!</definedName>
    <definedName name="BExEO80UUNTK4DX33Z5TYLM8NYZM" hidden="1">#REF!</definedName>
    <definedName name="BExEOBX3WECDMYCV9RLN49APTXMM" hidden="1">#REF!</definedName>
    <definedName name="BExEPN9VIYI0FVL0HLZQXJFO6TT0" hidden="1">#REF!</definedName>
    <definedName name="BExEPQPUOD4B6H60DKEB9159F7DR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JHNJV9U65F5VGIGX0VM02VF" hidden="1">#REF!</definedName>
    <definedName name="BExEQTZAP8R69U31W4LKGTKKGKQE" hidden="1">#REF!</definedName>
    <definedName name="BExER2O72H1F9WV6S1J04C15PXX7" hidden="1">#REF!</definedName>
    <definedName name="BExERIPCI7N2NW7JRL59DVT0TTSU" hidden="1">#REF!</definedName>
    <definedName name="BExERRUIKIOATPZ9U4HQ0V52RJAU" hidden="1">#REF!</definedName>
    <definedName name="BExERSANFNM1O7T65PC5MJ301YET" hidden="1">#REF!</definedName>
    <definedName name="BExERU8P606C6QQZZL55U0ZQYQF1" hidden="1">#REF!</definedName>
    <definedName name="BExERWCEBKQRYWRQLYJ4UCMMKTHG" hidden="1">#REF!</definedName>
    <definedName name="BExERXE1QW042A2T25RI4DVUU59O" hidden="1">#REF!</definedName>
    <definedName name="BExES44RHHDL3V7FLV6M20834WF1" hidden="1">#REF!</definedName>
    <definedName name="BExES4A7VE2X3RYYTVRLKZD4I7WU" hidden="1">#REF!</definedName>
    <definedName name="BExESLYUFDACMPARVY264HKBCXLX" hidden="1">#REF!</definedName>
    <definedName name="BExESMKD95A649M0WRSG6CXXP326" hidden="1">#REF!</definedName>
    <definedName name="BExESR27ZXJG5VMY4PR9D940VS7T" hidden="1">#REF!</definedName>
    <definedName name="BExESVK1YRJM6UG6FBYOF9CNX29X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4EAH366GROMVVMDCSUI1018" hidden="1">#REF!</definedName>
    <definedName name="BExETA3B1FCIOA80H94K90FWXQKE" hidden="1">#REF!</definedName>
    <definedName name="BExETAZOYT4CJIT8RRKC9F2HJG1D" hidden="1">#REF!</definedName>
    <definedName name="BExETB55BNG40G9YOI2H6UHIR9WU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VO51BGF7GGNGB21UD7OIF15" hidden="1">#REF!</definedName>
    <definedName name="BExETVTGY38YXYYF7N73OYN6FYY3" hidden="1">#REF!</definedName>
    <definedName name="BExETVTH8RADW05P2XUUV7V44TWW" hidden="1">#REF!</definedName>
    <definedName name="BExETW9PYUAV5QY6A4VCYZRIOUX4" hidden="1">#REF!</definedName>
    <definedName name="BExEUGNELLVZ7K2PYWP2TG8T65XQ" hidden="1">#REF!</definedName>
    <definedName name="BExEUHUG1NGJGB6F1UH5IKFZ9B9M" hidden="1">#REF!</definedName>
    <definedName name="BExEUNE4T242Y59C6MS28MXEUGCP" hidden="1">#REF!</definedName>
    <definedName name="BExEUNU7FYVTR4DD1D31SS7PNXX2" hidden="1">#REF!</definedName>
    <definedName name="BExEV2TP7NA3ZR6RJGH5ER370OUM" hidden="1">#REF!</definedName>
    <definedName name="BExEV3Q7M5YTX3CY3QCP1SUIEP2E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CEYMOI0PGO7HAEOS9CVMU2O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B6JHMITZPXHB6JATOCLLKLJ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43OR6NH8GF32YY2ZB6Y8WGP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GE2TE9MQWLQVHL7XGQWL102" hidden="1">#REF!</definedName>
    <definedName name="BExEXRBZ0DI9E2UFLLKYWGN66B61" hidden="1">#REF!</definedName>
    <definedName name="BExEXW4FSOZ9C2SZSQIAA3W82I5K" hidden="1">#REF!</definedName>
    <definedName name="BExEXZ4H2ZUNEW5I6I74GK08QAQC" hidden="1">#REF!</definedName>
    <definedName name="BExEY42GK80HA9M84NTZ3NV9K2VI" hidden="1">#REF!</definedName>
    <definedName name="BExEYLG9FL9V1JPPNZ3FUDNSEJ4V" hidden="1">#REF!</definedName>
    <definedName name="BExEYOW8C1B3OUUCIGEC7L8OOW1Z" hidden="1">#REF!</definedName>
    <definedName name="BExEYPCI2LT224YS4M3T50V85FAG" hidden="1">#REF!</definedName>
    <definedName name="BExEYUQJXZT6N5HJH8ACJF6SRWEE" hidden="1">#REF!</definedName>
    <definedName name="BExEYYC7KLO4XJQW9GMGVVJQXF4C" hidden="1">#REF!</definedName>
    <definedName name="BExEZ1S6VZCG01ZPLBSS9Z1SBOJ2" hidden="1">#REF!</definedName>
    <definedName name="BExEZ6KV8TDKOO0Y66LSH9DCFW5M" hidden="1">#REF!</definedName>
    <definedName name="BExEZGBFNJR8DLPN0V11AU22L6WY" hidden="1">#REF!</definedName>
    <definedName name="BExEZVR61GWO1ZM3XHWUKRJJMQXV" hidden="1">#REF!</definedName>
    <definedName name="BExF02Y3V3QEPO2XLDSK47APK9XJ" hidden="1">#REF!</definedName>
    <definedName name="BExF03E824NHBODFUZ3PZ5HLF85X" hidden="1">#REF!</definedName>
    <definedName name="BExF09OS91RT7N7IW8JLMZ121ZP3" hidden="1">#REF!</definedName>
    <definedName name="BExF0D4SEQ7RRCAER8UQKUJ4HH0Q" hidden="1">#REF!</definedName>
    <definedName name="BExF0D4Z97PCG5JI9CC2TFB553AX" hidden="1">#REF!</definedName>
    <definedName name="BExF0DAB1PUE0V936NFEK68CCKTJ" hidden="1">#REF!</definedName>
    <definedName name="BExF0LOEHV42P2DV7QL8O7HOQ3N9" hidden="1">#REF!</definedName>
    <definedName name="BExF0QRT0ZP2578DKKC9SRW40F5L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C1VNHJBRW2XQKVSL1KSLFZ8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72JNPJCK1XLBG016XXBVFO8" hidden="1">#REF!</definedName>
    <definedName name="BExF2CWZN6E87RGTBMD4YQI2QT7R" hidden="1">#REF!</definedName>
    <definedName name="BExF2DYO1WQ7GMXSTAQRDBW1NSFG" hidden="1">#REF!</definedName>
    <definedName name="BExF2H9D3MC9XKLPZ6VIP4F7G4YN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GMJW5D7066GYKTMM3CVH1HE" hidden="1">#REF!</definedName>
    <definedName name="BExF3I9T44X7DV9HHV51DVDDPPZG" hidden="1">#REF!</definedName>
    <definedName name="BExF3IKLZ35F2D4DI7R7P7NZLVC3" hidden="1">#REF!</definedName>
    <definedName name="BExF3JMFX5DILOIFUDIO1HZUK875" hidden="1">#REF!</definedName>
    <definedName name="BExF3KIO2G9LJYXZ61H8PJJ6OQXV" hidden="1">#REF!</definedName>
    <definedName name="BExF3MGVCZHXDAUDZAGUYESZ3RC8" hidden="1">#REF!</definedName>
    <definedName name="BExF3NTC4BGZEM6B87TCFX277QCS" hidden="1">#REF!</definedName>
    <definedName name="BExF3Q2DOSQI9SIAXB522CN0WBZ7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J4Y60OUA8GY6YN8XVRUX80A" hidden="1">#REF!</definedName>
    <definedName name="BExF4KHF04IWW4LQ95FHQPFE4Y9K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HR2GFV7O8LKG9SJ4BY78LYA" hidden="1">#REF!</definedName>
    <definedName name="BExF5ZFO2A29GHWR5ES64Z9OS16J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7QYWRJ8S4SID84VVXH3TN7X8" hidden="1">#REF!</definedName>
    <definedName name="BExF81GI8B8WBHXFTET68A9358BR" hidden="1">#REF!</definedName>
    <definedName name="BExGKN1EUJWHOYSSFY4XX6T9QVV5" hidden="1">#REF!</definedName>
    <definedName name="BExGL97US0Y3KXXASUTVR26XLT70" hidden="1">#REF!</definedName>
    <definedName name="BExGL9TEJAX73AMCXKXTMRO9T6QA" hidden="1">#REF!</definedName>
    <definedName name="BExGLBM5GKGBJDTZSMMBZBAVQ7N1" hidden="1">#REF!</definedName>
    <definedName name="BExGLC7R4C33RO0PID97ZPPVCW4M" hidden="1">#REF!</definedName>
    <definedName name="BExGLFIF7HCFSHNQHKEV6RY0WCO3" hidden="1">#REF!</definedName>
    <definedName name="BExGLPP9Z6SH15N8AV0F7H58S14K" hidden="1">#REF!</definedName>
    <definedName name="BExGLQATG820J44V2O4JEICPUUTR" hidden="1">#REF!</definedName>
    <definedName name="BExGLTARRL0J772UD2TXEYAVPY6E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OGUOL3NATNV0TIZH2J6DLLD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HOS7RBERG1J2M2HVGSRZL5G" hidden="1">#REF!</definedName>
    <definedName name="BExGNJ18W3Q55XAXY8XTFB80IVMV" hidden="1">#REF!</definedName>
    <definedName name="BExGNN2YQ9BDAZXT2GLCSAPXKIM7" hidden="1">#REF!</definedName>
    <definedName name="BExGNP6INLF5NZFP5ME6K7C9Y0NH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2GMMPZVQY9RQ8MDKZDP5G3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XJDHUDPDT8I8IVGVW9J0R5Q" hidden="1">#REF!</definedName>
    <definedName name="BExGPAPYI1N5W3IH8H485BHSVOY3" hidden="1">#REF!</definedName>
    <definedName name="BExGPFO3GOKYO2922Y91GMQRCMOA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PSUUG7TL5F5PTYU6G4HPJV1B" hidden="1">#REF!</definedName>
    <definedName name="BExGQ1E950UYXYWQ84EZEQPWHVYY" hidden="1">#REF!</definedName>
    <definedName name="BExGQ1ZU4967P72AHF4V1D0FOL5C" hidden="1">#REF!</definedName>
    <definedName name="BExGQ36ZOMR9GV8T05M605MMOY3Y" hidden="1">#REF!</definedName>
    <definedName name="BExGQ4ZP0PPMLDNVBUG12W9FFVI9" hidden="1">#REF!</definedName>
    <definedName name="BExGQ61DTJ0SBFMDFBAK3XZ9O0ZO" hidden="1">#REF!</definedName>
    <definedName name="BExGQ6SG9XEOD0VMBAR22YPZWSTA" hidden="1">#REF!</definedName>
    <definedName name="BExGQ8FQN3FRAGH5H2V74848P5JX" hidden="1">#REF!</definedName>
    <definedName name="BExGQGJ1A7LNZUS8QSMOG8UNGLMK" hidden="1">#REF!</definedName>
    <definedName name="BExGQLBNZ35IK2VK33HJUAE4ADX2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ILCZ3BMTGDY72B1Q9BUGW0J" hidden="1">#REF!</definedName>
    <definedName name="BExGRNZJ74Y6OYJB9F9Y9T3CAHOS" hidden="1">#REF!</definedName>
    <definedName name="BExGRPC5QJQ7UGQ4P7CFWVGRQGFW" hidden="1">#REF!</definedName>
    <definedName name="BExGRSMULUXOBEN8G0TK90PRKQ9O" hidden="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BYPYOBOB218ABCIM2X63GJ8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EMKIEF46KBIDWCAOAN5U718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V3U5SZUPLTWEMEY3IIN1L4L" hidden="1">#REF!</definedName>
    <definedName name="BExGTZ046J7VMUG4YPKFN2K8TWB7" hidden="1">#REF!</definedName>
    <definedName name="BExGTZ04EFFQ3Z3JMM0G35JYWUK3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6NCRHY7EAB6SK6EPPMWFG1" hidden="1">#REF!</definedName>
    <definedName name="BExGUIBXBRHGM97ZX6GBA4ZDQ79C" hidden="1">#REF!</definedName>
    <definedName name="BExGUM8D91UNPCOO4TKP9FGX85TF" hidden="1">#REF!</definedName>
    <definedName name="BExGUMDP0WYFBZL2MCB36WWJIC04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VTIIWAK5T0F5FD428QDO46W" hidden="1">#REF!</definedName>
    <definedName name="BExGUZKF06F209XL1IZWVJEQ82EE" hidden="1">#REF!</definedName>
    <definedName name="BExGUZPWM950OZ8P1A3N86LXK97U" hidden="1">#REF!</definedName>
    <definedName name="BExGV2EVT380QHD4AP2RL9MR8L5L" hidden="1">#REF!</definedName>
    <definedName name="BExGVBUSKOI7KB24K40PTXJE6MER" hidden="1">#REF!</definedName>
    <definedName name="BExGVGSQSVWTL2MNI6TT8Y92W3KA" hidden="1">#REF!</definedName>
    <definedName name="BExGVHP63K0GSYU17R73XGX6W2U6" hidden="1">#REF!</definedName>
    <definedName name="BExGVN3DDSLKWSP9MVJS9QMNEUIK" hidden="1">#REF!</definedName>
    <definedName name="BExGVUVVMLOCR9DPVUZSQ141EE4J" hidden="1">#REF!</definedName>
    <definedName name="BExGVV6OOLDQ3TXZK51TTF3YX0WN" hidden="1">#REF!</definedName>
    <definedName name="BExGW0KVS7U0C87XFZ78QW991IEV" hidden="1">#REF!</definedName>
    <definedName name="BExGW0Q7QHE29TGNWAWQ6GR0V6TQ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4L8N6ERT0Q4EVVNA97EGD80" hidden="1">#REF!</definedName>
    <definedName name="BExGX5MWTL78XM0QCP4NT564ML39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CZBQISQ3IMF6DJH1OXNAQP8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YXBM828PX0KPDVAZBWDL6MJZ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GZQUHCPM6G5U9OM8JU339JAG6" hidden="1">#REF!</definedName>
    <definedName name="BExH00FQKX09BD5WU4DB5KPXAUYA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PGM6RG0F3AAGULBIGOH91C2" hidden="1">#REF!</definedName>
    <definedName name="BExH0QIB3F0YZLM5XYHBCU5F0OVR" hidden="1">#REF!</definedName>
    <definedName name="BExH0RK5LJAAP7O67ZFB4RG6WPPL" hidden="1">#REF!</definedName>
    <definedName name="BExH0WNJAKTJRCKMTX8O4KNMIIJM" hidden="1">#REF!</definedName>
    <definedName name="BExH12Y4WX542WI3ZEM15AK4UM9J" hidden="1">#REF!</definedName>
    <definedName name="BExH18CCU7B8JWO8AWGEQRLWZG6J" hidden="1">#REF!</definedName>
    <definedName name="BExH1BN2H92IQKKP5IREFSS9FBF2" hidden="1">#REF!</definedName>
    <definedName name="BExH1FDTQXR9QQ31WDB7OPXU7MPT" hidden="1">#REF!</definedName>
    <definedName name="BExH1FOMEUIJNIDJAUY0ZQFBJSY9" hidden="1">#REF!</definedName>
    <definedName name="BExH1GA6TT290OTIZ8C3N610CYZ1" hidden="1">#REF!</definedName>
    <definedName name="BExH1I8E3HJSZLFRZZ1ZKX7TBJEP" hidden="1">#REF!</definedName>
    <definedName name="BExH1JFFHEBFX9BWJMNIA3N66R3Z" hidden="1">#REF!</definedName>
    <definedName name="BExH1XYRKX51T571O1SRBP9J1D98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DP58R7D1BGUFBM2FHESVRF0" hidden="1">#REF!</definedName>
    <definedName name="BExH2GJQR4JALNB314RY0LDI49VH" hidden="1">#REF!</definedName>
    <definedName name="BExH2JZR49T7644JFVE7B3N7RZM9" hidden="1">#REF!</definedName>
    <definedName name="BExH2QVWL3AXHSB9EK2GQRD0DBRH" hidden="1">#REF!</definedName>
    <definedName name="BExH2WKXV8X5S2GSBBTWGI0NLNAH" hidden="1">#REF!</definedName>
    <definedName name="BExH2XS1UFYFGU0S0EBXX90W2WE8" hidden="1">#REF!</definedName>
    <definedName name="BExH2XS1X04DMUN544K5RU4XPDCI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BSOGRSH1GKS6GKBRAJ7GXFQ" hidden="1">#REF!</definedName>
    <definedName name="BExIHDFY73YM0AHAR2Z5OJTFKSL2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NQWABWRGYDT02DOJQ5L7BQF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1WSMNNQQK98YHWHV5HVONIZ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LPL7P2BNCD7MYCGTQ9F0R5JX" hidden="1">#REF!</definedName>
    <definedName name="BExILVVS4B1B4G7IO0LPUDWY9K8W" hidden="1">#REF!</definedName>
    <definedName name="BExIM9DBUB7ZGF4B20FVUO9QGOX2" hidden="1">#REF!</definedName>
    <definedName name="BExIMCTBZ4WAESGCDWJ64SB4F0L1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PTCEJ9RPDEBJEJH80NATGUQ" hidden="1">#REF!</definedName>
    <definedName name="BExINWEQMNJ70A6JRXC2LACBX1GX" hidden="1">#REF!</definedName>
    <definedName name="BExINZELVWYGU876QUUZCIMXPBQC" hidden="1">#REF!</definedName>
    <definedName name="BExIO9QZ59ZHRA8SX6QICH2AY8A2" hidden="1">#REF!</definedName>
    <definedName name="BExIOAHV525SMMGFDJFE7456JPBD" hidden="1">#REF!</definedName>
    <definedName name="BExIOCQUQHKUU1KONGSDOLQTQEIC" hidden="1">#REF!</definedName>
    <definedName name="BExIOFAGCDQQKALMX3V0KU94KUQO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CUX4I4S2N50TLMMLALYLH9S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810MMN2UN0EQ9CRQAFWA19X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HWZ65ALA9VAFCJEGIL1145G" hidden="1">#REF!</definedName>
    <definedName name="BExIQX1XBB31HZTYEEVOBSE3C5A6" hidden="1">#REF!</definedName>
    <definedName name="BExIR2ALYRP9FW99DK2084J7IIDC" hidden="1">#REF!</definedName>
    <definedName name="BExIR8FQETPTQYW37DBVDWG3J4JW" hidden="1">#REF!</definedName>
    <definedName name="BExIRHKWQB1PP4ZLB0C3AVUBAFMD" hidden="1">#REF!</definedName>
    <definedName name="BExIRJTRJPQR3OTAGAV7JTA4VMPS" hidden="1">#REF!</definedName>
    <definedName name="BExIROH27RJOG6VI7ZHR0RZGAZZ4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SSMVV57JAUB6CSGBMBFVNGWK" hidden="1">#REF!</definedName>
    <definedName name="BExIT16AD4HCD0WQCCA72AKLQHK1" hidden="1">#REF!</definedName>
    <definedName name="BExIT1MK8TBAK3SNP36A8FKDQSOK" hidden="1">#REF!</definedName>
    <definedName name="BExIT9PPVL7XGGIZS7G6QI6L7H9U" hidden="1">#REF!</definedName>
    <definedName name="BExITBNYANV2S8KD56GOGCKW393R" hidden="1">#REF!</definedName>
    <definedName name="BExITGB4FVAV0LE88D7JMX7FBYXI" hidden="1">#REF!</definedName>
    <definedName name="BExITI3TQ14K842P38QF0PNWSWNO" hidden="1">#REF!</definedName>
    <definedName name="BExIU9OGER4TPMETACWUEP1UENK0" hidden="1">#REF!</definedName>
    <definedName name="BExIUD4OJGH65NFNQ4VMCE3R4J1X" hidden="1">#REF!</definedName>
    <definedName name="BExIUQM0XWNNW3MJD26EOVIT7FSU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XWL6H5LD9DHDIA4F5U9TQL" hidden="1">#REF!</definedName>
    <definedName name="BExIVEVYJ7KL8QNR5ZTOSD11I5A6" hidden="1">#REF!</definedName>
    <definedName name="BExIVJ30S9U8MA1TUBRND8DGF96D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VZF05SNB8DE7VLQOFG9S41HS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HZXYAALPLS8CSHZHJ82LBOH" hidden="1">#REF!</definedName>
    <definedName name="BExIWJY6FHR6KOO0P8U4IZ7VD42D" hidden="1">#REF!</definedName>
    <definedName name="BExIWKE9MGIDWORBI43AWTUNYFAN" hidden="1">#REF!</definedName>
    <definedName name="BExIWPHOYLSNGZKVD3RRKOEALEUG" hidden="1">#REF!</definedName>
    <definedName name="BExIWSHLD1QIZPL5ARLXOJ9Y2CAA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GWVQ9WOO0NCJLXAU4PJPOPM" hidden="1">#REF!</definedName>
    <definedName name="BExIXLK6SEOTUWQVNLCH4SAKTVGQ" hidden="1">#REF!</definedName>
    <definedName name="BExIXM5R87ZL3FHALWZXYCPHGX3E" hidden="1">#REF!</definedName>
    <definedName name="BExIXN24YK8MIB3OZ905DHU9CDH1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FJ59KLIPRTGIHX9X07UVGT3" hidden="1">#REF!</definedName>
    <definedName name="BExIYHH7GZO6BU3DC4GRLH3FD3ZS" hidden="1">#REF!</definedName>
    <definedName name="BExIYHMPBTD67ZNUL9O76FZQHYPT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HQR3N1546MQS83ZJ8I6SPZ3" hidden="1">#REF!</definedName>
    <definedName name="BExIZKVXYD5O2JBU81F2UFJZLLSI" hidden="1">#REF!</definedName>
    <definedName name="BExIZPZDHC8HGER83WHCZAHOX7LK" hidden="1">#REF!</definedName>
    <definedName name="BExIZQA5XCS39QKXMYR1MH2ZIGPS" hidden="1">#REF!</definedName>
    <definedName name="BExIZVDLRUNAL32D9KO9X7Y4PB3O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JYDEZPM2303TRBXOZ74M7N6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CYXU0W2VQVDI3N3N37K2598P" hidden="1">#REF!</definedName>
    <definedName name="BExKDJX3Z1TS0WFDD9EAO42JHL9G" hidden="1">#REF!</definedName>
    <definedName name="BExKDK7WVA5I2WBACAZHAHN35D0I" hidden="1">#REF!</definedName>
    <definedName name="BExKDKO0W4AGQO1V7K6Q4VM750FT" hidden="1">#REF!</definedName>
    <definedName name="BExKDLF10G7W77J87QWH3ZGLUCLW" hidden="1">#REF!</definedName>
    <definedName name="BExKE2NDBQ14HOJH945N4W9ZZFJO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MFI35R0D4WN4A59V9QH7I5S" hidden="1">#REF!</definedName>
    <definedName name="BExKEOOIBMP7N8033EY2CJYCBX6H" hidden="1">#REF!</definedName>
    <definedName name="BExKEW0RR5LA3VC46A2BEOOMQE56" hidden="1">#REF!</definedName>
    <definedName name="BExKF37PTJB4PE1PUQWG20ASBX4E" hidden="1">#REF!</definedName>
    <definedName name="BExKFA3VI1CZK21SM0N3LZWT9LA1" hidden="1">#REF!</definedName>
    <definedName name="BExKFBB29XXT9A2LVUXYSIVKPWGB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WL3DE1V1VOVHAFYBE85QUB7" hidden="1">#REF!</definedName>
    <definedName name="BExKFXS9NDEWPZDVGLTMOM3CFO7N" hidden="1">#REF!</definedName>
    <definedName name="BExKFYJC4EVEV54F82K6VKP7Q3OU" hidden="1">#REF!</definedName>
    <definedName name="BExKG4IYHBKQQ8J8FN10GB2IKO33" hidden="1">#REF!</definedName>
    <definedName name="BExKGBVDO2JNJUFOFQMF0RJG03ZK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3W5435VN8DZ68OCKI93SEO4" hidden="1">#REF!</definedName>
    <definedName name="BExKH9L4L5ZUAA98QAZ7DB7YH4QE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PM9XA0ADDK7TUR0N38EXWEP" hidden="1">#REF!</definedName>
    <definedName name="BExKHQYXEM47TMIQRQVHE4T5LT8K" hidden="1">#REF!</definedName>
    <definedName name="BExKI4076KXCDE5KXL79KT36OKLO" hidden="1">#REF!</definedName>
    <definedName name="BExKI7AUWXBP1WBLFRIYSNQZDWCY" hidden="1">#REF!</definedName>
    <definedName name="BExKI7LO70WYISR7Q0Y1ZDWO9M3B" hidden="1">#REF!</definedName>
    <definedName name="BExKIF3EIT434ZQKMDXUBJCRLMK8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NXMPEA03CETGL1VOW1XRJIR" hidden="1">#REF!</definedName>
    <definedName name="BExKITBU5LXLZYDJS3D3BAVWEY3U" hidden="1">#REF!</definedName>
    <definedName name="BExKIU87ZKSOC2DYZWFK6SAK9I8E" hidden="1">#REF!</definedName>
    <definedName name="BExKJ449HLYX2DJ9UF0H9GTPSQ73" hidden="1">#REF!</definedName>
    <definedName name="BExKJ5649R9IC0GKQD6QI2G7C99Q" hidden="1">#REF!</definedName>
    <definedName name="BExKJEB4FXIMV2AAE9S3FCGRK1R0" hidden="1">#REF!</definedName>
    <definedName name="BExKJELX2RUC8UEC56IZPYYZXHA7" hidden="1">#REF!</definedName>
    <definedName name="BExKJI7CV9I6ILFIZ3SVO4DGK64J" hidden="1">#REF!</definedName>
    <definedName name="BExKJINMXS61G2TZEXCJAWVV4F57" hidden="1">#REF!</definedName>
    <definedName name="BExKJK5ME8KB7HA0180L7OUZDDGV" hidden="1">#REF!</definedName>
    <definedName name="BExKJLY652HI5GNEEWQXOB08K2C1" hidden="1">#REF!</definedName>
    <definedName name="BExKJN5IF0VMDILJ5K8ZENF2QYV1" hidden="1">#REF!</definedName>
    <definedName name="BExKJUSJPFUIK20FTVAFJWR2OUYX" hidden="1">#REF!</definedName>
    <definedName name="BExKJXHNZTE5OMRQ1KTVM1DIQE9I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J2IHMOO66DQ0V2YABR4GV05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3QUCLQLECGZM555PRF8EN56" hidden="1">#REF!</definedName>
    <definedName name="BExKL7CGLA62V9UQH9ZDEHIK8W4O" hidden="1">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KNALVJRCZS69GFJA4M1J08O" hidden="1">#REF!</definedName>
    <definedName name="BExKMMFZIDRFNSBCWVADJ4S2JE52" hidden="1">#REF!</definedName>
    <definedName name="BExKMRZJS845FERFW6HUXLFAOMYD" hidden="1">#REF!</definedName>
    <definedName name="BExKMS514WWPGUGRYGTH6XU97T8B" hidden="1">#REF!</definedName>
    <definedName name="BExKMUDV8AH8HQAD5HJVUW7GFDWU" hidden="1">#REF!</definedName>
    <definedName name="BExKMWBX4EH3EYJ07UFEM08NB40Z" hidden="1">#REF!</definedName>
    <definedName name="BExKN4Q70IU9OY91QRUSK3044MQD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H0F1WPNUEQITIUN5T4NDX9H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551EZ73M80UFHBQE7BQVU4L" hidden="1">#REF!</definedName>
    <definedName name="BExKOBA4VTRV9YG31IM1PDDO3J9M" hidden="1">#REF!</definedName>
    <definedName name="BExKODIZGWW2EQD0FEYW6WK6XLCM" hidden="1">#REF!</definedName>
    <definedName name="BExKOPO2HPWVQGAKW8LOZMPIDEFG" hidden="1">#REF!</definedName>
    <definedName name="BExKP7SRQ3MN5BDYXV2XMBQNUH23" hidden="1">#REF!</definedName>
    <definedName name="BExKPEZP0QTKOTLIMMIFSVTHQEEK" hidden="1">#REF!</definedName>
    <definedName name="BExKPFFSVTL757PNITV8R9RN4452" hidden="1">#REF!</definedName>
    <definedName name="BExKPJHKPVROP9QX9BMBZMU2HEZ1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GGEP203MUWSJVORTY7RFOFT" hidden="1">#REF!</definedName>
    <definedName name="BExKQJGAAWNM3NT19E9I0CQDBTU0" hidden="1">#REF!</definedName>
    <definedName name="BExKQM5GJ1ZN5REKFE7YVBQ0KXWF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ZAJRYXZB4M7XZPK0I7E55W" hidden="1">#REF!</definedName>
    <definedName name="BExKR8RZSEHW184G0Z56B4EGNU72" hidden="1">#REF!</definedName>
    <definedName name="BExKRHM60KUPM7RGAAFRSKX4TMS5" hidden="1">#REF!</definedName>
    <definedName name="BExKRQB2LX164R610N3VXJPD3C1W" hidden="1">#REF!</definedName>
    <definedName name="BExKRVUSQ6PA7ZYQSTEQL3X7PB9P" hidden="1">#REF!</definedName>
    <definedName name="BExKRY3KZ7F7RB2KH8HXSQ85IEQO" hidden="1">#REF!</definedName>
    <definedName name="BExKS91CCVW1YKNE1EQ4MCE1E9JX" hidden="1">#REF!</definedName>
    <definedName name="BExKSA37DZTCK6H13HPIKR0ZFVL8" hidden="1">#REF!</definedName>
    <definedName name="BExKSB51O073JLM4PEU353GBBSMI" hidden="1">#REF!</definedName>
    <definedName name="BExKSC1EDUXA6RM44LZV6HMMHKLX" hidden="1">#REF!</definedName>
    <definedName name="BExKSFMOMSZYDE0WNC94F40S6636" hidden="1">#REF!</definedName>
    <definedName name="BExKSHQ9K79S8KYUWIV5M5LAHHF1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D1UM9PTLYETG1RM502XDNC0" hidden="1">#REF!</definedName>
    <definedName name="BExKTJN26AY45CE6JUAX3OIL48F7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HYKD9TJTMQOOBS4EX04FCEZ" hidden="1">#REF!</definedName>
    <definedName name="BExKULEKJLA77AUQPDUHSM94Y76Z" hidden="1">#REF!</definedName>
    <definedName name="BExKUXE506JSYMR4CV866RHRDYR9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S0AQY7KMMTBTBPK0SWWDITB" hidden="1">#REF!</definedName>
    <definedName name="BExMAXJS82ZJ8RS22VLE0V0LDUII" hidden="1">#REF!</definedName>
    <definedName name="BExMB4QRS0R3MTB4CMUHFZ84LNZQ" hidden="1">#REF!</definedName>
    <definedName name="BExMB7AICZ233JKSCEUSR9RQXRS0" hidden="1">#REF!</definedName>
    <definedName name="BExMBC35WKQY5CWQJLV4D05O6971" hidden="1">#REF!</definedName>
    <definedName name="BExMBFTZV4Q1A5KG25C1N9PHQNSW" hidden="1">#REF!</definedName>
    <definedName name="BExMBFZFXQDH3H55R89930TFTU36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H58I9XOLK7WEE6VSJGYPJGL" hidden="1">#REF!</definedName>
    <definedName name="BExMCMZOEYWVOOJ98TBHTTCS7XB8" hidden="1">#REF!</definedName>
    <definedName name="BExMCS8EF2W3FS9QADNKREYSI8P0" hidden="1">#REF!</definedName>
    <definedName name="BExMCSU0KZGHALEL7N5DJBVL94K7" hidden="1">#REF!</definedName>
    <definedName name="BExMCUS7GSOM96J0HJ7EH0FFM2AC" hidden="1">#REF!</definedName>
    <definedName name="BExMCYTT6TVDWMJXO1NZANRTVNAN" hidden="1">#REF!</definedName>
    <definedName name="BExMD54CT1VTE5YGBM90H90NF28M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OWGDLP3BZZB4ZPI31VS10FP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UK2Q5GZGZFZ77Z2IYUKOOYW" hidden="1">#REF!</definedName>
    <definedName name="BExMEWT36INWIP0VNS94NEP3WZ4U" hidden="1">#REF!</definedName>
    <definedName name="BExMEY09ESM4H2YGKEQQRYUD114R" hidden="1">#REF!</definedName>
    <definedName name="BExMF0UU4SBJHOJ4SG09QMF1TC7H" hidden="1">#REF!</definedName>
    <definedName name="BExMF2YDPQWGK3CSN8LJG16MLFQZ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FTH63LTWA2JYJTJYMT5K2OF2" hidden="1">#REF!</definedName>
    <definedName name="BExMFY4AG5T27EVMCCNE00GOAR66" hidden="1">#REF!</definedName>
    <definedName name="BExMGQQNOFER1MEVQ961XARTRIOB" hidden="1">#REF!</definedName>
    <definedName name="BExMH189E60TZBQFN2UWVA1UZA7X" hidden="1">#REF!</definedName>
    <definedName name="BExMH3H9TW5TJCNU5Z1EWXP3BAEP" hidden="1">#REF!</definedName>
    <definedName name="BExMH5A1B01SYXROP70DOKTQ5D6Z" hidden="1">#REF!</definedName>
    <definedName name="BExMHCGUJ8A3L31NU0XU0FGXE4P3" hidden="1">#REF!</definedName>
    <definedName name="BExMHOWPB34KPZ76M2KIX2C9R2VB" hidden="1">#REF!</definedName>
    <definedName name="BExMHSSYC6KVHA3QDTSYPN92TWMI" hidden="1">#REF!</definedName>
    <definedName name="BExMI3AJ9477KDL4T9DHET4LJJTW" hidden="1">#REF!</definedName>
    <definedName name="BExMI6QQ20XHD0NWJUN741B37182" hidden="1">#REF!</definedName>
    <definedName name="BExMI7MYDIMC9K16SBAFUY33RHK6" hidden="1">#REF!</definedName>
    <definedName name="BExMI8JB94SBD9EMNJEK7Y2T6GYU" hidden="1">#REF!</definedName>
    <definedName name="BExMI8OS85YTW3KYVE4YD0R7Z6UV" hidden="1">#REF!</definedName>
    <definedName name="BExMI9QNOMVZ44I3BFMGU1EL1RSY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B76UESLVRD81AJBOB78JDTT" hidden="1">#REF!</definedName>
    <definedName name="BExMJI8OLFZQCGOW3F99ETW8A21E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P92JGBM5BJO174H9A4HQIB9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6BVFCV80776USR7X70HVRZT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NVFKZIBQSCAH71DIF1CJG89T" hidden="1">#REF!</definedName>
    <definedName name="BExMNVVUQAGQY9SA29FGI7D7R5MN" hidden="1">#REF!</definedName>
    <definedName name="BExMO9IOWKTWHO8LQJJQI5P3INWY" hidden="1">#REF!</definedName>
    <definedName name="BExMOI29DOEK5R1A5QZPUDKF7N6T" hidden="1">#REF!</definedName>
    <definedName name="BExMONRAU0S904NLJHPI47RVQDBH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NZGFHW75W9HWRCR0FEF0XF0" hidden="1">#REF!</definedName>
    <definedName name="BExMQRKVQPDFPD0WQUA9QND8OV7P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F3SCIUZL945WMMDCT29MTLN" hidden="1">#REF!</definedName>
    <definedName name="BExMRRJNUMGRSDD5GGKKGEIZ6FTS" hidden="1">#REF!</definedName>
    <definedName name="BExMRU3ACIU0RD2BNWO55LH5U2BR" hidden="1">#REF!</definedName>
    <definedName name="BExMRWC9LD1LDAVIUQHQWIYMK129" hidden="1">#REF!</definedName>
    <definedName name="BExMSBH3T898ERC4BT51ZURKDCH1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6NOZIPWELHV0XX25APL9UNOP" hidden="1">#REF!</definedName>
    <definedName name="BExO71MMHEBC11LG4HXDEQNHOII2" hidden="1">#REF!</definedName>
    <definedName name="BExO71S28H4XYOYYLAXOO93QV4TF" hidden="1">#REF!</definedName>
    <definedName name="BExO7BIP1737MIY7S6K4XYMTIO95" hidden="1">#REF!</definedName>
    <definedName name="BExO7OUQS3XTUQ2LDKGQ8AAQ3OJJ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A4SWOKD9WI5E6DITCL3LZZC" hidden="1">#REF!</definedName>
    <definedName name="BExO8CDTBCABLEUD6PE2UM2EZ6C4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EALFB2R8VULHML1AVRPHME0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US253B9UNAYT7DWLMK2BO44" hidden="1">#REF!</definedName>
    <definedName name="BExO9V2U2YXAY904GYYGU6TD8Y7M" hidden="1">#REF!</definedName>
    <definedName name="BExOAAIG18X4V98C7122L5F65P5C" hidden="1">#REF!</definedName>
    <definedName name="BExOAQ3GKCT7YZW1EMVU3EILSZL2" hidden="1">#REF!</definedName>
    <definedName name="BExOATZQ6SF8DASYLBQ0Z6D2WPSC" hidden="1">#REF!</definedName>
    <definedName name="BExOB9KT2THGV4SPLDVFTFXS4B14" hidden="1">#REF!</definedName>
    <definedName name="BExOBEZ0IE2WBEYY3D3CMRI72N1K" hidden="1">#REF!</definedName>
    <definedName name="BExOBF9TFH4NSBTR7JD2Q1165NIU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TNR0XX9V82O76VVWUQABHT8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EHJCLIUR23CB4TC9OEFJGFX" hidden="1">#REF!</definedName>
    <definedName name="BExOCKXFMOW6WPFEVX1I7R7FNDSS" hidden="1">#REF!</definedName>
    <definedName name="BExOCM4L30L6FV3N2PR4O6X8WY2M" hidden="1">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ICDVVLFKWA22B3L0CKKTAZA" hidden="1">#REF!</definedName>
    <definedName name="BExODZFEIWV26E8RFU7XQYX1J458" hidden="1">#REF!</definedName>
    <definedName name="BExOE0S111KPTELH26PPXE94J3GJ" hidden="1">#REF!</definedName>
    <definedName name="BExOE5KH3JKKPZO401YAB3A11G1U" hidden="1">#REF!</definedName>
    <definedName name="BExOEBKG55EROA2VL360A06LKASE" hidden="1">#REF!</definedName>
    <definedName name="BExOEFWUBETCPIYF89P9SBDOI3X5" hidden="1">#REF!</definedName>
    <definedName name="BExOEL08MN74RQKVY0P43PFHPTVB" hidden="1">#REF!</definedName>
    <definedName name="BExOERG5LWXYYEN1DY1H2FWRJS9T" hidden="1">#REF!</definedName>
    <definedName name="BExOEV1S6JJVO5PP4BZ20SNGZR7D" hidden="1">#REF!</definedName>
    <definedName name="BExOEVNDLRXW33RF3AMMCDLTLROJ" hidden="1">#REF!</definedName>
    <definedName name="BExOEZOXV3VXUB6VGSS85GXATYAC" hidden="1">#REF!</definedName>
    <definedName name="BExOFDBSAZV60157PIDWCSSUN3MJ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H1IMADJCZMFDE6NMBBKO558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QA5WPLVJIKJVPWUPKSYO" hidden="1">#REF!</definedName>
    <definedName name="BExOH9ICZ13C1LAW8OTYTR9S7ZP3" hidden="1">#REF!</definedName>
    <definedName name="BExOHGEJ8V8OXT32FSU173XLXBDH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UHN7UXHYAJFJJFU805UZ0NB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FRP0HEHF5D7JSZ0X8ADJ79U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AXS2THXXIJMV2F2LZKMI589" hidden="1">#REF!</definedName>
    <definedName name="BExOJDXKJ43BMD5CFWEMSU5R1BP9" hidden="1">#REF!</definedName>
    <definedName name="BExOJHZ9KOD9LEP7ES426LHOCXEY" hidden="1">#REF!</definedName>
    <definedName name="BExOJM0W6XGSW5MXPTTX0GNF6SFT" hidden="1">#REF!</definedName>
    <definedName name="BExOJQ7XL1X94G2GP88DSU6OTRKY" hidden="1">#REF!</definedName>
    <definedName name="BExOJXEUJJ9SYRJXKYYV2NCCDT2R" hidden="1">#REF!</definedName>
    <definedName name="BExOK0EQYM9JUMAGWOUN7QDH7VMZ" hidden="1">#REF!</definedName>
    <definedName name="BExOK10DBCM0O0CLRF8BB6EEWGB2" hidden="1">#REF!</definedName>
    <definedName name="BExOK45QZPFPJ08Z5BZOFLNGPHCZ" hidden="1">#REF!</definedName>
    <definedName name="BExOK4WM9O7QNG6O57FOASI5QSN1" hidden="1">#REF!</definedName>
    <definedName name="BExOK57E3HXBUDOQB4M87JK9OPNE" hidden="1">#REF!</definedName>
    <definedName name="BExOKJLBFD15HACQ01HQLY1U5SE2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GUYDBS2V3UOK4DVPUW5JZN7" hidden="1">#REF!</definedName>
    <definedName name="BExOLICXFHJLILCJVFMJE5MGGWKR" hidden="1">#REF!</definedName>
    <definedName name="BExOLOI0WJS3QC12I3ISL0D9AWOF" hidden="1">#REF!</definedName>
    <definedName name="BExOLQ5A7IWI0W12J7315E7LBI0O" hidden="1">#REF!</definedName>
    <definedName name="BExOLYZNG5RBD0BTS1OEZJNU92Q5" hidden="1">#REF!</definedName>
    <definedName name="BExOM136CSOYSV2NE3NAU04Z4414" hidden="1">#REF!</definedName>
    <definedName name="BExOM3HIJ3UZPOKJI68KPBJAHPDC" hidden="1">#REF!</definedName>
    <definedName name="BExOM5QC0I90GVJG1G7NFAIINKAQ" hidden="1">#REF!</definedName>
    <definedName name="BExOMKPURE33YQ3K1JG9NVQD4W49" hidden="1">#REF!</definedName>
    <definedName name="BExOMP7NGCLUNFK50QD2LPKRG078" hidden="1">#REF!</definedName>
    <definedName name="BExOMPNX2853XA8AUM0BLA7CS86A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1I19LN0T10YIIYC5NE9UGMR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KZDHE8SS0P4YRLGEQR9KYHF" hidden="1">#REF!</definedName>
    <definedName name="BExONNZ9VMHVX3J6NLNJY7KZA61O" hidden="1">#REF!</definedName>
    <definedName name="BExONRQ1BAA4F3TXP2MYQ4YCZ09S" hidden="1">#REF!</definedName>
    <definedName name="BExONU4ENMND8RLZX0L5EHPYQQSB" hidden="1">#REF!</definedName>
    <definedName name="BExONXPUEU6ZRSIX4PDJ1DXY679I" hidden="1">#REF!</definedName>
    <definedName name="BExOO0KEG2WL5WKKMHN0S2UTIUNG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JLIWKJW5S7XWJXD8TYV5HQ9" hidden="1">#REF!</definedName>
    <definedName name="BExOOQ1JVWQ9LYXD0V94BRXKTA1I" hidden="1">#REF!</definedName>
    <definedName name="BExOOTN0KTXJCL7E476XBN1CJ553" hidden="1">#REF!</definedName>
    <definedName name="BExOOVVUJIJNAYDICUUQQ9O7O3TW" hidden="1">#REF!</definedName>
    <definedName name="BExOP9DDU5MZJKWGFT0MKL44YKIV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OCW3L24TN0BYVRE2NE3IK1O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2STHO7AXYTS1VPPHQMX1WT30" hidden="1">#REF!</definedName>
    <definedName name="BExQ2XWXHMQMQ99FF9293AEQHABB" hidden="1">#REF!</definedName>
    <definedName name="BExQ300G8I8TK45A0MVHV15422EU" hidden="1">#REF!</definedName>
    <definedName name="BExQ305RBEODGNAETZ0EZQLLDZZD" hidden="1">#REF!</definedName>
    <definedName name="BExQ37SZQJSC2C73FY2IJY852LVP" hidden="1">#REF!</definedName>
    <definedName name="BExQ39R28MXSG2SEV956F0KZ20AN" hidden="1">#REF!</definedName>
    <definedName name="BExQ3D1P3M5Z3HLMEZ17E0BLEE4U" hidden="1">#REF!</definedName>
    <definedName name="BExQ3EZX6BA2WHKI84SG78UPRTSE" hidden="1">#REF!</definedName>
    <definedName name="BExQ3KOX6620WUSBG7PGACNC936P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2O4PHH156IHXSW0JAYAC0NJ" hidden="1">#REF!</definedName>
    <definedName name="BExQ452HF7N1HYPXJXQ8WD6SOWUV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6Z9W6YHZHRXOFFI8EFA7CDI" hidden="1">#REF!</definedName>
    <definedName name="BExQ58MP5FO5Q5CIXVMMYWWPEFW3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YUUK9FD0QGTY4WD0W90O7OL" hidden="1">#REF!</definedName>
    <definedName name="BExQ62WGBSDPG7ZU34W0N8X45R3X" hidden="1">#REF!</definedName>
    <definedName name="BExQ63793YQ9BH7JLCNRIATIGTRG" hidden="1">#REF!</definedName>
    <definedName name="BExQ6CN1EF2UPZ57ZYMGK8TUJQSS" hidden="1">#REF!</definedName>
    <definedName name="BExQ6FSF8BMWVLJI7Y7MKPG9SU5O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541G92R52ECOIYO6UXIWJJ4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68K8V66L55PCVI3B4VR4FW6" hidden="1">#REF!</definedName>
    <definedName name="BExQ97QIPOSSRK978N8P234Y1XA4" hidden="1">#REF!</definedName>
    <definedName name="BExQ9DFHXLBKBS9DWH05G83SL12Z" hidden="1">#REF!</definedName>
    <definedName name="BExQ9E6FBAXTHGF3RXANFIA77GXP" hidden="1">#REF!</definedName>
    <definedName name="BExQ9J4ID0TGFFFJSQ9PFAMXOYZ1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TBCP5IJKSQLYEBE6FQLF16I" hidden="1">#REF!</definedName>
    <definedName name="BExQ9UTANMJCK7LJ4OQMD6F2Q01L" hidden="1">#REF!</definedName>
    <definedName name="BExQ9ZLYHWABXAA9NJDW8ZS0UQ9P" hidden="1">#REF!</definedName>
    <definedName name="BExQ9ZWQ19KSRZNZNPY6ZNWEST1J" hidden="1">#REF!</definedName>
    <definedName name="BExQA324HSCK40ENJUT9CS9EC71B" hidden="1">#REF!</definedName>
    <definedName name="BExQA55GY0STSNBWQCWN8E31ZXCS" hidden="1">#REF!</definedName>
    <definedName name="BExQA7URC7M82I0T9RUF90GCS15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AVTR32SDHZQ69KNYF6UXXKS2" hidden="1">#REF!</definedName>
    <definedName name="BExQBBETZJ7LHJ9CLAL3GEKQFEGR" hidden="1">#REF!</definedName>
    <definedName name="BExQBDICMZTSA1X73TMHNO4JSFLN" hidden="1">#REF!</definedName>
    <definedName name="BExQBEER6CRCRPSSL61S0OMH57ZA" hidden="1">#REF!</definedName>
    <definedName name="BExQBFR753FNBMC27WEQJT8UKANJ" hidden="1">#REF!</definedName>
    <definedName name="BExQBIGGY5TXI2FJVVZSLZ0LTZYH" hidden="1">#REF!</definedName>
    <definedName name="BExQBM1RUSIQ85LLMM2159BYDPIP" hidden="1">#REF!</definedName>
    <definedName name="BExQBOWE543K7PGA5S7SVU2QKPM3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CQ7KF4HVXSD72FF3DJGNNO3M" hidden="1">#REF!</definedName>
    <definedName name="BExQCRPJXI0WNJUFFAC39C0PFUFK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D8ZZUEH0WRNOHXI7V9TVC8K" hidden="1">#REF!</definedName>
    <definedName name="BExQEF1PIJIB9J24OB0M4X1WLBB0" hidden="1">#REF!</definedName>
    <definedName name="BExQEMUA4HEFM4OVO8M8MA8PIAW1" hidden="1">#REF!</definedName>
    <definedName name="BExQEP38QPDKB85WG2WOL17IMB5S" hidden="1">#REF!</definedName>
    <definedName name="BExQEQ4XZQFIKUXNU9H7WE7AMZ1U" hidden="1">#REF!</definedName>
    <definedName name="BExQF1OEB07CRAP6ALNNMJNJ3P2D" hidden="1">#REF!</definedName>
    <definedName name="BExQF8KKL224NYD20XYLLM2RE7EW" hidden="1">#REF!</definedName>
    <definedName name="BExQF9X2AQPFJZTCHTU5PTTR0JAH" hidden="1">#REF!</definedName>
    <definedName name="BExQFAINO9ODQZX6NSM8EBTRD04E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GBQ2CMSPV4NV4RA7NMBQER6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5I0FUT0822E2ITR6M5724UF" hidden="1">#REF!</definedName>
    <definedName name="BExQH6ZZY0NR8SE48PSI9D0CU1TC" hidden="1">#REF!</definedName>
    <definedName name="BExQH9P2MCXAJOVEO4GFQT6MNW22" hidden="1">#REF!</definedName>
    <definedName name="BExQHCZSBYUY8OKKJXFYWKBBM6AH" hidden="1">#REF!</definedName>
    <definedName name="BExQHML1J3V7M9VZ3S2S198637RP" hidden="1">#REF!</definedName>
    <definedName name="BExQHPKXZ1K33V2F90NZIQRZYIAW" hidden="1">#REF!</definedName>
    <definedName name="BExQHRDNW8YFGT2B35K9CYSS1VAI" hidden="1">#REF!</definedName>
    <definedName name="BExQHRZ9FBLUG6G6CC88UZA6V39L" hidden="1">#REF!</definedName>
    <definedName name="BExQHVF9KD06AG2RXUQJ9X4PVGX4" hidden="1">#REF!</definedName>
    <definedName name="BExQHZBHVN2L4HC7ACTR73T5OCV0" hidden="1">#REF!</definedName>
    <definedName name="BExQI3O3BBL6MXZNJD1S3UD8WBUU" hidden="1">#REF!</definedName>
    <definedName name="BExQI7431UOEBYKYPVVMNXBZ2ZP2" hidden="1">#REF!</definedName>
    <definedName name="BExQI85V9TNLDJT5LTRZS10Y26SG" hidden="1">#REF!</definedName>
    <definedName name="BExQI9ICYVAAXE7L1BQSE1VWSQA9" hidden="1">#REF!</definedName>
    <definedName name="BExQIAPKHVEV8CU1L3TTHJW67FJ5" hidden="1">#REF!</definedName>
    <definedName name="BExQIAV02RGEQG6AF0CWXU3MS9BZ" hidden="1">#REF!</definedName>
    <definedName name="BExQIBB4I3Z6AUU0HYV1DHRS13M4" hidden="1">#REF!</definedName>
    <definedName name="BExQIBWPAXU7HJZLKGJZY3EB7MIS" hidden="1">#REF!</definedName>
    <definedName name="BExQIHLP9AT969BKBF22IGW76GLI" hidden="1">#REF!</definedName>
    <definedName name="BExQIS8O6R36CI01XRY9ISM99TW9" hidden="1">#REF!</definedName>
    <definedName name="BExQIVJB9MJ25NDUHTCVMSODJY2C" hidden="1">#REF!</definedName>
    <definedName name="BExQIWAEMVTWAU39DWIXT17K2A9Z" hidden="1">#REF!</definedName>
    <definedName name="BExQJ72T8UR0U461ZLEGOOEPCDIG" hidden="1">#REF!</definedName>
    <definedName name="BExQJAZ2QDORCR0K8PR9VHQZ4Y3P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UKG8I4CGS9QYSD0H7NHP4JN" hidden="1">#REF!</definedName>
    <definedName name="BExQL2NSE8OYZFXQH8A23RMVMFW7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JTNBKKPK7SB4LA31O3OH6PO" hidden="1">#REF!</definedName>
    <definedName name="BExRZK9RAHMM0ZLTNSK7A4LDC42D" hidden="1">#REF!</definedName>
    <definedName name="BExRZNF461H0WDF36L3U0UQSJGZB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0L4WP69XXUFHED98XIEPB593" hidden="1">#REF!</definedName>
    <definedName name="BExS0Z2O2N4AJXFEPN87NU9ZGAHG" hidden="1">#REF!</definedName>
    <definedName name="BExS15IJV0WW662NXQUVT3FGP4ST" hidden="1">#REF!</definedName>
    <definedName name="BExS18T8TBNEPF4AU1VJ268XLF3L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4EI622QRKZKVDPRE66M4XA" hidden="1">#REF!</definedName>
    <definedName name="BExS2DF6B4ZUF3VZLI4G6LJ3BF38" hidden="1">#REF!</definedName>
    <definedName name="BExS2GKEA6VM3PDWKD7XI0KRUHTW" hidden="1">#REF!</definedName>
    <definedName name="BExS2I2HVU314TXI2DYFRY8XV913" hidden="1">#REF!</definedName>
    <definedName name="BExS2QB5FS5LYTFYO4BROTWG3OV5" hidden="1">#REF!</definedName>
    <definedName name="BExS2TLU1HONYV6S3ZD9T12D7CIG" hidden="1">#REF!</definedName>
    <definedName name="BExS2WLQUVBRZJWQTWUU4CYDY4IN" hidden="1">#REF!</definedName>
    <definedName name="BExS2YJQV4NUX6135T90Z1Y5R26Q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3STIH9SFG0R6H30P191QZE98" hidden="1">#REF!</definedName>
    <definedName name="BExS46R5WDNU5KL04FKY5LHJUCB8" hidden="1">#REF!</definedName>
    <definedName name="BExS4ASWKM93XA275AXHYP8AG6SU" hidden="1">#REF!</definedName>
    <definedName name="BExS4IANBC4RO7HIK0MZZ2RPQU78" hidden="1">#REF!</definedName>
    <definedName name="BExS4JN3Y6SVBKILQK0R9HS45Y52" hidden="1">#REF!</definedName>
    <definedName name="BExS4P6S41O6Z6BED77U3GD9PNH1" hidden="1">#REF!</definedName>
    <definedName name="BExS4PXPURUHFBOKYFJD5J1J2RXC" hidden="1">#REF!</definedName>
    <definedName name="BExS4T32HD3YGJ91HTJ2IGVX6V4O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N0NEF7XCTT5R600QZ71A44O" hidden="1">#REF!</definedName>
    <definedName name="BExS6WRDBF3ST86ZOBBUL3GTCR11" hidden="1">#REF!</definedName>
    <definedName name="BExS6XNRKR0C3MTA0LV5B60UB908" hidden="1">#REF!</definedName>
    <definedName name="BExS73NELZEK2MDOLXO2Q7H3EG71" hidden="1">#REF!</definedName>
    <definedName name="BExS7DJF6AXTWAJD7K4ZCD7L6BHV" hidden="1">#REF!</definedName>
    <definedName name="BExS7GOTHHOK287MX2RC853NWQAL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3BCNFAV6DRCB1VTUF96491J" hidden="1">#REF!</definedName>
    <definedName name="BExS86GKM9ISCSNZD15BQ5E5L6A5" hidden="1">#REF!</definedName>
    <definedName name="BExS89GGRJ55EK546SM31UGE2K8T" hidden="1">#REF!</definedName>
    <definedName name="BExS8BPG5A0GR5AO1U951NDGGR0L" hidden="1">#REF!</definedName>
    <definedName name="BExS8CGI0JXFUBD41VFLI0SZSV8F" hidden="1">#REF!</definedName>
    <definedName name="BExS8D22FXVQKOEJP01LT0CDI3PS" hidden="1">#REF!</definedName>
    <definedName name="BExS8EEJOZFBUWZDOM3O25AJRUVU" hidden="1">#REF!</definedName>
    <definedName name="BExS8GSUS17UY50TEM2AWF36BR9Z" hidden="1">#REF!</definedName>
    <definedName name="BExS8HJRBVG0XI6PWA9KTMJZMQXK" hidden="1">#REF!</definedName>
    <definedName name="BExS8NE9HUZJH13OXLREOV1BX0OZ" hidden="1">#REF!</definedName>
    <definedName name="BExS8R51C8RM2FS6V6IRTYO9GA4A" hidden="1">#REF!</definedName>
    <definedName name="BExS8WDX408F60MH1X9B9UZ2H4R7" hidden="1">#REF!</definedName>
    <definedName name="BExS8X4UTVOFE2YEVLO8LTKMSI3A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6619QNINF06KHZHYUAH0S9" hidden="1">#REF!</definedName>
    <definedName name="BExS9DX13CACP3J8JDREK30JB1SQ" hidden="1">#REF!</definedName>
    <definedName name="BExS9FPRS2KRRCS33SE6WFNF5GYL" hidden="1">#REF!</definedName>
    <definedName name="BExS9M5VN3VE822UH6TLACVY24CJ" hidden="1">#REF!</definedName>
    <definedName name="BExS9WI0A6PSEB8N9GPXF2Z7MWHM" hidden="1">#REF!</definedName>
    <definedName name="BExS9XJPZ07ND34OHX60QD382FV6" hidden="1">#REF!</definedName>
    <definedName name="BExSA4AJLEEN4R7HU4FRSMYR17TR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CY73CG3Q15P5BDLDT994XRL" hidden="1">#REF!</definedName>
    <definedName name="BExSBMOS41ZRLWYLOU29V6Y7YORR" hidden="1">#REF!</definedName>
    <definedName name="BExSBPZG22WAMZYIF7CZ686E8X80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FWOMYELUEPWVJIRGIQZH5BV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I9QWFD49GEZWZ3KOGM27XRB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DYLOWNTKCY92LFEDAV8LO7D3" hidden="1">#REF!</definedName>
    <definedName name="BExSE277VXZ807WBUB6A1UGQ1SF9" hidden="1">#REF!</definedName>
    <definedName name="BExSE3EDSP4UL6G0I3DZ5SBHMUBU" hidden="1">#REF!</definedName>
    <definedName name="BExSEEHK1VLWD7JBV9SVVVIKQZ3I" hidden="1">#REF!</definedName>
    <definedName name="BExSEITYG8XAMWJ1C8VKU1MB4TEO" hidden="1">#REF!</definedName>
    <definedName name="BExSEJKZLX37P3V33TRTFJ30BFRK" hidden="1">#REF!</definedName>
    <definedName name="BExSEKXG1AW54E28IG5EODEM0JJV" hidden="1">#REF!</definedName>
    <definedName name="BExSEO84KVM8R2IV5MFH0XI3IZSN" hidden="1">#REF!</definedName>
    <definedName name="BExSEP9UVOAI6TMXKNK587PQ3328" hidden="1">#REF!</definedName>
    <definedName name="BExSERIU9MUGR4NPZAUJCVXUZ74I" hidden="1">#REF!</definedName>
    <definedName name="BExSF07QFLZCO4P6K6QF05XG7PH1" hidden="1">#REF!</definedName>
    <definedName name="BExSFJ8ZAGQ63A4MVMZRQWLVRGQ5" hidden="1">#REF!</definedName>
    <definedName name="BExSFKQRST2S9KXWWLCXYLKSF4G1" hidden="1">#REF!</definedName>
    <definedName name="BExSFOHO6VZ5Y463KL3XYTZBVE3P" hidden="1">#REF!</definedName>
    <definedName name="BExSFY2ZJOYUEYBX21QZ7AMN2WK1" hidden="1">#REF!</definedName>
    <definedName name="BExSFYDRRTAZVPXRWUF5PDQ97WFF" hidden="1">#REF!</definedName>
    <definedName name="BExSFZVPFTXA3F0IJ2NGH1GXX9R7" hidden="1">#REF!</definedName>
    <definedName name="BExSG2Q34XRC1K28H4XG6PQM3FTW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NEL2G0PC04ATVS20W5179EK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T3MKX7YVLVP6YLL6KVO8UG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BY3AA9B91YRRWFOT21LUL8Q" hidden="1">#REF!</definedName>
    <definedName name="BExTUJ53ANGZ3H1KDK4CR4Q0OD6P" hidden="1">#REF!</definedName>
    <definedName name="BExTUKXSZBM7C57G6NGLWGU4WOHY" hidden="1">#REF!</definedName>
    <definedName name="BExTUNC5INBE8Y5OA5GQUTXX6QJW" hidden="1">#REF!</definedName>
    <definedName name="BExTUSQCFFYZCDNHWHADBC2E1ZP1" hidden="1">#REF!</definedName>
    <definedName name="BExTUV4NQDZVAENZPSZGF7A3DDFN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QG4F5RF0LZXG06AZ6EU1GQ3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005F4GLW03J0PLPRPMI1SEG" hidden="1">#REF!</definedName>
    <definedName name="BExTX476KI0RNB71XI5TYMANSGBG" hidden="1">#REF!</definedName>
    <definedName name="BExTXBJFKNSCUO7IOL6CSKERP06D" hidden="1">#REF!</definedName>
    <definedName name="BExTXDMZDQ9U1FD9T7F79J29SYYN" hidden="1">#REF!</definedName>
    <definedName name="BExTXJ6HBAIXMMWKZTJNFDYVZCAY" hidden="1">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B7EHGVTJ4RSYOXWSG87U5WI" hidden="1">#REF!</definedName>
    <definedName name="BExTYC93RS0KNKFOD35WG37LS9LY" hidden="1">#REF!</definedName>
    <definedName name="BExTYKCEFJ83LZM95M1V7CSFQVEA" hidden="1">#REF!</definedName>
    <definedName name="BExTYPLA9N640MFRJJQPKXT7P88M" hidden="1">#REF!</definedName>
    <definedName name="BExTYW1794M1TLJ2QQQCEEUZN18F" hidden="1">#REF!</definedName>
    <definedName name="BExTZ7F71SNTOX4LLZCK5R9VUMIJ" hidden="1">#REF!</definedName>
    <definedName name="BExTZ80SWE36T1QSIIPJU7NJ65JL" hidden="1">#REF!</definedName>
    <definedName name="BExTZ869RSO739T4Q78JLOVO7G0C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DXYI5DAD9DSFIEAUOB5XFZ9" hidden="1">#REF!</definedName>
    <definedName name="BExU1GXUTLRPJN4MRINLAPHSZQFG" hidden="1">#REF!</definedName>
    <definedName name="BExU1IL9AOHFO85BZB6S60DK3N8H" hidden="1">#REF!</definedName>
    <definedName name="BExU1LAEKWJ0U6NP9G2AC9CTBYH6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A0FXVBDX9LO3VWEXB4TLFT0" hidden="1">#REF!</definedName>
    <definedName name="BExU2LEH667H33V81XVEZUP2O0UQ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2ZXMKRBQEX0CT3ZPZ3UFZP1G" hidden="1">#REF!</definedName>
    <definedName name="BExU35XHF1K1XEQUSZ292S5T61YA" hidden="1">#REF!</definedName>
    <definedName name="BExU38S1U5IC1T5A3P2TZU5OV0LN" hidden="1">#REF!</definedName>
    <definedName name="BExU3B66MCKJFSKT3HL8B5EJGVX0" hidden="1">#REF!</definedName>
    <definedName name="BExU3FDFDB2NVPYUR5V7OA3HF474" hidden="1">#REF!</definedName>
    <definedName name="BExU3R7J076KUCCEUGKAYMANTUT5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31LXP7LIUNGJB9OSXEANFGX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H4RAMAX0XVAWT5WFYQNPAL3" hidden="1">#REF!</definedName>
    <definedName name="BExU4I148DA7PRCCISLWQ6ABXFK6" hidden="1">#REF!</definedName>
    <definedName name="BExU4L101H2KQHVKCKQ4PBAWZV6K" hidden="1">#REF!</definedName>
    <definedName name="BExU4LML14Q7KDTYIKJWXF68W7X1" hidden="1">#REF!</definedName>
    <definedName name="BExU4NA00RRRBGRT6TOB0MXZRCRZ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JSMO03X9M4WIRPP8JPSMQKJ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SLKTWV0YINVLTI6BCG9ANZM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L7WPQSA0ELXZ0I86V33QCCJ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PZC6845UUDFG9M8FTC3P3DK" hidden="1">#REF!</definedName>
    <definedName name="BExU8UX9JX3XLB47YZ8GFXE0V7R2" hidden="1">#REF!</definedName>
    <definedName name="BExU8WVGMRSFNWCNHODQ9JQCMZB0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9WU19DJ2VAGISPFEGDWWOO4V" hidden="1">#REF!</definedName>
    <definedName name="BExUA28AO7OWDG3H23Q0CL4B7BHW" hidden="1">#REF!</definedName>
    <definedName name="BExUA34N2C083NSTAHQGZZ3BCYGK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RUP0MX710TNZSAA01HUEAVC" hidden="1">#REF!</definedName>
    <definedName name="BExUAX8WS5OPVLCDXRGKTU2QMTFO" hidden="1">#REF!</definedName>
    <definedName name="BExUB1FYAZ433NX9GD7WGACX5IZD" hidden="1">#REF!</definedName>
    <definedName name="BExUB8HLEXSBVPZ5AXNQEK96F1N4" hidden="1">#REF!</definedName>
    <definedName name="BExUBCDVZIEA7YT0LPSMHL5ZSERQ" hidden="1">#REF!</definedName>
    <definedName name="BExUBDA8WU087BUIMXC1U1CKA2RA" hidden="1">#REF!</definedName>
    <definedName name="BExUBKXBUCN760QYU7Q8GESBWOQH" hidden="1">#REF!</definedName>
    <definedName name="BExUBL83ED0P076RN9RJ8P1MZ299" hidden="1">#REF!</definedName>
    <definedName name="BExUC1EPS2CZ5CKFA0AQRIVRSHS8" hidden="1">#REF!</definedName>
    <definedName name="BExUC623BDYEODBN0N4DO6PJQ7NU" hidden="1">#REF!</definedName>
    <definedName name="BExUC8WH8TCKBB5313JGYYQ1WFLT" hidden="1">#REF!</definedName>
    <definedName name="BExUCAP7GOSYPHMQKK6719YLSDIQ" hidden="1">#REF!</definedName>
    <definedName name="BExUCFCDK6SPH86I6STXX8X3WMC4" hidden="1">#REF!</definedName>
    <definedName name="BExUCKL98JB87L3I6T6IFSWJNYAB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KDB2RWXF3WMTZ6JSBCHNSDT" hidden="1">#REF!</definedName>
    <definedName name="BExUEYR71COFS2X8PDNU21IPMQEU" hidden="1">#REF!</definedName>
    <definedName name="BExVPRLJ9I6RX45EDVFSQGCPJSOK" hidden="1">#REF!</definedName>
    <definedName name="BExVRFU8RWFT8A80ZVAW185SG2G6" hidden="1">#REF!</definedName>
    <definedName name="BExVSJ3NHETBAIZTZQSM8LAVT76V" hidden="1">#REF!</definedName>
    <definedName name="BExVSL787C8E4HFQZ2NVLT35I2XV" hidden="1">#REF!</definedName>
    <definedName name="BExVSTFTVV14SFGHQUOJL5SQ5TX9" hidden="1">#REF!</definedName>
    <definedName name="BExVT017S14M5X928ARKQ2GNUFE0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AO57POUXSZQJQ6MABMZQA13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UZT95UAU8XG5X9XSE25CHQGA" hidden="1">#REF!</definedName>
    <definedName name="BExVV5T14N2HZIK7HQ4P2KG09U0J" hidden="1">#REF!</definedName>
    <definedName name="BExVV7R410VYLADLX9LNG63ID6H1" hidden="1">#REF!</definedName>
    <definedName name="BExVVAAVDXGWAVI6J2W0BCU58MBM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VYKOYB7OX8Y0B4UIUF79PVDO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HRDIJBRFANMKJFY05BHP7RS" hidden="1">#REF!</definedName>
    <definedName name="BExVWINKCH0V0NUWH363SMXAZE62" hidden="1">#REF!</definedName>
    <definedName name="BExVWYU8EK669NP172GEIGCTVPPA" hidden="1">#REF!</definedName>
    <definedName name="BExVX3XN2DRJKL8EDBIG58RYQ36R" hidden="1">#REF!</definedName>
    <definedName name="BExVXBA38Z5WNQUH39HHZ2SAMC1T" hidden="1">#REF!</definedName>
    <definedName name="BExVXDZ63PUART77BBR5SI63TPC6" hidden="1">#REF!</definedName>
    <definedName name="BExVXHKI6LFYMGWISMPACMO247HL" hidden="1">#REF!</definedName>
    <definedName name="BExVXK9SK580O7MYHVNJ3V911ALP" hidden="1">#REF!</definedName>
    <definedName name="BExVXLX2BZ5EF2X6R41BTKRJR1NM" hidden="1">#REF!</definedName>
    <definedName name="BExVXYT01U5IPYA7E44FWS6KCEFC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4NFDGC4ZOGHANQWX5CH4BT" hidden="1">#REF!</definedName>
    <definedName name="BExVYOVIZDA18YIQ0A30Q052PCAK" hidden="1">#REF!</definedName>
    <definedName name="BExVYPS2R6B75R1EFIUJ6G5TE4Q4" hidden="1">#REF!</definedName>
    <definedName name="BExVYQIXPEM6J4JVP78BRHIC05PV" hidden="1">#REF!</definedName>
    <definedName name="BExVYVGWN7SONLVDH9WJ2F1JS264" hidden="1">#REF!</definedName>
    <definedName name="BExVZ40HNAZRM8JHYYNQ7F6A4GU0" hidden="1">#REF!</definedName>
    <definedName name="BExVZ7WRO17PYILJEJGPQCO5IL66" hidden="1">#REF!</definedName>
    <definedName name="BExVZ9EO732IK6MNMG17Y1EFTJQC" hidden="1">#REF!</definedName>
    <definedName name="BExVZB1Y5J4UL2LKK0363EU7GIJ1" hidden="1">#REF!</definedName>
    <definedName name="BExVZGQXYK2ICC9JSNFPRHBD5KNU" hidden="1">#REF!</definedName>
    <definedName name="BExVZJQVO5LQ0BJH5JEN5NOBIAF6" hidden="1">#REF!</definedName>
    <definedName name="BExVZNXWS91RD7NXV5NE2R3C8WW7" hidden="1">#REF!</definedName>
    <definedName name="BExW008AGT1ZRN5DFG4YOH5F7G47" hidden="1">#REF!</definedName>
    <definedName name="BExW0386REQRCQCVT9BCX80UPTRY" hidden="1">#REF!</definedName>
    <definedName name="BExW0FYP4WXY71CYUG40SUBG9UWU" hidden="1">#REF!</definedName>
    <definedName name="BExW0MPJNQOJ7D6U780WU5XBL97X" hidden="1">#REF!</definedName>
    <definedName name="BExW0RI61B4VV0ARXTFVBAWRA1C5" hidden="1">#REF!</definedName>
    <definedName name="BExW0Y8T85LBE0WS6FPX6ILTX9ON" hidden="1">#REF!</definedName>
    <definedName name="BExW1BVUYQTKMOR56MW7RVRX4L1L" hidden="1">#REF!</definedName>
    <definedName name="BExW1F1220628FOMTW5UAATHRJHK" hidden="1">#REF!</definedName>
    <definedName name="BExW1PTHB0NZUF0GTD2J1UUL693E" hidden="1">#REF!</definedName>
    <definedName name="BExW1TKA0Z9OP2DTG50GZR5EG8C7" hidden="1">#REF!</definedName>
    <definedName name="BExW1U0JLKQ094DW5MMOI8UHO09V" hidden="1">#REF!</definedName>
    <definedName name="BExW1WK6J1TDP29S3QDPTYZJBLIW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V04HTFFQE7DAW9MAJT0NNF" hidden="1">#REF!</definedName>
    <definedName name="BExW3ECU6QPMV99AITCPHAG0CGYK" hidden="1">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3U3D6FTAFTK3Q7DSA9FY454Q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O2DBZGV8KGBO9EB4BAXIH4Y" hidden="1">#REF!</definedName>
    <definedName name="BExW4QR9FV9MP5K610THBSM51RYO" hidden="1">#REF!</definedName>
    <definedName name="BExW4Z029R9E19ZENN3WEA3VDAD1" hidden="1">#REF!</definedName>
    <definedName name="BExW53SPLW3K0Y0ZVTM4NYF1B2YH" hidden="1">#REF!</definedName>
    <definedName name="BExW591F7X34FVKJ2OUT09PFUW1B" hidden="1">#REF!</definedName>
    <definedName name="BExW5AZNT6IAZGNF2C879ODHY1B8" hidden="1">#REF!</definedName>
    <definedName name="BExW5F6OUXHEWQU5VYE7W7P8DD78" hidden="1">#REF!</definedName>
    <definedName name="BExW5WPU27WD4NWZOT0ZEJIDLX5J" hidden="1">#REF!</definedName>
    <definedName name="BExW5YD97EMSUYC4KDEFH1FB4FY3" hidden="1">#REF!</definedName>
    <definedName name="BExW5Z469DSRWTA6T0KVLA7SMIPL" hidden="1">#REF!</definedName>
    <definedName name="BExW62ETJAPBX5X53FTGUCHZXI2K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7Q1TQ8E6G4WYYNSOMV43S95R" hidden="1">#REF!</definedName>
    <definedName name="BExW7XZTFZV0N9YM9S4PM74A5X2O" hidden="1">#REF!</definedName>
    <definedName name="BExW8K0SSIPSKBVP06IJ71600HJZ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1XOOOY51EZQ6II0LWEU2OYT" hidden="1">#REF!</definedName>
    <definedName name="BExXN22ZOTIW49GPLWFYKVM90FNZ" hidden="1">#REF!</definedName>
    <definedName name="BExXN6QAP8UJQVN4R4BQKPP4QK35" hidden="1">#REF!</definedName>
    <definedName name="BExXNBOA39T2X6Y5Y5GZ5DDNA1AX" hidden="1">#REF!</definedName>
    <definedName name="BExXNBZ1BRDK73S9XPRR1645KLVB" hidden="1">#REF!</definedName>
    <definedName name="BExXND6872VJ3M2PGT056WQMWBHD" hidden="1">#REF!</definedName>
    <definedName name="BExXNPM24UN2PGVL9D1TUBFRIKR4" hidden="1">#REF!</definedName>
    <definedName name="BExXNWCR6WOY5G3VTC96QCIFQE0E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HHX25B8F97636QMXFUDZQK" hidden="1">#REF!</definedName>
    <definedName name="BExXOHSAD2NSHOLLMZ2JWA4I3I1R" hidden="1">#REF!</definedName>
    <definedName name="BExXOJKWIJ6IFTV1RHIWHR91EZMW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OSJRLJNYPU01QNNQ5URXP2U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JIEF5R3QQ6D8HO3NGPU0IQC" hidden="1">#REF!</definedName>
    <definedName name="BExXQRAVW0KPQXIJ59NG6UGTZB59" hidden="1">#REF!</definedName>
    <definedName name="BExXQU00K9ER4I1WM7T9J0W1E7ZC" hidden="1">#REF!</definedName>
    <definedName name="BExXQU00KOR7XLM8B13DGJ1MIQDY" hidden="1">#REF!</definedName>
    <definedName name="BExXQUG48Q1ISN53FE4MRROM0HSJ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6A8W3ND3XDZXBMQZ1VCAXHG" hidden="1">#REF!</definedName>
    <definedName name="BExXR7HKNHT37B4OOA9K9191PP22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OF2MWDZ7IFXX27XOJ79Q86E" hidden="1">#REF!</definedName>
    <definedName name="BExXRV5QP3Z0KAQ1EQT9JYT2FV0L" hidden="1">#REF!</definedName>
    <definedName name="BExXRZ20LZZCW8LVGDK0XETOTSAI" hidden="1">#REF!</definedName>
    <definedName name="BExXS4R1GKUJQX6MHUIUN4S3SCAS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CP0AZ5MYCC2UFG2GLBCV1CC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ER5A2EQ14KN6J0MVATIHVKN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RN4AFX9QW6YC4HNGBBD5R08" hidden="1">#REF!</definedName>
    <definedName name="BExXTV8M7YIG5C64O046DN613ZRO" hidden="1">#REF!</definedName>
    <definedName name="BExXTVDXQ7ZX3THNLFJXFAONW0AI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X02UQ8LJPBZ4YBORILFR0W0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VLA319WCSEOVHB05KDUSU054" hidden="1">#REF!</definedName>
    <definedName name="BExXVTTG5YRCSTI0UL141BKR36SU" hidden="1">#REF!</definedName>
    <definedName name="BExXVYWX74VKI8BDDSX9U85460MB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IUCR0LXM58OVKZT2APLVTIA" hidden="1">#REF!</definedName>
    <definedName name="BExXWTXJEA32DLC6QKN10QB955JT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I7HHXLBLUEW7EQ73TALJF48" hidden="1">#REF!</definedName>
    <definedName name="BExXXKWLM4D541BH6O8GOJMHFHMW" hidden="1">#REF!</definedName>
    <definedName name="BExXXNR17I6P4FQZPQF2ZXDFYB6C" hidden="1">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YZ3SPSRCWM4YHTPZDCOLZPHR" hidden="1">#REF!</definedName>
    <definedName name="BExXZFVV4YB42AZ3H1I40YG3JAPU" hidden="1">#REF!</definedName>
    <definedName name="BExXZG1CQE1M9TDJ99253H6JVGIH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9PJJWYWGWWLX3YT8EVK0YV4" hidden="1">#REF!</definedName>
    <definedName name="BExY0C3UBVC4M59JIRXVQ8OWAJC1" hidden="1">#REF!</definedName>
    <definedName name="BExY0ENH6ZXHW155XIGS0F46T43M" hidden="1">#REF!</definedName>
    <definedName name="BExY0IEEUB9SRGD9I14IDCPO5GV4" hidden="1">#REF!</definedName>
    <definedName name="BExY0LEAAM7MUGBRLXD6KXBOHZ6S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36UB98PA9PNCHMCSZYCHJBD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2S7TM2NG7A1NFYPWIFAIKUCO" hidden="1">#REF!</definedName>
    <definedName name="BExY2Z3ZGRGD12RWANJZ8DFQO776" hidden="1">#REF!</definedName>
    <definedName name="BExY30WPXLJ01P42XKBSUF8KNOOK" hidden="1">#REF!</definedName>
    <definedName name="BExY3297KIB0C8Z1G99OS1MCEGTO" hidden="1">#REF!</definedName>
    <definedName name="BExY3HOSK7YI364K15OX70AVR6F1" hidden="1">#REF!</definedName>
    <definedName name="BExY3I526B4VA8JBTKXWE3FGVT0D" hidden="1">#REF!</definedName>
    <definedName name="BExY3I52TZR3GXQ9HDVDNIYLIGEH" hidden="1">#REF!</definedName>
    <definedName name="BExY3T89AUR83SOAZZ3OMDEJDQ39" hidden="1">#REF!</definedName>
    <definedName name="BExY3WZ7VO2K6TYCHDY754FY24AA" hidden="1">#REF!</definedName>
    <definedName name="BExY4BIG95HDDO6MY6WBUSWJIOLR" hidden="1">#REF!</definedName>
    <definedName name="BExY4MG771JQ84EMIVB6HQGGHZY7" hidden="1">#REF!</definedName>
    <definedName name="BExY4PWCSFB8P3J3TBQB2MD67263" hidden="1">#REF!</definedName>
    <definedName name="BExY4RP3BE6KYZDIKQZO4U4DIT3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W088PPAPLSMR2P7FV2CRDCT" hidden="1">#REF!</definedName>
    <definedName name="BExY6KA6BQ6H4SH5EMJBVF8UR4ZY" hidden="1">#REF!</definedName>
    <definedName name="BExY6KVS1MMZ2R34PGEFR2BMTU9W" hidden="1">#REF!</definedName>
    <definedName name="BExY6Q9YY7LW745GP7CYOGGSPHGE" hidden="1">#REF!</definedName>
    <definedName name="BExY6R6BYIQZ4OR1E7YI0OVOC08W" hidden="1">#REF!</definedName>
    <definedName name="BExZIA3C8LKJTEH3MKQ57KJH5TA2" hidden="1">#REF!</definedName>
    <definedName name="BExZIGDWFIOPMMVCRWX45OIJ5AP3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46CVVS9X1BZ6LLL71016ENT" hidden="1">#REF!</definedName>
    <definedName name="BExZK52PZLTP1F04T09MP30BVT7H" hidden="1">#REF!</definedName>
    <definedName name="BExZKHYORG3O8C772XPFHM1N8T80" hidden="1">#REF!</definedName>
    <definedName name="BExZKJRF2IRR57DG9CLC7MSHWNNN" hidden="1">#REF!</definedName>
    <definedName name="BExZKV5GYXO0X760SBD9TWTIQHGI" hidden="1">#REF!</definedName>
    <definedName name="BExZKZCGNEA9IPON37A91L4H4H17" hidden="1">#REF!</definedName>
    <definedName name="BExZL6E4YVXRUN7ZGF2BIGIXFR8K" hidden="1">#REF!</definedName>
    <definedName name="BExZLF2ZTA4EPN0GHO7C5O8DZ1SN" hidden="1">#REF!</definedName>
    <definedName name="BExZLGVLMKTPFXG42QYT0PO81G7F" hidden="1">#REF!</definedName>
    <definedName name="BExZLHRYQQ7BYD3VQWHVTZGYGRCT" hidden="1">#REF!</definedName>
    <definedName name="BExZLKMK7LRK14S09WLMH7MXSQXM" hidden="1">#REF!</definedName>
    <definedName name="BExZM503X0NZBS0FF22LK2RGG6GP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H54ZU6X4KM0375X9K5VJDZN" hidden="1">#REF!</definedName>
    <definedName name="BExZMKL5YQZD7F0FUCSVFGLPFK52" hidden="1">#REF!</definedName>
    <definedName name="BExZMOC3VNZALJM71X2T6FV91GTB" hidden="1">#REF!</definedName>
    <definedName name="BExZMRHA7TTR9QKJOMONHRVY3YOF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A2ALK6RDWFAXZQCL9TWRDCF" hidden="1">#REF!</definedName>
    <definedName name="BExZNH3VISFF4NQI11BZDP5IQ7VG" hidden="1">#REF!</definedName>
    <definedName name="BExZNJYCFYVMAOI62GB2BABK1ELE" hidden="1">#REF!</definedName>
    <definedName name="BExZNLGAA6ATMJW0Y28J4OI5W27I" hidden="1">#REF!</definedName>
    <definedName name="BExZNP7916CH3QP4VCZEULUIKKS5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ALCPOH27L4MUPX2RFT3F8OM" hidden="1">#REF!</definedName>
    <definedName name="BExZPQ0XY507N8FJMVPKCTK8HC9H" hidden="1">#REF!</definedName>
    <definedName name="BExZPXTHEWEN48J9E5ARSA8IGRBI" hidden="1">#REF!</definedName>
    <definedName name="BExZQ37OVBR25U32CO2YYVPZOMR5" hidden="1">#REF!</definedName>
    <definedName name="BExZQ3NT7H06VO0AR48WHZULZB93" hidden="1">#REF!</definedName>
    <definedName name="BExZQ5RCYU1R0DUT1MFN99S1C408" hidden="1">#REF!</definedName>
    <definedName name="BExZQ7PJU07SEJMDX18U9YVDC2GU" hidden="1">#REF!</definedName>
    <definedName name="BExZQAJXQ5IJ5RB71EDSPGTRO5HC" hidden="1">#REF!</definedName>
    <definedName name="BExZQBLTKPF3O4MCH6L4LE544FQB" hidden="1">#REF!</definedName>
    <definedName name="BExZQIHTGHK7OOI2Y2PN3JYBY82I" hidden="1">#REF!</definedName>
    <definedName name="BExZQJJMGU5MHQOILGXGJPAQI5XI" hidden="1">#REF!</definedName>
    <definedName name="BExZQL1M2EX5YEQBMNQKVD747N3I" hidden="1">#REF!</definedName>
    <definedName name="BExZQPDYUBJL0C1OME996KHU23N5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AYSYOXAM1PBW1EF6YAZ9RU3" hidden="1">#REF!</definedName>
    <definedName name="BExZRGD1603X5ACFALUUDKCD7X48" hidden="1">#REF!</definedName>
    <definedName name="BExZRMSYHFOP8FFWKKUSBHU85J81" hidden="1">#REF!</definedName>
    <definedName name="BExZRP1X6UVLN1UOLHH5VF4STP1O" hidden="1">#REF!</definedName>
    <definedName name="BExZRQ930U6OCYNV00CH5I0Q4LPE" hidden="1">#REF!</definedName>
    <definedName name="BExZRQP7JLKS45QOGATXS7MK5GUZ" hidden="1">#REF!</definedName>
    <definedName name="BExZRW8W514W8OZ72YBONYJ64GXF" hidden="1">#REF!</definedName>
    <definedName name="BExZRWJP2BUVFJPO8U8ATQEP0LZU" hidden="1">#REF!</definedName>
    <definedName name="BExZSI9USDLZAN8LI8M4YYQL24GZ" hidden="1">#REF!</definedName>
    <definedName name="BExZSLKO175YAM0RMMZH1FPXL4V2" hidden="1">#REF!</definedName>
    <definedName name="BExZSS0LA2JY4ZLJ1Z5YCMLJJZCH" hidden="1">#REF!</definedName>
    <definedName name="BExZSTNUWCRNCL22SMKXKFSLCJ0O" hidden="1">#REF!</definedName>
    <definedName name="BExZT6JSZ8CBS0SB3T07N3LMAX7M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OTZ9F2ZI18DZM8GW39VDF1N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BRAHA9DNEGONEZEB2TDVFC2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XC66MK2SXPXCLD8ZSU0BMTY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KV2XCPCINW1KP8Q1FI6KDNG" hidden="1">#REF!</definedName>
    <definedName name="BExZVLM4T9ORS4ZWHME46U4Q103C" hidden="1">#REF!</definedName>
    <definedName name="BExZVM7OZWPPRH5YQW50EYMMIW1A" hidden="1">#REF!</definedName>
    <definedName name="BExZVMYK7BAH6AGIAEXBE1NXDZ5Z" hidden="1">#REF!</definedName>
    <definedName name="BExZVPYGX2C5OSHMZ6F0KBKZ6B1S" hidden="1">#REF!</definedName>
    <definedName name="BExZW3LHTS7PFBNTYM95N8J5AFYQ" hidden="1">#REF!</definedName>
    <definedName name="BExZW472V5ADKCFHIKAJ6D4R8MU4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MBRUCPO6F4QT5FNX8JRFL7V" hidden="1">#REF!</definedName>
    <definedName name="BExZWQO5171HT1OZ6D6JZBHEW4JG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3DEOYNIHRV56IY5LJXZK8RU" hidden="1">#REF!</definedName>
    <definedName name="BExZY49QRZIR6CA41LFA9LM6EULU" hidden="1">#REF!</definedName>
    <definedName name="BExZYTG2G7W27YATTETFDDCZ0C4U" hidden="1">#REF!</definedName>
    <definedName name="BExZYYOZMC36ROQDWLR5Z17WKHCR" hidden="1">#REF!</definedName>
    <definedName name="BExZZ2FQA9A8C7CJKMEFQ9VPSLCE" hidden="1">#REF!</definedName>
    <definedName name="BExZZ7ZGXIMA3OVYAWY3YQSK64LF" hidden="1">#REF!</definedName>
    <definedName name="BExZZ8FKEIFG203MU6SEJ69MINCD" hidden="1">#REF!</definedName>
    <definedName name="BExZZCHAVHW8C2H649KRGVQ0WVRT" hidden="1">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CBWorkbookPriority" hidden="1">-2060790043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06" hidden="1">{#N/A,#N/A,FALSE,"Coversheet";#N/A,#N/A,FALSE,"QA"}</definedName>
    <definedName name="Delete09" hidden="1">{#N/A,#N/A,FALSE,"Coversheet";#N/A,#N/A,FALSE,"QA"}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Delete10" hidden="1">{#N/A,#N/A,FALSE,"Schedule F";#N/A,#N/A,FALSE,"Schedule G"}</definedName>
    <definedName name="Delete21" hidden="1">{#N/A,#N/A,FALSE,"Coversheet";#N/A,#N/A,FALSE,"QA"}</definedName>
    <definedName name="DFIT" hidden="1">{#N/A,#N/A,FALSE,"Coversheet";#N/A,#N/A,FALSE,"QA"}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_xlnm.Print_Area" localSheetId="2">'Unallocated Detail'!$A$1:$E$321</definedName>
    <definedName name="_xlnm.Print_Titles" localSheetId="2">'Unallocated Detail'!$1:$5</definedName>
    <definedName name="SAPBEXhrIndnt" hidden="1">"Wide"</definedName>
    <definedName name="SAPsysID" hidden="1">"708C5W7SBKP804JT78WJ0JNKI"</definedName>
    <definedName name="SAPwbID" hidden="1">"ARS"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Fundamental." hidden="1">{#N/A,#N/A,TRUE,"CoverPage";#N/A,#N/A,TRUE,"Gas";#N/A,#N/A,TRUE,"Power";#N/A,#N/A,TRUE,"Historical DJ Mthly Prices"}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Small._.Tools._.Overhead." hidden="1">{#N/A,#N/A,FALSE,"2002 Small Tool OH";#N/A,#N/A,FALSE,"QA"}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xx" hidden="1">{#N/A,#N/A,FALSE,"Balance_Sheet";#N/A,#N/A,FALSE,"income_statement_monthly";#N/A,#N/A,FALSE,"income_statement_Quarter";#N/A,#N/A,FALSE,"income_statement_ytd";#N/A,#N/A,FALSE,"income_statement_12Months"}</definedName>
  </definedNames>
  <calcPr calcId="152511"/>
</workbook>
</file>

<file path=xl/calcChain.xml><?xml version="1.0" encoding="utf-8"?>
<calcChain xmlns="http://schemas.openxmlformats.org/spreadsheetml/2006/main">
  <c r="H46" i="26" l="1"/>
  <c r="H42" i="26"/>
  <c r="H43" i="26"/>
  <c r="H41" i="26"/>
  <c r="H38" i="26"/>
  <c r="H37" i="26"/>
  <c r="H31" i="26"/>
  <c r="H32" i="26"/>
  <c r="H33" i="26"/>
  <c r="H34" i="26"/>
  <c r="G50" i="26" l="1"/>
  <c r="F50" i="26"/>
  <c r="H10" i="26" l="1"/>
  <c r="H55" i="26" l="1"/>
  <c r="H54" i="26"/>
  <c r="H23" i="26"/>
  <c r="H24" i="26"/>
  <c r="H25" i="26"/>
  <c r="H26" i="26"/>
  <c r="H27" i="26"/>
  <c r="H28" i="26"/>
  <c r="H29" i="26"/>
  <c r="H30" i="26"/>
  <c r="H22" i="26"/>
  <c r="H14" i="26"/>
  <c r="H15" i="26"/>
  <c r="H16" i="26"/>
  <c r="H17" i="26"/>
  <c r="H18" i="26"/>
  <c r="H19" i="26"/>
  <c r="H13" i="26"/>
  <c r="H8" i="26"/>
  <c r="H9" i="26"/>
  <c r="H7" i="26"/>
  <c r="A4" i="26" l="1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D134" i="4"/>
  <c r="J134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C213" i="4"/>
  <c r="I213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I68" i="4" s="1"/>
  <c r="C69" i="4"/>
  <c r="I69" i="4" s="1"/>
  <c r="C70" i="4"/>
  <c r="I70" i="4" s="1"/>
  <c r="C71" i="4"/>
  <c r="I71" i="4" s="1"/>
  <c r="C72" i="4"/>
  <c r="I72" i="4" s="1"/>
  <c r="C73" i="4"/>
  <c r="I73" i="4" s="1"/>
  <c r="C74" i="4"/>
  <c r="I74" i="4" s="1"/>
  <c r="C75" i="4"/>
  <c r="I75" i="4" s="1"/>
  <c r="C76" i="4"/>
  <c r="I76" i="4" s="1"/>
  <c r="C77" i="4"/>
  <c r="I77" i="4" s="1"/>
  <c r="C78" i="4"/>
  <c r="I78" i="4" s="1"/>
  <c r="C79" i="4"/>
  <c r="I79" i="4" s="1"/>
  <c r="C80" i="4"/>
  <c r="I80" i="4" s="1"/>
  <c r="C81" i="4"/>
  <c r="I81" i="4" s="1"/>
  <c r="C82" i="4"/>
  <c r="I82" i="4" s="1"/>
  <c r="C83" i="4"/>
  <c r="I83" i="4" s="1"/>
  <c r="C84" i="4"/>
  <c r="I84" i="4" s="1"/>
  <c r="C85" i="4"/>
  <c r="I85" i="4" s="1"/>
  <c r="C86" i="4"/>
  <c r="I86" i="4" s="1"/>
  <c r="C87" i="4"/>
  <c r="I87" i="4" s="1"/>
  <c r="C88" i="4"/>
  <c r="I88" i="4" s="1"/>
  <c r="C89" i="4"/>
  <c r="I89" i="4" s="1"/>
  <c r="C90" i="4"/>
  <c r="I90" i="4" s="1"/>
  <c r="C91" i="4"/>
  <c r="I91" i="4" s="1"/>
  <c r="C92" i="4"/>
  <c r="I92" i="4" s="1"/>
  <c r="C93" i="4"/>
  <c r="C94" i="4"/>
  <c r="I94" i="4" s="1"/>
  <c r="C95" i="4"/>
  <c r="I95" i="4" s="1"/>
  <c r="C96" i="4"/>
  <c r="I96" i="4" s="1"/>
  <c r="C97" i="4"/>
  <c r="I97" i="4" s="1"/>
  <c r="C98" i="4"/>
  <c r="I98" i="4" s="1"/>
  <c r="C99" i="4"/>
  <c r="I99" i="4" s="1"/>
  <c r="C100" i="4"/>
  <c r="I100" i="4" s="1"/>
  <c r="C101" i="4"/>
  <c r="I101" i="4" s="1"/>
  <c r="C102" i="4"/>
  <c r="I102" i="4" s="1"/>
  <c r="C103" i="4"/>
  <c r="I103" i="4" s="1"/>
  <c r="C104" i="4"/>
  <c r="I104" i="4" s="1"/>
  <c r="C105" i="4"/>
  <c r="I105" i="4" s="1"/>
  <c r="C106" i="4"/>
  <c r="I106" i="4" s="1"/>
  <c r="C107" i="4"/>
  <c r="I107" i="4" s="1"/>
  <c r="C108" i="4"/>
  <c r="I108" i="4" s="1"/>
  <c r="C109" i="4"/>
  <c r="I109" i="4" s="1"/>
  <c r="C110" i="4"/>
  <c r="I110" i="4" s="1"/>
  <c r="C111" i="4"/>
  <c r="I111" i="4" s="1"/>
  <c r="C112" i="4"/>
  <c r="I112" i="4" s="1"/>
  <c r="C113" i="4"/>
  <c r="I113" i="4" s="1"/>
  <c r="C114" i="4"/>
  <c r="I114" i="4" s="1"/>
  <c r="C115" i="4"/>
  <c r="I115" i="4" s="1"/>
  <c r="C116" i="4"/>
  <c r="I116" i="4" s="1"/>
  <c r="C117" i="4"/>
  <c r="I117" i="4" s="1"/>
  <c r="C118" i="4"/>
  <c r="I118" i="4" s="1"/>
  <c r="C119" i="4"/>
  <c r="I119" i="4" s="1"/>
  <c r="C120" i="4"/>
  <c r="I120" i="4" s="1"/>
  <c r="C121" i="4"/>
  <c r="I121" i="4" s="1"/>
  <c r="C122" i="4"/>
  <c r="I122" i="4" s="1"/>
  <c r="C123" i="4"/>
  <c r="I123" i="4" s="1"/>
  <c r="C124" i="4"/>
  <c r="I124" i="4" s="1"/>
  <c r="C125" i="4"/>
  <c r="I125" i="4" s="1"/>
  <c r="C126" i="4"/>
  <c r="I126" i="4" s="1"/>
  <c r="C127" i="4"/>
  <c r="I127" i="4" s="1"/>
  <c r="C128" i="4"/>
  <c r="I128" i="4" s="1"/>
  <c r="C129" i="4"/>
  <c r="I129" i="4" s="1"/>
  <c r="C130" i="4"/>
  <c r="I130" i="4" s="1"/>
  <c r="C131" i="4"/>
  <c r="I131" i="4" s="1"/>
  <c r="D67" i="4"/>
  <c r="J67" i="4" s="1"/>
  <c r="D68" i="4"/>
  <c r="J68" i="4" s="1"/>
  <c r="D69" i="4"/>
  <c r="J69" i="4" s="1"/>
  <c r="D70" i="4"/>
  <c r="J70" i="4" s="1"/>
  <c r="D71" i="4"/>
  <c r="J71" i="4" s="1"/>
  <c r="D72" i="4"/>
  <c r="J72" i="4" s="1"/>
  <c r="D73" i="4"/>
  <c r="J73" i="4" s="1"/>
  <c r="D74" i="4"/>
  <c r="J74" i="4" s="1"/>
  <c r="D75" i="4"/>
  <c r="J75" i="4" s="1"/>
  <c r="D76" i="4"/>
  <c r="J76" i="4" s="1"/>
  <c r="D77" i="4"/>
  <c r="J77" i="4" s="1"/>
  <c r="D78" i="4"/>
  <c r="J78" i="4" s="1"/>
  <c r="D79" i="4"/>
  <c r="J79" i="4" s="1"/>
  <c r="D80" i="4"/>
  <c r="J80" i="4" s="1"/>
  <c r="D81" i="4"/>
  <c r="J81" i="4" s="1"/>
  <c r="D82" i="4"/>
  <c r="J82" i="4" s="1"/>
  <c r="D83" i="4"/>
  <c r="J83" i="4" s="1"/>
  <c r="D84" i="4"/>
  <c r="J84" i="4" s="1"/>
  <c r="D85" i="4"/>
  <c r="J85" i="4" s="1"/>
  <c r="D86" i="4"/>
  <c r="J86" i="4" s="1"/>
  <c r="D87" i="4"/>
  <c r="J87" i="4" s="1"/>
  <c r="D88" i="4"/>
  <c r="J88" i="4" s="1"/>
  <c r="D89" i="4"/>
  <c r="J89" i="4" s="1"/>
  <c r="D90" i="4"/>
  <c r="J90" i="4" s="1"/>
  <c r="D91" i="4"/>
  <c r="J91" i="4" s="1"/>
  <c r="D92" i="4"/>
  <c r="J92" i="4" s="1"/>
  <c r="D93" i="4"/>
  <c r="J93" i="4" s="1"/>
  <c r="D94" i="4"/>
  <c r="J94" i="4" s="1"/>
  <c r="D95" i="4"/>
  <c r="J95" i="4" s="1"/>
  <c r="D96" i="4"/>
  <c r="J96" i="4" s="1"/>
  <c r="D97" i="4"/>
  <c r="J97" i="4" s="1"/>
  <c r="D98" i="4"/>
  <c r="J98" i="4" s="1"/>
  <c r="D99" i="4"/>
  <c r="J99" i="4" s="1"/>
  <c r="D100" i="4"/>
  <c r="J100" i="4" s="1"/>
  <c r="D101" i="4"/>
  <c r="J101" i="4" s="1"/>
  <c r="D102" i="4"/>
  <c r="J102" i="4" s="1"/>
  <c r="D103" i="4"/>
  <c r="J103" i="4" s="1"/>
  <c r="D104" i="4"/>
  <c r="J104" i="4" s="1"/>
  <c r="D105" i="4"/>
  <c r="J105" i="4" s="1"/>
  <c r="D106" i="4"/>
  <c r="J106" i="4" s="1"/>
  <c r="D107" i="4"/>
  <c r="J107" i="4" s="1"/>
  <c r="D108" i="4"/>
  <c r="J108" i="4" s="1"/>
  <c r="D109" i="4"/>
  <c r="J109" i="4" s="1"/>
  <c r="D110" i="4"/>
  <c r="J110" i="4" s="1"/>
  <c r="D111" i="4"/>
  <c r="J111" i="4" s="1"/>
  <c r="D112" i="4"/>
  <c r="J112" i="4" s="1"/>
  <c r="D113" i="4"/>
  <c r="J113" i="4" s="1"/>
  <c r="D114" i="4"/>
  <c r="J114" i="4" s="1"/>
  <c r="D115" i="4"/>
  <c r="J115" i="4" s="1"/>
  <c r="D116" i="4"/>
  <c r="J116" i="4" s="1"/>
  <c r="D117" i="4"/>
  <c r="J117" i="4" s="1"/>
  <c r="D118" i="4"/>
  <c r="J118" i="4" s="1"/>
  <c r="D119" i="4"/>
  <c r="J119" i="4" s="1"/>
  <c r="D120" i="4"/>
  <c r="J120" i="4" s="1"/>
  <c r="D121" i="4"/>
  <c r="J121" i="4" s="1"/>
  <c r="D122" i="4"/>
  <c r="J122" i="4" s="1"/>
  <c r="D123" i="4"/>
  <c r="J123" i="4" s="1"/>
  <c r="D124" i="4"/>
  <c r="J124" i="4" s="1"/>
  <c r="D125" i="4"/>
  <c r="J125" i="4" s="1"/>
  <c r="D126" i="4"/>
  <c r="J126" i="4" s="1"/>
  <c r="D127" i="4"/>
  <c r="J127" i="4" s="1"/>
  <c r="D128" i="4"/>
  <c r="J128" i="4" s="1"/>
  <c r="D129" i="4"/>
  <c r="J129" i="4" s="1"/>
  <c r="D130" i="4"/>
  <c r="J130" i="4" s="1"/>
  <c r="D131" i="4"/>
  <c r="J131" i="4" s="1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I244" i="4"/>
  <c r="J244" i="4"/>
  <c r="C245" i="4"/>
  <c r="I245" i="4" s="1"/>
  <c r="D245" i="4"/>
  <c r="J245" i="4" s="1"/>
  <c r="C246" i="4"/>
  <c r="I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I255" i="4"/>
  <c r="J255" i="4"/>
  <c r="C256" i="4"/>
  <c r="I256" i="4" s="1"/>
  <c r="D256" i="4"/>
  <c r="J256" i="4" s="1"/>
  <c r="C257" i="4"/>
  <c r="I257" i="4" s="1"/>
  <c r="D257" i="4"/>
  <c r="J257" i="4" s="1"/>
  <c r="I260" i="4"/>
  <c r="J260" i="4"/>
  <c r="I261" i="4"/>
  <c r="J261" i="4"/>
  <c r="C262" i="4"/>
  <c r="I262" i="4" s="1"/>
  <c r="D262" i="4"/>
  <c r="J262" i="4" s="1"/>
  <c r="C263" i="4"/>
  <c r="I263" i="4" s="1"/>
  <c r="I264" i="4"/>
  <c r="J264" i="4"/>
  <c r="C265" i="4"/>
  <c r="I265" i="4" s="1"/>
  <c r="D265" i="4"/>
  <c r="J265" i="4" s="1"/>
  <c r="C266" i="4"/>
  <c r="I266" i="4" s="1"/>
  <c r="D266" i="4"/>
  <c r="J266" i="4" s="1"/>
  <c r="C267" i="4"/>
  <c r="I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D272" i="4"/>
  <c r="J272" i="4" s="1"/>
  <c r="I273" i="4"/>
  <c r="J273" i="4"/>
  <c r="C9" i="4"/>
  <c r="I9" i="4" s="1"/>
  <c r="C10" i="4"/>
  <c r="I10" i="4" s="1"/>
  <c r="C11" i="4"/>
  <c r="I11" i="4" s="1"/>
  <c r="C12" i="4"/>
  <c r="I12" i="4" s="1"/>
  <c r="C13" i="4"/>
  <c r="I13" i="4" s="1"/>
  <c r="C14" i="4"/>
  <c r="I14" i="4" s="1"/>
  <c r="C15" i="4"/>
  <c r="I15" i="4" s="1"/>
  <c r="C16" i="4"/>
  <c r="I16" i="4" s="1"/>
  <c r="C17" i="4"/>
  <c r="I17" i="4" s="1"/>
  <c r="C20" i="4"/>
  <c r="C21" i="4" s="1"/>
  <c r="C23" i="4"/>
  <c r="I23" i="4" s="1"/>
  <c r="C24" i="4"/>
  <c r="I24" i="4" s="1"/>
  <c r="C27" i="4"/>
  <c r="I27" i="4" s="1"/>
  <c r="C28" i="4"/>
  <c r="I28" i="4" s="1"/>
  <c r="C29" i="4"/>
  <c r="I29" i="4" s="1"/>
  <c r="C30" i="4"/>
  <c r="I30" i="4" s="1"/>
  <c r="C31" i="4"/>
  <c r="I31" i="4" s="1"/>
  <c r="C32" i="4"/>
  <c r="I32" i="4" s="1"/>
  <c r="C33" i="4"/>
  <c r="I33" i="4" s="1"/>
  <c r="C34" i="4"/>
  <c r="I34" i="4" s="1"/>
  <c r="C35" i="4"/>
  <c r="I35" i="4" s="1"/>
  <c r="C36" i="4"/>
  <c r="I36" i="4" s="1"/>
  <c r="C42" i="4"/>
  <c r="I42" i="4" s="1"/>
  <c r="C43" i="4"/>
  <c r="I43" i="4" s="1"/>
  <c r="C46" i="4"/>
  <c r="I46" i="4" s="1"/>
  <c r="C47" i="4"/>
  <c r="I47" i="4" s="1"/>
  <c r="C48" i="4"/>
  <c r="I48" i="4" s="1"/>
  <c r="C49" i="4"/>
  <c r="I49" i="4" s="1"/>
  <c r="C50" i="4"/>
  <c r="I50" i="4" s="1"/>
  <c r="C51" i="4"/>
  <c r="I51" i="4" s="1"/>
  <c r="C52" i="4"/>
  <c r="I52" i="4" s="1"/>
  <c r="C55" i="4"/>
  <c r="C56" i="4" s="1"/>
  <c r="C58" i="4"/>
  <c r="C59" i="4" s="1"/>
  <c r="I59" i="4" s="1"/>
  <c r="D9" i="4"/>
  <c r="J9" i="4" s="1"/>
  <c r="D10" i="4"/>
  <c r="J10" i="4" s="1"/>
  <c r="D11" i="4"/>
  <c r="J11" i="4" s="1"/>
  <c r="D12" i="4"/>
  <c r="J12" i="4" s="1"/>
  <c r="D13" i="4"/>
  <c r="J13" i="4" s="1"/>
  <c r="D14" i="4"/>
  <c r="J14" i="4" s="1"/>
  <c r="D15" i="4"/>
  <c r="J15" i="4" s="1"/>
  <c r="D16" i="4"/>
  <c r="J16" i="4" s="1"/>
  <c r="D17" i="4"/>
  <c r="J17" i="4" s="1"/>
  <c r="D20" i="4"/>
  <c r="D21" i="4" s="1"/>
  <c r="D23" i="4"/>
  <c r="J23" i="4" s="1"/>
  <c r="D24" i="4"/>
  <c r="J24" i="4" s="1"/>
  <c r="D27" i="4"/>
  <c r="J27" i="4" s="1"/>
  <c r="D28" i="4"/>
  <c r="J28" i="4" s="1"/>
  <c r="D29" i="4"/>
  <c r="J29" i="4" s="1"/>
  <c r="D30" i="4"/>
  <c r="J30" i="4" s="1"/>
  <c r="D31" i="4"/>
  <c r="J31" i="4" s="1"/>
  <c r="D32" i="4"/>
  <c r="J32" i="4" s="1"/>
  <c r="D33" i="4"/>
  <c r="J33" i="4" s="1"/>
  <c r="D34" i="4"/>
  <c r="J34" i="4" s="1"/>
  <c r="D35" i="4"/>
  <c r="J35" i="4" s="1"/>
  <c r="D36" i="4"/>
  <c r="J36" i="4" s="1"/>
  <c r="D42" i="4"/>
  <c r="J42" i="4" s="1"/>
  <c r="D43" i="4"/>
  <c r="J43" i="4" s="1"/>
  <c r="D46" i="4"/>
  <c r="J46" i="4" s="1"/>
  <c r="D47" i="4"/>
  <c r="J47" i="4" s="1"/>
  <c r="D48" i="4"/>
  <c r="J48" i="4" s="1"/>
  <c r="D49" i="4"/>
  <c r="J49" i="4" s="1"/>
  <c r="D50" i="4"/>
  <c r="J50" i="4" s="1"/>
  <c r="D51" i="4"/>
  <c r="J51" i="4" s="1"/>
  <c r="D52" i="4"/>
  <c r="J52" i="4" s="1"/>
  <c r="D55" i="4"/>
  <c r="D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D302" i="4"/>
  <c r="J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I314" i="4"/>
  <c r="J314" i="4"/>
  <c r="C315" i="4"/>
  <c r="I315" i="4" s="1"/>
  <c r="D315" i="4"/>
  <c r="J315" i="4" s="1"/>
  <c r="C316" i="4"/>
  <c r="I316" i="4" s="1"/>
  <c r="D316" i="4"/>
  <c r="J316" i="4" s="1"/>
  <c r="I318" i="4"/>
  <c r="J318" i="4"/>
  <c r="I320" i="4"/>
  <c r="J320" i="4"/>
  <c r="I322" i="4"/>
  <c r="J322" i="4"/>
  <c r="C323" i="4"/>
  <c r="I323" i="4" s="1"/>
  <c r="D323" i="4"/>
  <c r="J323" i="4" s="1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H9" i="4"/>
  <c r="G54" i="26"/>
  <c r="D54" i="26" s="1"/>
  <c r="G55" i="26"/>
  <c r="D55" i="26" s="1"/>
  <c r="G7" i="26"/>
  <c r="D7" i="26" s="1"/>
  <c r="G8" i="26"/>
  <c r="G9" i="26"/>
  <c r="G10" i="26"/>
  <c r="G13" i="26"/>
  <c r="D13" i="26" s="1"/>
  <c r="G14" i="26"/>
  <c r="G15" i="26"/>
  <c r="G16" i="26"/>
  <c r="D16" i="26" s="1"/>
  <c r="G17" i="26"/>
  <c r="D17" i="26" s="1"/>
  <c r="G18" i="26"/>
  <c r="D18" i="26" s="1"/>
  <c r="G22" i="26"/>
  <c r="D22" i="26" s="1"/>
  <c r="G23" i="26"/>
  <c r="G24" i="26"/>
  <c r="D24" i="26" s="1"/>
  <c r="G25" i="26"/>
  <c r="D25" i="26" s="1"/>
  <c r="G26" i="26"/>
  <c r="D26" i="26" s="1"/>
  <c r="G27" i="26"/>
  <c r="G28" i="26"/>
  <c r="D28" i="26" s="1"/>
  <c r="G29" i="26"/>
  <c r="G30" i="26"/>
  <c r="D30" i="26" s="1"/>
  <c r="G31" i="26"/>
  <c r="D31" i="26" s="1"/>
  <c r="G32" i="26"/>
  <c r="D32" i="26" s="1"/>
  <c r="G33" i="26"/>
  <c r="G34" i="26"/>
  <c r="D34" i="26" s="1"/>
  <c r="G37" i="26"/>
  <c r="D37" i="26" s="1"/>
  <c r="G38" i="26"/>
  <c r="D38" i="26" s="1"/>
  <c r="G41" i="26"/>
  <c r="D41" i="26" s="1"/>
  <c r="G42" i="26"/>
  <c r="D42" i="26" s="1"/>
  <c r="G43" i="26"/>
  <c r="G46" i="26"/>
  <c r="D46" i="26" s="1"/>
  <c r="D47" i="26" s="1"/>
  <c r="F54" i="26"/>
  <c r="C54" i="26" s="1"/>
  <c r="F55" i="26"/>
  <c r="F46" i="26"/>
  <c r="F41" i="26"/>
  <c r="C41" i="26" s="1"/>
  <c r="F42" i="26"/>
  <c r="F43" i="26"/>
  <c r="C43" i="26" s="1"/>
  <c r="F37" i="26"/>
  <c r="F38" i="26"/>
  <c r="F22" i="26"/>
  <c r="F23" i="26"/>
  <c r="C23" i="26" s="1"/>
  <c r="F24" i="26"/>
  <c r="F25" i="26"/>
  <c r="F26" i="26"/>
  <c r="F27" i="26"/>
  <c r="C27" i="26" s="1"/>
  <c r="F28" i="26"/>
  <c r="F29" i="26"/>
  <c r="C29" i="26" s="1"/>
  <c r="F30" i="26"/>
  <c r="F31" i="26"/>
  <c r="F32" i="26"/>
  <c r="F33" i="26"/>
  <c r="C33" i="26" s="1"/>
  <c r="F34" i="26"/>
  <c r="F13" i="26"/>
  <c r="C13" i="26" s="1"/>
  <c r="F14" i="26"/>
  <c r="F15" i="26"/>
  <c r="C15" i="26" s="1"/>
  <c r="F16" i="26"/>
  <c r="F17" i="26"/>
  <c r="F18" i="26"/>
  <c r="F7" i="26"/>
  <c r="C7" i="26" s="1"/>
  <c r="F8" i="26"/>
  <c r="C8" i="26" s="1"/>
  <c r="F9" i="26"/>
  <c r="C9" i="26" s="1"/>
  <c r="F10" i="26"/>
  <c r="C10" i="26" s="1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9" i="4"/>
  <c r="I22" i="4"/>
  <c r="I26" i="4"/>
  <c r="I39" i="4"/>
  <c r="I40" i="4"/>
  <c r="I41" i="4"/>
  <c r="I45" i="4"/>
  <c r="I54" i="4"/>
  <c r="I57" i="4"/>
  <c r="I63" i="4"/>
  <c r="I64" i="4"/>
  <c r="I65" i="4"/>
  <c r="I66" i="4"/>
  <c r="I93" i="4"/>
  <c r="I133" i="4"/>
  <c r="J19" i="4"/>
  <c r="J22" i="4"/>
  <c r="J26" i="4"/>
  <c r="J39" i="4"/>
  <c r="J40" i="4"/>
  <c r="J41" i="4"/>
  <c r="J45" i="4"/>
  <c r="J54" i="4"/>
  <c r="J57" i="4"/>
  <c r="J63" i="4"/>
  <c r="J64" i="4"/>
  <c r="J65" i="4"/>
  <c r="J66" i="4"/>
  <c r="J133" i="4"/>
  <c r="B9" i="4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9" i="4"/>
  <c r="B200" i="4"/>
  <c r="B201" i="4"/>
  <c r="B202" i="4"/>
  <c r="B203" i="4"/>
  <c r="B206" i="4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H51" i="26"/>
  <c r="D51" i="26"/>
  <c r="C51" i="26"/>
  <c r="G19" i="26"/>
  <c r="D19" i="26" s="1"/>
  <c r="F19" i="26"/>
  <c r="H65" i="26"/>
  <c r="H64" i="26"/>
  <c r="H63" i="26"/>
  <c r="H62" i="26"/>
  <c r="H61" i="26"/>
  <c r="B323" i="4"/>
  <c r="E12" i="30"/>
  <c r="C24" i="30" s="1"/>
  <c r="E15" i="30"/>
  <c r="E25" i="30" s="1"/>
  <c r="E24" i="30"/>
  <c r="E16" i="30"/>
  <c r="C25" i="30" s="1"/>
  <c r="F25" i="30" s="1"/>
  <c r="I25" i="30" s="1"/>
  <c r="I17" i="30"/>
  <c r="H17" i="30"/>
  <c r="G17" i="30"/>
  <c r="B37" i="30"/>
  <c r="E13" i="30"/>
  <c r="E14" i="30"/>
  <c r="C33" i="30" s="1"/>
  <c r="F17" i="30"/>
  <c r="D20" i="2"/>
  <c r="D28" i="2"/>
  <c r="D30" i="2"/>
  <c r="D32" i="2"/>
  <c r="D33" i="2"/>
  <c r="D34" i="2"/>
  <c r="D35" i="2"/>
  <c r="C32" i="30"/>
  <c r="F32" i="30" s="1"/>
  <c r="A3" i="26"/>
  <c r="F44" i="3"/>
  <c r="F43" i="3"/>
  <c r="E317" i="4"/>
  <c r="A3" i="4"/>
  <c r="A3" i="3"/>
  <c r="D36" i="2"/>
  <c r="D25" i="2"/>
  <c r="D9" i="26"/>
  <c r="C37" i="26"/>
  <c r="C14" i="26"/>
  <c r="D14" i="26"/>
  <c r="D10" i="26"/>
  <c r="H56" i="26"/>
  <c r="E29" i="30"/>
  <c r="F29" i="30" s="1"/>
  <c r="C34" i="26"/>
  <c r="C32" i="26"/>
  <c r="C30" i="26"/>
  <c r="C28" i="26"/>
  <c r="C26" i="26"/>
  <c r="C24" i="26"/>
  <c r="C42" i="26"/>
  <c r="H11" i="26"/>
  <c r="D26" i="2"/>
  <c r="E17" i="30"/>
  <c r="E18" i="30" s="1"/>
  <c r="E31" i="30"/>
  <c r="F31" i="30" s="1"/>
  <c r="G31" i="30" s="1"/>
  <c r="C26" i="30" l="1"/>
  <c r="C27" i="30" s="1"/>
  <c r="F24" i="30"/>
  <c r="G32" i="30"/>
  <c r="H32" i="30"/>
  <c r="E30" i="30"/>
  <c r="E26" i="30"/>
  <c r="E27" i="30" s="1"/>
  <c r="C272" i="4"/>
  <c r="I272" i="4" s="1"/>
  <c r="C204" i="4"/>
  <c r="I204" i="4" s="1"/>
  <c r="C161" i="4"/>
  <c r="H29" i="30"/>
  <c r="D317" i="4"/>
  <c r="J317" i="4" s="1"/>
  <c r="D313" i="4"/>
  <c r="J313" i="4" s="1"/>
  <c r="D267" i="4"/>
  <c r="J267" i="4" s="1"/>
  <c r="D263" i="4"/>
  <c r="J263" i="4" s="1"/>
  <c r="C258" i="4"/>
  <c r="I258" i="4" s="1"/>
  <c r="G29" i="30"/>
  <c r="C317" i="4"/>
  <c r="I317" i="4" s="1"/>
  <c r="C313" i="4"/>
  <c r="I313" i="4" s="1"/>
  <c r="E114" i="4"/>
  <c r="E168" i="4"/>
  <c r="I58" i="4"/>
  <c r="I134" i="4"/>
  <c r="D18" i="4"/>
  <c r="J18" i="4" s="1"/>
  <c r="B302" i="4"/>
  <c r="E223" i="4"/>
  <c r="H31" i="30"/>
  <c r="E19" i="30"/>
  <c r="H25" i="30"/>
  <c r="B313" i="4"/>
  <c r="B272" i="4"/>
  <c r="E145" i="4"/>
  <c r="E271" i="4"/>
  <c r="E184" i="4"/>
  <c r="E311" i="4"/>
  <c r="E289" i="4"/>
  <c r="E281" i="4"/>
  <c r="E269" i="4"/>
  <c r="E265" i="4"/>
  <c r="E241" i="4"/>
  <c r="E237" i="4"/>
  <c r="E230" i="4"/>
  <c r="E228" i="4"/>
  <c r="E226" i="4"/>
  <c r="E224" i="4"/>
  <c r="E222" i="4"/>
  <c r="E220" i="4"/>
  <c r="E218" i="4"/>
  <c r="E202" i="4"/>
  <c r="E200" i="4"/>
  <c r="E196" i="4"/>
  <c r="E194" i="4"/>
  <c r="E192" i="4"/>
  <c r="E190" i="4"/>
  <c r="E188" i="4"/>
  <c r="E186" i="4"/>
  <c r="E182" i="4"/>
  <c r="E180" i="4"/>
  <c r="E178" i="4"/>
  <c r="E176" i="4"/>
  <c r="E174" i="4"/>
  <c r="E172" i="4"/>
  <c r="E170" i="4"/>
  <c r="E166" i="4"/>
  <c r="E164" i="4"/>
  <c r="E140" i="4"/>
  <c r="E138" i="4"/>
  <c r="E136" i="4"/>
  <c r="E134" i="4"/>
  <c r="E52" i="4"/>
  <c r="E50" i="4"/>
  <c r="E48" i="4"/>
  <c r="E46" i="4"/>
  <c r="E42" i="4"/>
  <c r="E35" i="4"/>
  <c r="E33" i="4"/>
  <c r="E31" i="4"/>
  <c r="E29" i="4"/>
  <c r="E27" i="4"/>
  <c r="E23" i="4"/>
  <c r="E17" i="4"/>
  <c r="E15" i="4"/>
  <c r="E11" i="4"/>
  <c r="E9" i="4"/>
  <c r="E153" i="4"/>
  <c r="E82" i="4"/>
  <c r="E257" i="4"/>
  <c r="E253" i="4"/>
  <c r="E251" i="4"/>
  <c r="E249" i="4"/>
  <c r="E212" i="4"/>
  <c r="E210" i="4"/>
  <c r="E208" i="4"/>
  <c r="E206" i="4"/>
  <c r="E130" i="4"/>
  <c r="E128" i="4"/>
  <c r="E126" i="4"/>
  <c r="E124" i="4"/>
  <c r="E122" i="4"/>
  <c r="E120" i="4"/>
  <c r="E118" i="4"/>
  <c r="E116" i="4"/>
  <c r="E112" i="4"/>
  <c r="E110" i="4"/>
  <c r="E108" i="4"/>
  <c r="E106" i="4"/>
  <c r="E104" i="4"/>
  <c r="E102" i="4"/>
  <c r="E100" i="4"/>
  <c r="E98" i="4"/>
  <c r="E96" i="4"/>
  <c r="E94" i="4"/>
  <c r="E92" i="4"/>
  <c r="E90" i="4"/>
  <c r="E88" i="4"/>
  <c r="E86" i="4"/>
  <c r="E84" i="4"/>
  <c r="E80" i="4"/>
  <c r="E78" i="4"/>
  <c r="E76" i="4"/>
  <c r="E74" i="4"/>
  <c r="E72" i="4"/>
  <c r="E70" i="4"/>
  <c r="E68" i="4"/>
  <c r="I20" i="4"/>
  <c r="F28" i="3"/>
  <c r="F24" i="3"/>
  <c r="D38" i="2"/>
  <c r="F23" i="3"/>
  <c r="F31" i="3"/>
  <c r="F27" i="3"/>
  <c r="F19" i="3"/>
  <c r="D24" i="2"/>
  <c r="D19" i="2"/>
  <c r="H39" i="26"/>
  <c r="D25" i="4"/>
  <c r="J25" i="4" s="1"/>
  <c r="C55" i="26"/>
  <c r="C56" i="26" s="1"/>
  <c r="D27" i="26"/>
  <c r="E137" i="4"/>
  <c r="B243" i="4"/>
  <c r="E298" i="4"/>
  <c r="E236" i="4"/>
  <c r="C31" i="26"/>
  <c r="C25" i="4"/>
  <c r="I25" i="4" s="1"/>
  <c r="D132" i="4"/>
  <c r="J132" i="4" s="1"/>
  <c r="E16" i="4"/>
  <c r="E58" i="4"/>
  <c r="E59" i="4" s="1"/>
  <c r="B25" i="4"/>
  <c r="C53" i="4"/>
  <c r="I53" i="4" s="1"/>
  <c r="C37" i="4"/>
  <c r="I37" i="4" s="1"/>
  <c r="H44" i="26"/>
  <c r="H20" i="26"/>
  <c r="C46" i="26"/>
  <c r="C47" i="26" s="1"/>
  <c r="C22" i="26"/>
  <c r="C38" i="26"/>
  <c r="C39" i="26" s="1"/>
  <c r="E141" i="4"/>
  <c r="E149" i="4"/>
  <c r="E157" i="4"/>
  <c r="D23" i="26"/>
  <c r="E30" i="4"/>
  <c r="E207" i="4"/>
  <c r="J55" i="4"/>
  <c r="E227" i="4"/>
  <c r="E240" i="4"/>
  <c r="E229" i="4"/>
  <c r="E225" i="4"/>
  <c r="E221" i="4"/>
  <c r="E219" i="4"/>
  <c r="E201" i="4"/>
  <c r="E51" i="4"/>
  <c r="E34" i="4"/>
  <c r="E14" i="4"/>
  <c r="J20" i="4"/>
  <c r="C25" i="26"/>
  <c r="H47" i="26"/>
  <c r="E159" i="4"/>
  <c r="E155" i="4"/>
  <c r="E151" i="4"/>
  <c r="E147" i="4"/>
  <c r="E143" i="4"/>
  <c r="D238" i="4"/>
  <c r="J238" i="4" s="1"/>
  <c r="C17" i="26"/>
  <c r="C19" i="26"/>
  <c r="D33" i="26"/>
  <c r="D243" i="4"/>
  <c r="J243" i="4" s="1"/>
  <c r="C16" i="26"/>
  <c r="C18" i="26"/>
  <c r="D29" i="26"/>
  <c r="D44" i="4"/>
  <c r="J44" i="4" s="1"/>
  <c r="E279" i="4"/>
  <c r="E308" i="4"/>
  <c r="E293" i="4"/>
  <c r="E280" i="4"/>
  <c r="E312" i="4"/>
  <c r="E310" i="4"/>
  <c r="E306" i="4"/>
  <c r="E304" i="4"/>
  <c r="E300" i="4"/>
  <c r="E296" i="4"/>
  <c r="E294" i="4"/>
  <c r="E292" i="4"/>
  <c r="E290" i="4"/>
  <c r="E288" i="4"/>
  <c r="E286" i="4"/>
  <c r="E284" i="4"/>
  <c r="E282" i="4"/>
  <c r="B258" i="4"/>
  <c r="F37" i="3"/>
  <c r="F26" i="3"/>
  <c r="F8" i="3"/>
  <c r="D9" i="2"/>
  <c r="B231" i="4"/>
  <c r="B161" i="4"/>
  <c r="B53" i="4"/>
  <c r="B37" i="4"/>
  <c r="E55" i="4"/>
  <c r="E56" i="4" s="1"/>
  <c r="E215" i="4"/>
  <c r="E216" i="4" s="1"/>
  <c r="B44" i="4"/>
  <c r="F34" i="3"/>
  <c r="F18" i="3"/>
  <c r="D29" i="2"/>
  <c r="D18" i="2"/>
  <c r="D12" i="2"/>
  <c r="D10" i="2"/>
  <c r="B197" i="4"/>
  <c r="D53" i="4"/>
  <c r="J53" i="4" s="1"/>
  <c r="E47" i="4"/>
  <c r="E36" i="4"/>
  <c r="E32" i="4"/>
  <c r="B317" i="4"/>
  <c r="C132" i="4"/>
  <c r="I132" i="4" s="1"/>
  <c r="C11" i="26"/>
  <c r="E245" i="4"/>
  <c r="E246" i="4" s="1"/>
  <c r="E67" i="4"/>
  <c r="B254" i="4"/>
  <c r="B213" i="4"/>
  <c r="B204" i="4"/>
  <c r="C18" i="4"/>
  <c r="I18" i="4" s="1"/>
  <c r="H35" i="26"/>
  <c r="D37" i="4"/>
  <c r="J37" i="4" s="1"/>
  <c r="D56" i="26"/>
  <c r="C44" i="26"/>
  <c r="C44" i="4"/>
  <c r="I44" i="4" s="1"/>
  <c r="D15" i="26"/>
  <c r="D20" i="26" s="1"/>
  <c r="D8" i="26"/>
  <c r="D11" i="26" s="1"/>
  <c r="E10" i="4"/>
  <c r="E24" i="4"/>
  <c r="E43" i="4"/>
  <c r="E44" i="4" s="1"/>
  <c r="E135" i="4"/>
  <c r="E139" i="4"/>
  <c r="E203" i="4"/>
  <c r="E211" i="4"/>
  <c r="E307" i="4"/>
  <c r="E20" i="4"/>
  <c r="E21" i="4" s="1"/>
  <c r="E295" i="4"/>
  <c r="E291" i="4"/>
  <c r="E287" i="4"/>
  <c r="E262" i="4"/>
  <c r="E266" i="4"/>
  <c r="E256" i="4"/>
  <c r="E12" i="4"/>
  <c r="E309" i="4"/>
  <c r="E305" i="4"/>
  <c r="E301" i="4"/>
  <c r="E299" i="4"/>
  <c r="E297" i="4"/>
  <c r="E283" i="4"/>
  <c r="E278" i="4"/>
  <c r="E270" i="4"/>
  <c r="B267" i="4"/>
  <c r="E263" i="4"/>
  <c r="E252" i="4"/>
  <c r="E250" i="4"/>
  <c r="E248" i="4"/>
  <c r="E242" i="4"/>
  <c r="E209" i="4"/>
  <c r="E199" i="4"/>
  <c r="E195" i="4"/>
  <c r="E193" i="4"/>
  <c r="E191" i="4"/>
  <c r="E189" i="4"/>
  <c r="E187" i="4"/>
  <c r="E185" i="4"/>
  <c r="E183" i="4"/>
  <c r="E181" i="4"/>
  <c r="E179" i="4"/>
  <c r="E177" i="4"/>
  <c r="E175" i="4"/>
  <c r="E173" i="4"/>
  <c r="E171" i="4"/>
  <c r="E169" i="4"/>
  <c r="E167" i="4"/>
  <c r="E165" i="4"/>
  <c r="E163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49" i="4"/>
  <c r="E28" i="4"/>
  <c r="J58" i="4"/>
  <c r="I55" i="4"/>
  <c r="D43" i="26"/>
  <c r="D44" i="26" s="1"/>
  <c r="E160" i="4"/>
  <c r="E158" i="4"/>
  <c r="E156" i="4"/>
  <c r="E154" i="4"/>
  <c r="E152" i="4"/>
  <c r="E150" i="4"/>
  <c r="E148" i="4"/>
  <c r="E146" i="4"/>
  <c r="E144" i="4"/>
  <c r="E142" i="4"/>
  <c r="D254" i="4"/>
  <c r="J254" i="4" s="1"/>
  <c r="C231" i="4"/>
  <c r="I231" i="4" s="1"/>
  <c r="D197" i="4"/>
  <c r="J197" i="4" s="1"/>
  <c r="D161" i="4"/>
  <c r="J161" i="4" s="1"/>
  <c r="D216" i="4"/>
  <c r="J216" i="4" s="1"/>
  <c r="F9" i="3"/>
  <c r="D11" i="2"/>
  <c r="D27" i="2"/>
  <c r="D21" i="2"/>
  <c r="B238" i="4"/>
  <c r="C35" i="30"/>
  <c r="C37" i="30" s="1"/>
  <c r="C34" i="30"/>
  <c r="F33" i="30"/>
  <c r="E34" i="30"/>
  <c r="F30" i="30"/>
  <c r="E35" i="30"/>
  <c r="E37" i="30" s="1"/>
  <c r="I56" i="4"/>
  <c r="I161" i="4"/>
  <c r="D39" i="26"/>
  <c r="D37" i="2"/>
  <c r="F26" i="30"/>
  <c r="F35" i="3"/>
  <c r="F33" i="3"/>
  <c r="F32" i="3"/>
  <c r="F30" i="3"/>
  <c r="F29" i="3"/>
  <c r="F25" i="3"/>
  <c r="F10" i="3"/>
  <c r="F11" i="3"/>
  <c r="F36" i="3"/>
  <c r="D258" i="4"/>
  <c r="J258" i="4" s="1"/>
  <c r="C254" i="4"/>
  <c r="I254" i="4" s="1"/>
  <c r="D246" i="4"/>
  <c r="C243" i="4"/>
  <c r="I243" i="4" s="1"/>
  <c r="C238" i="4"/>
  <c r="D231" i="4"/>
  <c r="J231" i="4" s="1"/>
  <c r="C216" i="4"/>
  <c r="I216" i="4" s="1"/>
  <c r="D213" i="4"/>
  <c r="J213" i="4" s="1"/>
  <c r="D204" i="4"/>
  <c r="J204" i="4" s="1"/>
  <c r="C197" i="4"/>
  <c r="I197" i="4" s="1"/>
  <c r="J56" i="4"/>
  <c r="B132" i="4"/>
  <c r="B18" i="4"/>
  <c r="F46" i="3"/>
  <c r="F17" i="3"/>
  <c r="F20" i="3"/>
  <c r="D31" i="2"/>
  <c r="J21" i="4"/>
  <c r="I21" i="4"/>
  <c r="E13" i="4"/>
  <c r="E238" i="4" l="1"/>
  <c r="D319" i="4"/>
  <c r="J319" i="4" s="1"/>
  <c r="C319" i="4"/>
  <c r="I319" i="4" s="1"/>
  <c r="H24" i="30"/>
  <c r="I24" i="30"/>
  <c r="F12" i="3"/>
  <c r="D22" i="2"/>
  <c r="D39" i="2" s="1"/>
  <c r="D41" i="2" s="1"/>
  <c r="D13" i="2"/>
  <c r="E267" i="4"/>
  <c r="B319" i="4"/>
  <c r="E313" i="4"/>
  <c r="E53" i="4"/>
  <c r="E60" i="4" s="1"/>
  <c r="E161" i="4"/>
  <c r="D38" i="4"/>
  <c r="J38" i="4" s="1"/>
  <c r="B259" i="4"/>
  <c r="E258" i="4"/>
  <c r="E231" i="4"/>
  <c r="E272" i="4"/>
  <c r="E25" i="4"/>
  <c r="E204" i="4"/>
  <c r="B232" i="4"/>
  <c r="C60" i="4"/>
  <c r="I60" i="4" s="1"/>
  <c r="E213" i="4"/>
  <c r="C20" i="26"/>
  <c r="E254" i="4"/>
  <c r="C35" i="26"/>
  <c r="C58" i="26" s="1"/>
  <c r="D232" i="4"/>
  <c r="J232" i="4" s="1"/>
  <c r="B60" i="4"/>
  <c r="D35" i="26"/>
  <c r="D58" i="26" s="1"/>
  <c r="E132" i="4"/>
  <c r="C38" i="4"/>
  <c r="I38" i="4" s="1"/>
  <c r="B38" i="4"/>
  <c r="E243" i="4"/>
  <c r="E197" i="4"/>
  <c r="E37" i="4"/>
  <c r="B62" i="4"/>
  <c r="E302" i="4"/>
  <c r="E259" i="4"/>
  <c r="E18" i="4"/>
  <c r="D60" i="4"/>
  <c r="J60" i="4" s="1"/>
  <c r="H58" i="26"/>
  <c r="H34" i="30"/>
  <c r="G34" i="30"/>
  <c r="G35" i="30"/>
  <c r="H35" i="30"/>
  <c r="C232" i="4"/>
  <c r="I232" i="4" s="1"/>
  <c r="F37" i="30"/>
  <c r="I238" i="4"/>
  <c r="C259" i="4"/>
  <c r="I259" i="4" s="1"/>
  <c r="J246" i="4"/>
  <c r="D259" i="4"/>
  <c r="J259" i="4" s="1"/>
  <c r="H30" i="30"/>
  <c r="G30" i="30"/>
  <c r="H33" i="30"/>
  <c r="G33" i="30"/>
  <c r="F21" i="3"/>
  <c r="F38" i="3" s="1"/>
  <c r="F40" i="3" s="1"/>
  <c r="F48" i="3" s="1"/>
  <c r="E319" i="4" l="1"/>
  <c r="B274" i="4"/>
  <c r="B321" i="4" s="1"/>
  <c r="B324" i="4" s="1"/>
  <c r="E232" i="4"/>
  <c r="E38" i="4"/>
  <c r="E62" i="4" s="1"/>
  <c r="C62" i="4"/>
  <c r="I62" i="4" s="1"/>
  <c r="D62" i="4"/>
  <c r="J62" i="4" s="1"/>
  <c r="D274" i="4"/>
  <c r="D321" i="4" s="1"/>
  <c r="C274" i="4"/>
  <c r="I274" i="4" s="1"/>
  <c r="I6" i="4" l="1"/>
  <c r="E274" i="4"/>
  <c r="E321" i="4" s="1"/>
  <c r="J274" i="4"/>
  <c r="J6" i="4" s="1"/>
  <c r="C321" i="4"/>
  <c r="C324" i="4" s="1"/>
  <c r="I324" i="4" s="1"/>
  <c r="D324" i="4"/>
  <c r="J324" i="4" s="1"/>
  <c r="J321" i="4"/>
  <c r="I321" i="4" l="1"/>
  <c r="B27" i="30" l="1"/>
  <c r="F27" i="30" s="1"/>
</calcChain>
</file>

<file path=xl/sharedStrings.xml><?xml version="1.0" encoding="utf-8"?>
<sst xmlns="http://schemas.openxmlformats.org/spreadsheetml/2006/main" count="857" uniqueCount="671">
  <si>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</si>
  <si>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</si>
  <si>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</si>
  <si>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</si>
  <si>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</si>
  <si>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</si>
  <si>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</si>
  <si>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</si>
  <si>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</si>
  <si>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</si>
  <si>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</si>
  <si>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</si>
  <si>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</si>
  <si>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</si>
  <si>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</si>
  <si>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</si>
  <si>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</si>
  <si>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</si>
  <si>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</si>
  <si>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</si>
  <si>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</si>
  <si>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</si>
  <si>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</si>
  <si>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</si>
  <si>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</si>
  <si>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</si>
  <si>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</si>
  <si>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</si>
  <si>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</si>
  <si>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</si>
  <si>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</si>
  <si>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</si>
  <si>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</si>
  <si>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</si>
  <si>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</si>
  <si>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</si>
  <si>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</si>
  <si>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</si>
  <si>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</si>
  <si>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</si>
  <si>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</si>
  <si>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</si>
  <si>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</si>
  <si>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</si>
  <si>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</si>
  <si>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</si>
  <si>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</si>
  <si>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</si>
  <si>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</si>
  <si>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</si>
  <si>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</si>
  <si>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</si>
  <si>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</si>
  <si>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</si>
  <si>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</si>
  <si>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</si>
  <si>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</si>
  <si>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</si>
  <si>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</si>
  <si>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</si>
  <si>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</si>
  <si>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</si>
  <si>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</si>
  <si>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</si>
  <si>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</si>
  <si>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</si>
  <si>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</si>
  <si>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</si>
  <si>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</si>
  <si>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</si>
  <si>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</si>
  <si>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</si>
  <si>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</si>
  <si>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</si>
  <si>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</si>
  <si>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</si>
  <si>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</si>
  <si>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</si>
  <si>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</si>
  <si>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</si>
  <si>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</si>
  <si>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</si>
  <si>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</si>
  <si>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</si>
  <si>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</si>
  <si>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</si>
  <si>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</si>
  <si>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</si>
  <si>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</si>
  <si>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</si>
  <si>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</si>
  <si>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</si>
  <si>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</si>
  <si>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12 Month Average number of Customers</t>
  </si>
  <si>
    <t>Joint Meter Reading Customers</t>
  </si>
  <si>
    <t>Non-Production Plant</t>
  </si>
  <si>
    <t>4-Factor Allocator</t>
  </si>
  <si>
    <t>Direct Labor</t>
  </si>
  <si>
    <t>Share (Allocated Electric / Common)</t>
  </si>
  <si>
    <t>Share (Allocated Gas / Common)</t>
  </si>
  <si>
    <t>check</t>
  </si>
  <si>
    <t>Q1 2009</t>
  </si>
  <si>
    <t>Q2 2009</t>
  </si>
  <si>
    <t>Q3 2009</t>
  </si>
  <si>
    <t>28 - ASC 815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</si>
  <si>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</si>
  <si>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</si>
  <si>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</si>
  <si>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</si>
  <si>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</si>
  <si>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</si>
  <si>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</si>
  <si>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</si>
  <si>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</si>
  <si>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</si>
  <si>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</si>
  <si>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</si>
  <si>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</si>
  <si>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</si>
  <si>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</si>
  <si>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</si>
  <si>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</si>
  <si>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</si>
  <si>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</si>
  <si>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</si>
  <si>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</si>
  <si>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</si>
  <si>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</si>
  <si>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</si>
  <si>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</si>
  <si>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</si>
  <si>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</si>
  <si>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</si>
  <si>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</si>
  <si>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</si>
  <si>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</si>
  <si>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</si>
  <si>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</si>
  <si>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</si>
  <si>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</si>
  <si>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</si>
  <si>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</si>
  <si>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</si>
  <si>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</si>
  <si>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</si>
  <si>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</si>
  <si>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</si>
  <si>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</si>
  <si>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</si>
  <si>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</si>
  <si>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</si>
  <si>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</si>
  <si>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</si>
  <si>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</si>
  <si>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</si>
  <si>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</si>
  <si>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</si>
  <si>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</si>
  <si>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</si>
  <si>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</si>
  <si>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</si>
  <si>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</si>
  <si>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</si>
  <si>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</si>
  <si>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</si>
  <si>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</si>
  <si>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</si>
  <si>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</si>
  <si>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</si>
  <si>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</si>
  <si>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</si>
  <si>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</si>
  <si>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</si>
  <si>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</si>
  <si>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</si>
  <si>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</si>
  <si>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</si>
  <si>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</si>
  <si>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</si>
  <si>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</si>
  <si>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</si>
  <si>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</si>
  <si>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</si>
  <si>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</si>
  <si>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</si>
  <si>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</si>
  <si>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</si>
  <si>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</si>
  <si>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</si>
  <si>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</si>
  <si>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</si>
  <si>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</si>
  <si>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</si>
  <si>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</si>
  <si>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</si>
  <si>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</si>
  <si>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</si>
  <si>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</si>
  <si>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</si>
  <si>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>Allocation Method   [1]</t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</si>
  <si>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</si>
  <si>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</si>
  <si>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</si>
  <si>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</si>
  <si>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</si>
  <si>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</si>
  <si>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</si>
  <si>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</si>
  <si>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</si>
  <si>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</si>
  <si>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</si>
  <si>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</si>
  <si>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</si>
  <si>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</si>
  <si>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</si>
  <si>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</si>
  <si>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</si>
  <si>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</si>
  <si>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</si>
  <si>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</si>
  <si>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</si>
  <si>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</si>
  <si>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</si>
  <si>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</si>
  <si>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</si>
  <si>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</si>
  <si>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</si>
  <si>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</si>
  <si>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</si>
  <si>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</si>
  <si>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</si>
  <si>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</si>
  <si>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</si>
  <si>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</si>
  <si>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</si>
  <si>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</si>
  <si>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</si>
  <si>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</si>
  <si>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</si>
  <si>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</si>
  <si>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</si>
  <si>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</si>
  <si>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</si>
  <si>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</si>
  <si>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</si>
  <si>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</si>
  <si>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</si>
  <si>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</si>
  <si>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</si>
  <si>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</si>
  <si>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</si>
  <si>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</si>
  <si>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</si>
  <si>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</si>
  <si>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</si>
  <si>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</si>
  <si>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</si>
  <si>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</si>
  <si>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</si>
  <si>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</si>
  <si>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</si>
  <si>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</si>
  <si>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</si>
  <si>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</si>
  <si>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</si>
  <si>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</si>
  <si>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</si>
  <si>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</si>
  <si>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</si>
  <si>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</si>
  <si>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867 - Transmission Maint Other Equipment</t>
  </si>
  <si>
    <t xml:space="preserve">Gas 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</si>
  <si>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</si>
  <si>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</si>
  <si>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</si>
  <si>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</si>
  <si>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>Account Description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</si>
  <si>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</si>
  <si>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</si>
  <si>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</si>
  <si>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</si>
  <si>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</si>
  <si>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</si>
  <si>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</si>
  <si>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</si>
  <si>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590 - Distribution Maint Superv &amp; Engineering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</si>
  <si>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</si>
  <si>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</si>
  <si>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</si>
  <si>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</si>
  <si>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</si>
  <si>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</si>
  <si>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</si>
  <si>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598 - Distribution Maint Misc Dist Plant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</si>
  <si>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</si>
  <si>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</si>
  <si>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</si>
  <si>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</si>
  <si>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</si>
  <si>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</si>
  <si>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</si>
  <si>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</si>
  <si>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</si>
  <si>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</si>
  <si>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</si>
  <si>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</si>
  <si>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</si>
  <si>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</si>
  <si>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</si>
  <si>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</si>
  <si>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</si>
  <si>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</si>
  <si>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</si>
  <si>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</si>
  <si>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</si>
  <si>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</si>
  <si>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</si>
  <si>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</si>
  <si>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</si>
  <si>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</si>
  <si>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</si>
  <si>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</si>
  <si>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</si>
  <si>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</si>
  <si>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</si>
  <si>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</si>
  <si>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</si>
  <si>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</si>
  <si>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</si>
  <si>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</si>
  <si>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</si>
  <si>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</si>
  <si>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</si>
  <si>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</si>
  <si>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</si>
  <si>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</si>
  <si>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</si>
  <si>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</si>
  <si>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</si>
  <si>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</si>
  <si>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</si>
  <si>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</si>
  <si>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</si>
  <si>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</si>
  <si>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</si>
  <si>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</si>
  <si>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</si>
  <si>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</si>
  <si>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</si>
  <si>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</si>
  <si>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</si>
  <si>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</si>
  <si>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</si>
  <si>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</si>
  <si>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</si>
  <si>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</si>
  <si>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</si>
  <si>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</si>
  <si>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</si>
  <si>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</si>
  <si>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</si>
  <si>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</si>
  <si>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</si>
  <si>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28 - ASC 815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</si>
  <si>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</si>
  <si>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</si>
  <si>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</si>
  <si>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</si>
  <si>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</si>
  <si>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</si>
  <si>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</si>
  <si>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</si>
  <si>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</si>
  <si>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</si>
  <si>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</si>
  <si>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</si>
  <si>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</si>
  <si>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</si>
  <si>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</si>
  <si>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</si>
  <si>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</si>
  <si>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</si>
  <si>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</si>
  <si>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</si>
  <si>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</si>
  <si>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</si>
  <si>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</si>
  <si>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</si>
  <si>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</si>
  <si>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</si>
  <si>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</si>
  <si>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</si>
  <si>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</si>
  <si>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</si>
  <si>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</si>
  <si>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</si>
  <si>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</si>
  <si>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</si>
  <si>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</si>
  <si>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</si>
  <si>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</si>
  <si>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</si>
  <si>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</si>
  <si>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</si>
  <si>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</si>
  <si>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</si>
  <si>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</si>
  <si>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</si>
  <si>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</si>
  <si>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</si>
  <si>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</si>
  <si>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</si>
  <si>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</si>
  <si>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</si>
  <si>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</si>
  <si>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</si>
  <si>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</si>
  <si>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</si>
  <si>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</si>
  <si>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</si>
  <si>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</si>
  <si>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</si>
  <si>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</si>
  <si>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</si>
  <si>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</si>
  <si>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</si>
  <si>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</si>
  <si>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</si>
  <si>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</si>
  <si>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</si>
  <si>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</si>
  <si>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</si>
  <si>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</si>
  <si>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</si>
  <si>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</si>
  <si>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</si>
  <si>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</si>
  <si>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</si>
  <si>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</si>
  <si>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</si>
  <si>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</si>
  <si>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</si>
  <si>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</si>
  <si>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</si>
  <si>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</si>
  <si>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</si>
  <si>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</si>
  <si>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</si>
  <si>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</si>
  <si>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</si>
  <si>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</si>
  <si>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</si>
  <si>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</si>
  <si>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</si>
  <si>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</si>
  <si>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</si>
  <si>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</si>
  <si>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</si>
  <si>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</si>
  <si>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</si>
  <si>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</si>
  <si>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</si>
  <si>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</si>
  <si>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</si>
  <si>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</si>
  <si>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</si>
  <si>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</si>
  <si>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</si>
  <si>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</si>
  <si>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</si>
  <si>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</si>
  <si>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</si>
  <si>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</si>
  <si>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</si>
  <si>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</si>
  <si>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</si>
  <si>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</si>
  <si>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</si>
  <si>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</si>
  <si>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</si>
  <si>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</si>
  <si>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</si>
  <si>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</si>
  <si>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</si>
  <si>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</si>
  <si>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</si>
  <si>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</si>
  <si>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</si>
  <si>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</si>
  <si>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</si>
  <si>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</si>
  <si>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</si>
  <si>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</si>
  <si>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</si>
  <si>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</si>
  <si>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</si>
  <si>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</si>
  <si>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</si>
  <si>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</si>
  <si>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</si>
  <si>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</si>
  <si>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</si>
  <si>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</si>
  <si>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</si>
  <si>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</si>
  <si>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</si>
  <si>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</si>
  <si>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</si>
  <si>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</si>
  <si>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</si>
  <si>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</si>
  <si>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</si>
  <si>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</si>
  <si>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</si>
  <si>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</si>
  <si>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</si>
  <si>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</si>
  <si>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</si>
  <si>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</si>
  <si>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</si>
  <si>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</si>
  <si>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</si>
  <si>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</si>
  <si>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</si>
  <si>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</si>
  <si>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</si>
  <si>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</si>
  <si>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</si>
  <si>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</si>
  <si>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</si>
  <si>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</si>
  <si>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</si>
  <si>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</si>
  <si>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</si>
  <si>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</si>
  <si>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</si>
  <si>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</si>
  <si>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</si>
  <si>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</si>
  <si>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</si>
  <si>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</si>
  <si>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</si>
  <si>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</si>
  <si>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</si>
  <si>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</si>
  <si>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</si>
  <si>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</si>
  <si>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</si>
  <si>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</si>
  <si>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</si>
  <si>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</si>
  <si>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</si>
  <si>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</si>
  <si>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</si>
  <si>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</si>
  <si>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</si>
  <si>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</si>
  <si>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</si>
  <si>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</si>
  <si>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</si>
  <si>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</si>
  <si>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</si>
  <si>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</si>
  <si>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</si>
  <si>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</si>
  <si>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</si>
  <si>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</si>
  <si>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</si>
  <si>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</si>
  <si>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</si>
  <si>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</si>
  <si>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</si>
  <si>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</si>
  <si>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</si>
  <si>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</si>
  <si>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</si>
  <si>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</si>
  <si>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</si>
  <si>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</si>
  <si>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</si>
  <si>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</si>
  <si>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</si>
  <si>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</si>
  <si>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</si>
  <si>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</si>
  <si>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</si>
  <si>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</si>
  <si>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</si>
  <si>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</si>
  <si>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</si>
  <si>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</si>
  <si>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</si>
  <si>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</si>
  <si>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</si>
  <si>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</si>
  <si>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</si>
  <si>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</si>
  <si>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</si>
  <si>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</si>
  <si>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</si>
  <si>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</si>
  <si>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</si>
  <si>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</si>
  <si>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</si>
  <si>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</si>
  <si>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</si>
  <si>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</si>
  <si>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</si>
  <si>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</si>
  <si>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</si>
  <si>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</si>
  <si>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</si>
  <si>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</si>
  <si>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</si>
  <si>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</si>
  <si>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</si>
  <si>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</si>
  <si>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</si>
  <si>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</si>
  <si>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</si>
  <si>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</si>
  <si>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</si>
  <si>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</si>
  <si>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</si>
  <si>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</si>
  <si>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</si>
  <si>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</si>
  <si>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</si>
  <si>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</si>
  <si>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</si>
  <si>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</si>
  <si>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</si>
  <si>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</si>
  <si>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</si>
  <si>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</si>
  <si>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</si>
  <si>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</si>
  <si>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</si>
  <si>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</si>
  <si>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</si>
  <si>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</si>
  <si>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</si>
  <si>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</si>
  <si>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</si>
  <si>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</si>
  <si>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</si>
  <si>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</si>
  <si>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</si>
  <si>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</si>
  <si>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</si>
  <si>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</si>
  <si>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</si>
  <si>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</si>
  <si>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</si>
  <si>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</si>
  <si>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</si>
  <si>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</si>
  <si>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</si>
  <si>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</si>
  <si>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</si>
  <si>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</si>
  <si>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</si>
  <si>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 xml:space="preserve">               (19) 886 - Maint of Facilities and Structures</t>
  </si>
  <si>
    <t xml:space="preserve">               (17) 834 - Undergrnd Strge - Maint Compres Sta Equip</t>
  </si>
  <si>
    <t xml:space="preserve">               (18) 5612 - Load Dispatch - Montr &amp; Oper Trans System</t>
  </si>
  <si>
    <t xml:space="preserve">               (18) 862 - Transmission Maint Struct &amp; Improvements</t>
  </si>
  <si>
    <t xml:space="preserve">               (18) 865 - Transm Maint of measur &amp; regul station equip</t>
  </si>
  <si>
    <t xml:space="preserve">                (17) 8441 - Gas LNG Oper Sup &amp; Eng</t>
  </si>
  <si>
    <t xml:space="preserve">               (18) 5692 - Maintenance of Computer Software</t>
  </si>
  <si>
    <t>(Based on allocation factors developed for the 12 ME 12/31/2013)</t>
  </si>
  <si>
    <t>FOR THE MONTH ENDED NOVEMBER 30,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</si>
</sst>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8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_-* #,##0.00\ _D_M_-;\-* #,##0.00\ _D_M_-;_-* &quot;-&quot;??\ _D_M_-;_-@_-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&quot;$&quot;#,##0\ ;\(&quot;$&quot;#,##0\)"/>
    <numFmt numFmtId="180" formatCode="dd\-mmm\-yy"/>
    <numFmt numFmtId="181" formatCode="_(&quot;$&quot;* #,##0.0000_);_(&quot;$&quot;* \(#,##0.0000\);_(&quot;$&quot;* &quot;-&quot;????_);_(@_)"/>
    <numFmt numFmtId="182" formatCode="_(* #,##0.0_);_(* \(#,##0.0\);_(* &quot;-&quot;_);_(@_)"/>
    <numFmt numFmtId="183" formatCode="mmmm\ d\,\ yyyy"/>
    <numFmt numFmtId="184" formatCode="&quot;$&quot;#,##0.00"/>
  </numFmts>
  <fonts count="10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sz val="10"/>
      <color indexed="22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2"/>
      <color indexed="24"/>
      <name val="Arial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sz val="8"/>
      <name val="Helv"/>
    </font>
    <font>
      <b/>
      <sz val="8"/>
      <color indexed="8"/>
      <name val="Helv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</fonts>
  <fills count="102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2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20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double">
        <color indexed="8"/>
      </top>
      <bottom/>
      <diagonal/>
    </border>
  </borders>
  <cellStyleXfs count="1922">
    <xf numFmtId="0" fontId="0" fillId="0" borderId="0"/>
    <xf numFmtId="0" fontId="27" fillId="2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66" fillId="56" borderId="0" applyNumberFormat="0" applyBorder="0" applyAlignment="0" applyProtection="0"/>
    <xf numFmtId="0" fontId="27" fillId="4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66" fillId="57" borderId="0" applyNumberFormat="0" applyBorder="0" applyAlignment="0" applyProtection="0"/>
    <xf numFmtId="0" fontId="27" fillId="6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66" fillId="58" borderId="0" applyNumberFormat="0" applyBorder="0" applyAlignment="0" applyProtection="0"/>
    <xf numFmtId="0" fontId="27" fillId="3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66" fillId="59" borderId="0" applyNumberFormat="0" applyBorder="0" applyAlignment="0" applyProtection="0"/>
    <xf numFmtId="0" fontId="27" fillId="7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66" fillId="60" borderId="0" applyNumberFormat="0" applyBorder="0" applyAlignment="0" applyProtection="0"/>
    <xf numFmtId="0" fontId="27" fillId="8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66" fillId="61" borderId="0" applyNumberFormat="0" applyBorder="0" applyAlignment="0" applyProtection="0"/>
    <xf numFmtId="0" fontId="27" fillId="9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66" fillId="62" borderId="0" applyNumberFormat="0" applyBorder="0" applyAlignment="0" applyProtection="0"/>
    <xf numFmtId="0" fontId="27" fillId="4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66" fillId="63" borderId="0" applyNumberFormat="0" applyBorder="0" applyAlignment="0" applyProtection="0"/>
    <xf numFmtId="0" fontId="27" fillId="11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66" fillId="64" borderId="0" applyNumberFormat="0" applyBorder="0" applyAlignment="0" applyProtection="0"/>
    <xf numFmtId="0" fontId="27" fillId="10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66" fillId="65" borderId="0" applyNumberFormat="0" applyBorder="0" applyAlignment="0" applyProtection="0"/>
    <xf numFmtId="0" fontId="27" fillId="9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66" fillId="66" borderId="0" applyNumberFormat="0" applyBorder="0" applyAlignment="0" applyProtection="0"/>
    <xf numFmtId="0" fontId="27" fillId="5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66" fillId="67" borderId="0" applyNumberFormat="0" applyBorder="0" applyAlignment="0" applyProtection="0"/>
    <xf numFmtId="0" fontId="45" fillId="9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67" fillId="68" borderId="0" applyNumberFormat="0" applyBorder="0" applyAlignment="0" applyProtection="0"/>
    <xf numFmtId="0" fontId="45" fillId="4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67" fillId="69" borderId="0" applyNumberFormat="0" applyBorder="0" applyAlignment="0" applyProtection="0"/>
    <xf numFmtId="0" fontId="45" fillId="11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67" fillId="70" borderId="0" applyNumberFormat="0" applyBorder="0" applyAlignment="0" applyProtection="0"/>
    <xf numFmtId="0" fontId="45" fillId="10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67" fillId="71" borderId="0" applyNumberFormat="0" applyBorder="0" applyAlignment="0" applyProtection="0"/>
    <xf numFmtId="0" fontId="45" fillId="9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67" fillId="72" borderId="0" applyNumberFormat="0" applyBorder="0" applyAlignment="0" applyProtection="0"/>
    <xf numFmtId="0" fontId="45" fillId="5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67" fillId="73" borderId="0" applyNumberFormat="0" applyBorder="0" applyAlignment="0" applyProtection="0"/>
    <xf numFmtId="0" fontId="46" fillId="12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5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67" fillId="74" borderId="0" applyNumberFormat="0" applyBorder="0" applyAlignment="0" applyProtection="0"/>
    <xf numFmtId="0" fontId="46" fillId="16" borderId="0" applyNumberFormat="0" applyBorder="0" applyAlignment="0" applyProtection="0"/>
    <xf numFmtId="0" fontId="47" fillId="17" borderId="0" applyNumberFormat="0" applyBorder="0" applyAlignment="0" applyProtection="0"/>
    <xf numFmtId="0" fontId="47" fillId="18" borderId="0" applyNumberFormat="0" applyBorder="0" applyAlignment="0" applyProtection="0"/>
    <xf numFmtId="0" fontId="46" fillId="19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46" fillId="19" borderId="0" applyNumberFormat="0" applyBorder="0" applyAlignment="0" applyProtection="0"/>
    <xf numFmtId="0" fontId="47" fillId="20" borderId="0" applyNumberFormat="0" applyBorder="0" applyAlignment="0" applyProtection="0"/>
    <xf numFmtId="0" fontId="47" fillId="21" borderId="0" applyNumberFormat="0" applyBorder="0" applyAlignment="0" applyProtection="0"/>
    <xf numFmtId="0" fontId="46" fillId="22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46" fillId="23" borderId="0" applyNumberFormat="0" applyBorder="0" applyAlignment="0" applyProtection="0"/>
    <xf numFmtId="0" fontId="47" fillId="21" borderId="0" applyNumberFormat="0" applyBorder="0" applyAlignment="0" applyProtection="0"/>
    <xf numFmtId="0" fontId="47" fillId="22" borderId="0" applyNumberFormat="0" applyBorder="0" applyAlignment="0" applyProtection="0"/>
    <xf numFmtId="0" fontId="46" fillId="22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46" fillId="24" borderId="0" applyNumberFormat="0" applyBorder="0" applyAlignment="0" applyProtection="0"/>
    <xf numFmtId="0" fontId="47" fillId="13" borderId="0" applyNumberFormat="0" applyBorder="0" applyAlignment="0" applyProtection="0"/>
    <xf numFmtId="0" fontId="47" fillId="14" borderId="0" applyNumberFormat="0" applyBorder="0" applyAlignment="0" applyProtection="0"/>
    <xf numFmtId="0" fontId="46" fillId="14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46" fillId="25" borderId="0" applyNumberFormat="0" applyBorder="0" applyAlignment="0" applyProtection="0"/>
    <xf numFmtId="0" fontId="47" fillId="26" borderId="0" applyNumberFormat="0" applyBorder="0" applyAlignment="0" applyProtection="0"/>
    <xf numFmtId="0" fontId="47" fillId="18" borderId="0" applyNumberFormat="0" applyBorder="0" applyAlignment="0" applyProtection="0"/>
    <xf numFmtId="0" fontId="46" fillId="27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67" fillId="79" borderId="0" applyNumberFormat="0" applyBorder="0" applyAlignment="0" applyProtection="0"/>
    <xf numFmtId="0" fontId="48" fillId="18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68" fillId="80" borderId="0" applyNumberFormat="0" applyBorder="0" applyAlignment="0" applyProtection="0"/>
    <xf numFmtId="0" fontId="49" fillId="28" borderId="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69" fillId="81" borderId="31" applyNumberFormat="0" applyAlignment="0" applyProtection="0"/>
    <xf numFmtId="0" fontId="50" fillId="19" borderId="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0" fontId="70" fillId="82" borderId="32" applyNumberFormat="0" applyAlignment="0" applyProtection="0"/>
    <xf numFmtId="43" fontId="18" fillId="0" borderId="0" applyFont="0" applyFill="0" applyBorder="0" applyAlignment="0" applyProtection="0"/>
    <xf numFmtId="43" fontId="66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170" fontId="18" fillId="0" borderId="0"/>
    <xf numFmtId="0" fontId="52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0" fontId="72" fillId="83" borderId="0" applyNumberFormat="0" applyBorder="0" applyAlignment="0" applyProtection="0"/>
    <xf numFmtId="38" fontId="19" fillId="33" borderId="0" applyNumberFormat="0" applyBorder="0" applyAlignment="0" applyProtection="0"/>
    <xf numFmtId="0" fontId="54" fillId="0" borderId="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73" fillId="0" borderId="33" applyNumberFormat="0" applyFill="0" applyAlignment="0" applyProtection="0"/>
    <xf numFmtId="0" fontId="55" fillId="0" borderId="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74" fillId="0" borderId="34" applyNumberFormat="0" applyFill="0" applyAlignment="0" applyProtection="0"/>
    <xf numFmtId="0" fontId="56" fillId="0" borderId="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75" fillId="0" borderId="35" applyNumberFormat="0" applyFill="0" applyAlignment="0" applyProtection="0"/>
    <xf numFmtId="0" fontId="5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38" fontId="20" fillId="0" borderId="0"/>
    <xf numFmtId="40" fontId="20" fillId="0" borderId="0"/>
    <xf numFmtId="0" fontId="57" fillId="27" borderId="1" applyNumberFormat="0" applyAlignment="0" applyProtection="0"/>
    <xf numFmtId="10" fontId="19" fillId="34" borderId="6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58" fillId="0" borderId="7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0" fontId="77" fillId="0" borderId="36" applyNumberFormat="0" applyFill="0" applyAlignment="0" applyProtection="0"/>
    <xf numFmtId="44" fontId="21" fillId="0" borderId="8" applyNumberFormat="0" applyFont="0" applyAlignment="0">
      <alignment horizontal="center"/>
    </xf>
    <xf numFmtId="44" fontId="21" fillId="0" borderId="9" applyNumberFormat="0" applyFont="0" applyAlignment="0">
      <alignment horizontal="center"/>
    </xf>
    <xf numFmtId="0" fontId="59" fillId="27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0" fontId="78" fillId="85" borderId="0" applyNumberFormat="0" applyBorder="0" applyAlignment="0" applyProtection="0"/>
    <xf numFmtId="169" fontId="18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35" fillId="0" borderId="0"/>
    <xf numFmtId="0" fontId="18" fillId="0" borderId="0"/>
    <xf numFmtId="170" fontId="18" fillId="0" borderId="0">
      <alignment horizontal="left" wrapText="1"/>
    </xf>
    <xf numFmtId="0" fontId="64" fillId="0" borderId="0"/>
    <xf numFmtId="0" fontId="18" fillId="0" borderId="0"/>
    <xf numFmtId="0" fontId="36" fillId="0" borderId="0" applyNumberFormat="0" applyFont="0" applyFill="0" applyBorder="0" applyAlignment="0" applyProtection="0"/>
    <xf numFmtId="0" fontId="64" fillId="0" borderId="0"/>
    <xf numFmtId="0" fontId="18" fillId="26" borderId="10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6" fillId="86" borderId="37" applyNumberFormat="0" applyFont="0" applyAlignment="0" applyProtection="0"/>
    <xf numFmtId="0" fontId="60" fillId="28" borderId="11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0" fontId="79" fillId="81" borderId="38" applyNumberFormat="0" applyAlignment="0" applyProtection="0"/>
    <xf numFmtId="9" fontId="18" fillId="0" borderId="0" applyFont="0" applyFill="0" applyBorder="0" applyAlignment="0" applyProtection="0"/>
    <xf numFmtId="10" fontId="18" fillId="0" borderId="0" applyFont="0" applyFill="0" applyBorder="0" applyAlignment="0" applyProtection="0"/>
    <xf numFmtId="4" fontId="27" fillId="35" borderId="11" applyNumberFormat="0" applyProtection="0">
      <alignment vertical="center"/>
    </xf>
    <xf numFmtId="4" fontId="38" fillId="35" borderId="11" applyNumberFormat="0" applyProtection="0">
      <alignment vertical="center"/>
    </xf>
    <xf numFmtId="4" fontId="27" fillId="35" borderId="11" applyNumberFormat="0" applyProtection="0">
      <alignment horizontal="left" vertical="center" indent="1"/>
    </xf>
    <xf numFmtId="4" fontId="27" fillId="35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27" fillId="37" borderId="11" applyNumberFormat="0" applyProtection="0">
      <alignment horizontal="right" vertical="center"/>
    </xf>
    <xf numFmtId="4" fontId="27" fillId="38" borderId="11" applyNumberFormat="0" applyProtection="0">
      <alignment horizontal="right" vertical="center"/>
    </xf>
    <xf numFmtId="4" fontId="27" fillId="39" borderId="11" applyNumberFormat="0" applyProtection="0">
      <alignment horizontal="right" vertical="center"/>
    </xf>
    <xf numFmtId="4" fontId="27" fillId="40" borderId="11" applyNumberFormat="0" applyProtection="0">
      <alignment horizontal="right" vertical="center"/>
    </xf>
    <xf numFmtId="4" fontId="27" fillId="41" borderId="11" applyNumberFormat="0" applyProtection="0">
      <alignment horizontal="right" vertical="center"/>
    </xf>
    <xf numFmtId="4" fontId="27" fillId="42" borderId="11" applyNumberFormat="0" applyProtection="0">
      <alignment horizontal="right" vertical="center"/>
    </xf>
    <xf numFmtId="4" fontId="27" fillId="43" borderId="11" applyNumberFormat="0" applyProtection="0">
      <alignment horizontal="right" vertical="center"/>
    </xf>
    <xf numFmtId="4" fontId="27" fillId="44" borderId="11" applyNumberFormat="0" applyProtection="0">
      <alignment horizontal="right" vertical="center"/>
    </xf>
    <xf numFmtId="4" fontId="27" fillId="45" borderId="11" applyNumberFormat="0" applyProtection="0">
      <alignment horizontal="right" vertical="center"/>
    </xf>
    <xf numFmtId="4" fontId="39" fillId="46" borderId="11" applyNumberFormat="0" applyProtection="0">
      <alignment horizontal="left" vertical="center" indent="1"/>
    </xf>
    <xf numFmtId="4" fontId="27" fillId="47" borderId="12" applyNumberFormat="0" applyProtection="0">
      <alignment horizontal="left" vertical="center" indent="1"/>
    </xf>
    <xf numFmtId="4" fontId="40" fillId="48" borderId="0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4" fontId="41" fillId="47" borderId="11" applyNumberFormat="0" applyProtection="0">
      <alignment horizontal="left" vertical="center" indent="1"/>
    </xf>
    <xf numFmtId="4" fontId="41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49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50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3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18" fillId="3" borderId="6" applyNumberFormat="0">
      <protection locked="0"/>
    </xf>
    <xf numFmtId="4" fontId="27" fillId="51" borderId="11" applyNumberFormat="0" applyProtection="0">
      <alignment vertical="center"/>
    </xf>
    <xf numFmtId="4" fontId="38" fillId="51" borderId="11" applyNumberFormat="0" applyProtection="0">
      <alignment vertical="center"/>
    </xf>
    <xf numFmtId="4" fontId="27" fillId="51" borderId="11" applyNumberFormat="0" applyProtection="0">
      <alignment horizontal="left" vertical="center" indent="1"/>
    </xf>
    <xf numFmtId="4" fontId="27" fillId="51" borderId="11" applyNumberFormat="0" applyProtection="0">
      <alignment horizontal="left" vertical="center" indent="1"/>
    </xf>
    <xf numFmtId="4" fontId="27" fillId="47" borderId="11" applyNumberFormat="0" applyProtection="0">
      <alignment horizontal="right" vertical="center"/>
    </xf>
    <xf numFmtId="4" fontId="38" fillId="47" borderId="11" applyNumberFormat="0" applyProtection="0">
      <alignment horizontal="right" vertical="center"/>
    </xf>
    <xf numFmtId="0" fontId="18" fillId="36" borderId="11" applyNumberFormat="0" applyProtection="0">
      <alignment horizontal="left" vertical="center" indent="1"/>
    </xf>
    <xf numFmtId="0" fontId="18" fillId="36" borderId="11" applyNumberFormat="0" applyProtection="0">
      <alignment horizontal="left" vertical="center" indent="1"/>
    </xf>
    <xf numFmtId="0" fontId="42" fillId="0" borderId="0"/>
    <xf numFmtId="4" fontId="43" fillId="47" borderId="11" applyNumberFormat="0" applyProtection="0">
      <alignment horizontal="right" vertical="center"/>
    </xf>
    <xf numFmtId="0" fontId="61" fillId="0" borderId="0" applyNumberFormat="0" applyFill="0" applyBorder="0" applyAlignment="0" applyProtection="0"/>
    <xf numFmtId="38" fontId="19" fillId="0" borderId="13"/>
    <xf numFmtId="38" fontId="20" fillId="0" borderId="14"/>
    <xf numFmtId="170" fontId="18" fillId="0" borderId="0">
      <alignment horizontal="left" wrapText="1"/>
    </xf>
    <xf numFmtId="0" fontId="6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81" fillId="0" borderId="39" applyNumberFormat="0" applyFill="0" applyAlignment="0" applyProtection="0"/>
    <xf numFmtId="0" fontId="6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66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7" fillId="0" borderId="0"/>
    <xf numFmtId="0" fontId="17" fillId="86" borderId="37" applyNumberFormat="0" applyFont="0" applyAlignment="0" applyProtection="0"/>
    <xf numFmtId="0" fontId="67" fillId="74" borderId="0" applyNumberFormat="0" applyBorder="0" applyAlignment="0" applyProtection="0"/>
    <xf numFmtId="0" fontId="17" fillId="56" borderId="0" applyNumberFormat="0" applyBorder="0" applyAlignment="0" applyProtection="0"/>
    <xf numFmtId="0" fontId="17" fillId="62" borderId="0" applyNumberFormat="0" applyBorder="0" applyAlignment="0" applyProtection="0"/>
    <xf numFmtId="0" fontId="67" fillId="75" borderId="0" applyNumberFormat="0" applyBorder="0" applyAlignment="0" applyProtection="0"/>
    <xf numFmtId="0" fontId="17" fillId="57" borderId="0" applyNumberFormat="0" applyBorder="0" applyAlignment="0" applyProtection="0"/>
    <xf numFmtId="0" fontId="1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7" fillId="58" borderId="0" applyNumberFormat="0" applyBorder="0" applyAlignment="0" applyProtection="0"/>
    <xf numFmtId="0" fontId="17" fillId="64" borderId="0" applyNumberFormat="0" applyBorder="0" applyAlignment="0" applyProtection="0"/>
    <xf numFmtId="0" fontId="67" fillId="77" borderId="0" applyNumberFormat="0" applyBorder="0" applyAlignment="0" applyProtection="0"/>
    <xf numFmtId="0" fontId="17" fillId="59" borderId="0" applyNumberFormat="0" applyBorder="0" applyAlignment="0" applyProtection="0"/>
    <xf numFmtId="0" fontId="17" fillId="65" borderId="0" applyNumberFormat="0" applyBorder="0" applyAlignment="0" applyProtection="0"/>
    <xf numFmtId="0" fontId="67" fillId="78" borderId="0" applyNumberFormat="0" applyBorder="0" applyAlignment="0" applyProtection="0"/>
    <xf numFmtId="0" fontId="17" fillId="60" borderId="0" applyNumberFormat="0" applyBorder="0" applyAlignment="0" applyProtection="0"/>
    <xf numFmtId="0" fontId="17" fillId="66" borderId="0" applyNumberFormat="0" applyBorder="0" applyAlignment="0" applyProtection="0"/>
    <xf numFmtId="0" fontId="67" fillId="79" borderId="0" applyNumberFormat="0" applyBorder="0" applyAlignment="0" applyProtection="0"/>
    <xf numFmtId="0" fontId="17" fillId="61" borderId="0" applyNumberFormat="0" applyBorder="0" applyAlignment="0" applyProtection="0"/>
    <xf numFmtId="0" fontId="17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6" fillId="0" borderId="0"/>
    <xf numFmtId="43" fontId="16" fillId="0" borderId="0" applyFont="0" applyFill="0" applyBorder="0" applyAlignment="0" applyProtection="0"/>
    <xf numFmtId="0" fontId="1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6" fillId="0" borderId="0"/>
    <xf numFmtId="0" fontId="16" fillId="86" borderId="37" applyNumberFormat="0" applyFont="0" applyAlignment="0" applyProtection="0"/>
    <xf numFmtId="0" fontId="67" fillId="74" borderId="0" applyNumberFormat="0" applyBorder="0" applyAlignment="0" applyProtection="0"/>
    <xf numFmtId="0" fontId="16" fillId="56" borderId="0" applyNumberFormat="0" applyBorder="0" applyAlignment="0" applyProtection="0"/>
    <xf numFmtId="0" fontId="16" fillId="62" borderId="0" applyNumberFormat="0" applyBorder="0" applyAlignment="0" applyProtection="0"/>
    <xf numFmtId="0" fontId="67" fillId="75" borderId="0" applyNumberFormat="0" applyBorder="0" applyAlignment="0" applyProtection="0"/>
    <xf numFmtId="0" fontId="16" fillId="57" borderId="0" applyNumberFormat="0" applyBorder="0" applyAlignment="0" applyProtection="0"/>
    <xf numFmtId="0" fontId="16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6" fillId="58" borderId="0" applyNumberFormat="0" applyBorder="0" applyAlignment="0" applyProtection="0"/>
    <xf numFmtId="0" fontId="16" fillId="64" borderId="0" applyNumberFormat="0" applyBorder="0" applyAlignment="0" applyProtection="0"/>
    <xf numFmtId="0" fontId="67" fillId="77" borderId="0" applyNumberFormat="0" applyBorder="0" applyAlignment="0" applyProtection="0"/>
    <xf numFmtId="0" fontId="16" fillId="59" borderId="0" applyNumberFormat="0" applyBorder="0" applyAlignment="0" applyProtection="0"/>
    <xf numFmtId="0" fontId="16" fillId="65" borderId="0" applyNumberFormat="0" applyBorder="0" applyAlignment="0" applyProtection="0"/>
    <xf numFmtId="0" fontId="67" fillId="78" borderId="0" applyNumberFormat="0" applyBorder="0" applyAlignment="0" applyProtection="0"/>
    <xf numFmtId="0" fontId="16" fillId="60" borderId="0" applyNumberFormat="0" applyBorder="0" applyAlignment="0" applyProtection="0"/>
    <xf numFmtId="0" fontId="16" fillId="66" borderId="0" applyNumberFormat="0" applyBorder="0" applyAlignment="0" applyProtection="0"/>
    <xf numFmtId="0" fontId="67" fillId="79" borderId="0" applyNumberFormat="0" applyBorder="0" applyAlignment="0" applyProtection="0"/>
    <xf numFmtId="0" fontId="16" fillId="61" borderId="0" applyNumberFormat="0" applyBorder="0" applyAlignment="0" applyProtection="0"/>
    <xf numFmtId="0" fontId="16" fillId="67" borderId="0" applyNumberFormat="0" applyBorder="0" applyAlignment="0" applyProtection="0"/>
    <xf numFmtId="0" fontId="16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5" fillId="0" borderId="0"/>
    <xf numFmtId="0" fontId="15" fillId="0" borderId="0"/>
    <xf numFmtId="0" fontId="15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5" fillId="56" borderId="0" applyNumberFormat="0" applyBorder="0" applyAlignment="0" applyProtection="0"/>
    <xf numFmtId="0" fontId="15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5" fillId="57" borderId="0" applyNumberFormat="0" applyBorder="0" applyAlignment="0" applyProtection="0"/>
    <xf numFmtId="0" fontId="15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58" borderId="0" applyNumberFormat="0" applyBorder="0" applyAlignment="0" applyProtection="0"/>
    <xf numFmtId="0" fontId="15" fillId="64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15" fillId="59" borderId="0" applyNumberFormat="0" applyBorder="0" applyAlignment="0" applyProtection="0"/>
    <xf numFmtId="0" fontId="15" fillId="6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15" fillId="60" borderId="0" applyNumberFormat="0" applyBorder="0" applyAlignment="0" applyProtection="0"/>
    <xf numFmtId="0" fontId="15" fillId="66" borderId="0" applyNumberFormat="0" applyBorder="0" applyAlignment="0" applyProtection="0"/>
    <xf numFmtId="0" fontId="67" fillId="79" borderId="0" applyNumberFormat="0" applyBorder="0" applyAlignment="0" applyProtection="0"/>
    <xf numFmtId="0" fontId="15" fillId="61" borderId="0" applyNumberFormat="0" applyBorder="0" applyAlignment="0" applyProtection="0"/>
    <xf numFmtId="0" fontId="15" fillId="67" borderId="0" applyNumberFormat="0" applyBorder="0" applyAlignment="0" applyProtection="0"/>
    <xf numFmtId="0" fontId="15" fillId="0" borderId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5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15" fillId="0" borderId="0"/>
    <xf numFmtId="0" fontId="67" fillId="78" borderId="0" applyNumberFormat="0" applyBorder="0" applyAlignment="0" applyProtection="0"/>
    <xf numFmtId="0" fontId="67" fillId="78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4" fillId="0" borderId="0"/>
    <xf numFmtId="43" fontId="14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14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4" fillId="0" borderId="0"/>
    <xf numFmtId="0" fontId="14" fillId="0" borderId="0"/>
    <xf numFmtId="0" fontId="14" fillId="86" borderId="37" applyNumberFormat="0" applyFont="0" applyAlignment="0" applyProtection="0"/>
    <xf numFmtId="0" fontId="14" fillId="0" borderId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4" fillId="56" borderId="0" applyNumberFormat="0" applyBorder="0" applyAlignment="0" applyProtection="0"/>
    <xf numFmtId="0" fontId="14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4" fillId="57" borderId="0" applyNumberFormat="0" applyBorder="0" applyAlignment="0" applyProtection="0"/>
    <xf numFmtId="0" fontId="14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4" fillId="58" borderId="0" applyNumberFormat="0" applyBorder="0" applyAlignment="0" applyProtection="0"/>
    <xf numFmtId="0" fontId="14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4" fillId="59" borderId="0" applyNumberFormat="0" applyBorder="0" applyAlignment="0" applyProtection="0"/>
    <xf numFmtId="0" fontId="14" fillId="65" borderId="0" applyNumberFormat="0" applyBorder="0" applyAlignment="0" applyProtection="0"/>
    <xf numFmtId="0" fontId="67" fillId="78" borderId="0" applyNumberFormat="0" applyBorder="0" applyAlignment="0" applyProtection="0"/>
    <xf numFmtId="0" fontId="14" fillId="60" borderId="0" applyNumberFormat="0" applyBorder="0" applyAlignment="0" applyProtection="0"/>
    <xf numFmtId="0" fontId="14" fillId="66" borderId="0" applyNumberFormat="0" applyBorder="0" applyAlignment="0" applyProtection="0"/>
    <xf numFmtId="0" fontId="14" fillId="0" borderId="0"/>
    <xf numFmtId="0" fontId="67" fillId="79" borderId="0" applyNumberFormat="0" applyBorder="0" applyAlignment="0" applyProtection="0"/>
    <xf numFmtId="0" fontId="14" fillId="61" borderId="0" applyNumberFormat="0" applyBorder="0" applyAlignment="0" applyProtection="0"/>
    <xf numFmtId="0" fontId="14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3" fillId="0" borderId="0"/>
    <xf numFmtId="0" fontId="13" fillId="0" borderId="0"/>
    <xf numFmtId="0" fontId="13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3" fillId="56" borderId="0" applyNumberFormat="0" applyBorder="0" applyAlignment="0" applyProtection="0"/>
    <xf numFmtId="0" fontId="13" fillId="62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13" fillId="57" borderId="0" applyNumberFormat="0" applyBorder="0" applyAlignment="0" applyProtection="0"/>
    <xf numFmtId="0" fontId="13" fillId="63" borderId="0" applyNumberFormat="0" applyBorder="0" applyAlignment="0" applyProtection="0"/>
    <xf numFmtId="0" fontId="67" fillId="76" borderId="0" applyNumberFormat="0" applyBorder="0" applyAlignment="0" applyProtection="0"/>
    <xf numFmtId="0" fontId="13" fillId="58" borderId="0" applyNumberFormat="0" applyBorder="0" applyAlignment="0" applyProtection="0"/>
    <xf numFmtId="0" fontId="1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59" borderId="0" applyNumberFormat="0" applyBorder="0" applyAlignment="0" applyProtection="0"/>
    <xf numFmtId="0" fontId="13" fillId="65" borderId="0" applyNumberFormat="0" applyBorder="0" applyAlignment="0" applyProtection="0"/>
    <xf numFmtId="0" fontId="67" fillId="78" borderId="0" applyNumberFormat="0" applyBorder="0" applyAlignment="0" applyProtection="0"/>
    <xf numFmtId="0" fontId="13" fillId="60" borderId="0" applyNumberFormat="0" applyBorder="0" applyAlignment="0" applyProtection="0"/>
    <xf numFmtId="0" fontId="13" fillId="66" borderId="0" applyNumberFormat="0" applyBorder="0" applyAlignment="0" applyProtection="0"/>
    <xf numFmtId="0" fontId="67" fillId="79" borderId="0" applyNumberFormat="0" applyBorder="0" applyAlignment="0" applyProtection="0"/>
    <xf numFmtId="0" fontId="13" fillId="61" borderId="0" applyNumberFormat="0" applyBorder="0" applyAlignment="0" applyProtection="0"/>
    <xf numFmtId="0" fontId="13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3" fillId="0" borderId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0" fontId="1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2" fillId="86" borderId="37" applyNumberFormat="0" applyFont="0" applyAlignment="0" applyProtection="0"/>
    <xf numFmtId="0" fontId="76" fillId="84" borderId="31" applyNumberFormat="0" applyAlignment="0" applyProtection="0"/>
    <xf numFmtId="0" fontId="12" fillId="0" borderId="0"/>
    <xf numFmtId="0" fontId="67" fillId="74" borderId="0" applyNumberFormat="0" applyBorder="0" applyAlignment="0" applyProtection="0"/>
    <xf numFmtId="0" fontId="12" fillId="56" borderId="0" applyNumberFormat="0" applyBorder="0" applyAlignment="0" applyProtection="0"/>
    <xf numFmtId="0" fontId="12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2" fillId="57" borderId="0" applyNumberFormat="0" applyBorder="0" applyAlignment="0" applyProtection="0"/>
    <xf numFmtId="0" fontId="12" fillId="63" borderId="0" applyNumberFormat="0" applyBorder="0" applyAlignment="0" applyProtection="0"/>
    <xf numFmtId="0" fontId="67" fillId="76" borderId="0" applyNumberFormat="0" applyBorder="0" applyAlignment="0" applyProtection="0"/>
    <xf numFmtId="0" fontId="12" fillId="58" borderId="0" applyNumberFormat="0" applyBorder="0" applyAlignment="0" applyProtection="0"/>
    <xf numFmtId="0" fontId="12" fillId="64" borderId="0" applyNumberFormat="0" applyBorder="0" applyAlignment="0" applyProtection="0"/>
    <xf numFmtId="0" fontId="12" fillId="0" borderId="0"/>
    <xf numFmtId="0" fontId="67" fillId="77" borderId="0" applyNumberFormat="0" applyBorder="0" applyAlignment="0" applyProtection="0"/>
    <xf numFmtId="0" fontId="12" fillId="59" borderId="0" applyNumberFormat="0" applyBorder="0" applyAlignment="0" applyProtection="0"/>
    <xf numFmtId="0" fontId="12" fillId="65" borderId="0" applyNumberFormat="0" applyBorder="0" applyAlignment="0" applyProtection="0"/>
    <xf numFmtId="0" fontId="67" fillId="78" borderId="0" applyNumberFormat="0" applyBorder="0" applyAlignment="0" applyProtection="0"/>
    <xf numFmtId="0" fontId="12" fillId="60" borderId="0" applyNumberFormat="0" applyBorder="0" applyAlignment="0" applyProtection="0"/>
    <xf numFmtId="0" fontId="12" fillId="66" borderId="0" applyNumberFormat="0" applyBorder="0" applyAlignment="0" applyProtection="0"/>
    <xf numFmtId="0" fontId="12" fillId="0" borderId="0"/>
    <xf numFmtId="0" fontId="67" fillId="79" borderId="0" applyNumberFormat="0" applyBorder="0" applyAlignment="0" applyProtection="0"/>
    <xf numFmtId="0" fontId="12" fillId="61" borderId="0" applyNumberFormat="0" applyBorder="0" applyAlignment="0" applyProtection="0"/>
    <xf numFmtId="0" fontId="12" fillId="67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1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1" fillId="86" borderId="37" applyNumberFormat="0" applyFont="0" applyAlignment="0" applyProtection="0"/>
    <xf numFmtId="0" fontId="11" fillId="0" borderId="0"/>
    <xf numFmtId="0" fontId="67" fillId="74" borderId="0" applyNumberFormat="0" applyBorder="0" applyAlignment="0" applyProtection="0"/>
    <xf numFmtId="0" fontId="11" fillId="56" borderId="0" applyNumberFormat="0" applyBorder="0" applyAlignment="0" applyProtection="0"/>
    <xf numFmtId="0" fontId="11" fillId="62" borderId="0" applyNumberFormat="0" applyBorder="0" applyAlignment="0" applyProtection="0"/>
    <xf numFmtId="0" fontId="67" fillId="75" borderId="0" applyNumberFormat="0" applyBorder="0" applyAlignment="0" applyProtection="0"/>
    <xf numFmtId="0" fontId="11" fillId="57" borderId="0" applyNumberFormat="0" applyBorder="0" applyAlignment="0" applyProtection="0"/>
    <xf numFmtId="0" fontId="11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1" fillId="58" borderId="0" applyNumberFormat="0" applyBorder="0" applyAlignment="0" applyProtection="0"/>
    <xf numFmtId="0" fontId="11" fillId="64" borderId="0" applyNumberFormat="0" applyBorder="0" applyAlignment="0" applyProtection="0"/>
    <xf numFmtId="0" fontId="67" fillId="77" borderId="0" applyNumberFormat="0" applyBorder="0" applyAlignment="0" applyProtection="0"/>
    <xf numFmtId="0" fontId="11" fillId="59" borderId="0" applyNumberFormat="0" applyBorder="0" applyAlignment="0" applyProtection="0"/>
    <xf numFmtId="0" fontId="11" fillId="65" borderId="0" applyNumberFormat="0" applyBorder="0" applyAlignment="0" applyProtection="0"/>
    <xf numFmtId="0" fontId="67" fillId="78" borderId="0" applyNumberFormat="0" applyBorder="0" applyAlignment="0" applyProtection="0"/>
    <xf numFmtId="0" fontId="11" fillId="60" borderId="0" applyNumberFormat="0" applyBorder="0" applyAlignment="0" applyProtection="0"/>
    <xf numFmtId="0" fontId="11" fillId="66" borderId="0" applyNumberFormat="0" applyBorder="0" applyAlignment="0" applyProtection="0"/>
    <xf numFmtId="0" fontId="67" fillId="79" borderId="0" applyNumberFormat="0" applyBorder="0" applyAlignment="0" applyProtection="0"/>
    <xf numFmtId="0" fontId="11" fillId="61" borderId="0" applyNumberFormat="0" applyBorder="0" applyAlignment="0" applyProtection="0"/>
    <xf numFmtId="0" fontId="11" fillId="67" borderId="0" applyNumberFormat="0" applyBorder="0" applyAlignment="0" applyProtection="0"/>
    <xf numFmtId="0" fontId="11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10" fillId="0" borderId="0"/>
    <xf numFmtId="0" fontId="10" fillId="0" borderId="0"/>
    <xf numFmtId="0" fontId="10" fillId="86" borderId="37" applyNumberFormat="0" applyFont="0" applyAlignment="0" applyProtection="0"/>
    <xf numFmtId="0" fontId="76" fillId="84" borderId="31" applyNumberFormat="0" applyAlignment="0" applyProtection="0"/>
    <xf numFmtId="0" fontId="67" fillId="74" borderId="0" applyNumberFormat="0" applyBorder="0" applyAlignment="0" applyProtection="0"/>
    <xf numFmtId="0" fontId="10" fillId="56" borderId="0" applyNumberFormat="0" applyBorder="0" applyAlignment="0" applyProtection="0"/>
    <xf numFmtId="0" fontId="10" fillId="62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10" fillId="57" borderId="0" applyNumberFormat="0" applyBorder="0" applyAlignment="0" applyProtection="0"/>
    <xf numFmtId="0" fontId="10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10" fillId="58" borderId="0" applyNumberFormat="0" applyBorder="0" applyAlignment="0" applyProtection="0"/>
    <xf numFmtId="0" fontId="10" fillId="64" borderId="0" applyNumberFormat="0" applyBorder="0" applyAlignment="0" applyProtection="0"/>
    <xf numFmtId="0" fontId="67" fillId="77" borderId="0" applyNumberFormat="0" applyBorder="0" applyAlignment="0" applyProtection="0"/>
    <xf numFmtId="0" fontId="10" fillId="59" borderId="0" applyNumberFormat="0" applyBorder="0" applyAlignment="0" applyProtection="0"/>
    <xf numFmtId="0" fontId="10" fillId="65" borderId="0" applyNumberFormat="0" applyBorder="0" applyAlignment="0" applyProtection="0"/>
    <xf numFmtId="0" fontId="67" fillId="78" borderId="0" applyNumberFormat="0" applyBorder="0" applyAlignment="0" applyProtection="0"/>
    <xf numFmtId="0" fontId="10" fillId="60" borderId="0" applyNumberFormat="0" applyBorder="0" applyAlignment="0" applyProtection="0"/>
    <xf numFmtId="0" fontId="10" fillId="66" borderId="0" applyNumberFormat="0" applyBorder="0" applyAlignment="0" applyProtection="0"/>
    <xf numFmtId="0" fontId="67" fillId="79" borderId="0" applyNumberFormat="0" applyBorder="0" applyAlignment="0" applyProtection="0"/>
    <xf numFmtId="0" fontId="10" fillId="61" borderId="0" applyNumberFormat="0" applyBorder="0" applyAlignment="0" applyProtection="0"/>
    <xf numFmtId="0" fontId="10" fillId="67" borderId="0" applyNumberFormat="0" applyBorder="0" applyAlignment="0" applyProtection="0"/>
    <xf numFmtId="0" fontId="10" fillId="0" borderId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9" fillId="0" borderId="0"/>
    <xf numFmtId="0" fontId="9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9" fillId="86" borderId="37" applyNumberFormat="0" applyFont="0" applyAlignment="0" applyProtection="0"/>
    <xf numFmtId="0" fontId="67" fillId="74" borderId="0" applyNumberFormat="0" applyBorder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67" fillId="75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67" fillId="76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67" fillId="77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67" fillId="78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67" fillId="79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84" fillId="0" borderId="0"/>
    <xf numFmtId="0" fontId="27" fillId="2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9" fillId="56" borderId="0" applyNumberFormat="0" applyBorder="0" applyAlignment="0" applyProtection="0"/>
    <xf numFmtId="0" fontId="27" fillId="4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9" fillId="57" borderId="0" applyNumberFormat="0" applyBorder="0" applyAlignment="0" applyProtection="0"/>
    <xf numFmtId="0" fontId="27" fillId="6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9" fillId="58" borderId="0" applyNumberFormat="0" applyBorder="0" applyAlignment="0" applyProtection="0"/>
    <xf numFmtId="0" fontId="27" fillId="3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9" fillId="59" borderId="0" applyNumberFormat="0" applyBorder="0" applyAlignment="0" applyProtection="0"/>
    <xf numFmtId="0" fontId="27" fillId="7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9" fillId="60" borderId="0" applyNumberFormat="0" applyBorder="0" applyAlignment="0" applyProtection="0"/>
    <xf numFmtId="0" fontId="27" fillId="8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9" fillId="61" borderId="0" applyNumberFormat="0" applyBorder="0" applyAlignment="0" applyProtection="0"/>
    <xf numFmtId="0" fontId="27" fillId="9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9" fillId="62" borderId="0" applyNumberFormat="0" applyBorder="0" applyAlignment="0" applyProtection="0"/>
    <xf numFmtId="0" fontId="27" fillId="4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9" fillId="63" borderId="0" applyNumberFormat="0" applyBorder="0" applyAlignment="0" applyProtection="0"/>
    <xf numFmtId="0" fontId="27" fillId="11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9" fillId="64" borderId="0" applyNumberFormat="0" applyBorder="0" applyAlignment="0" applyProtection="0"/>
    <xf numFmtId="0" fontId="27" fillId="10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9" fillId="65" borderId="0" applyNumberFormat="0" applyBorder="0" applyAlignment="0" applyProtection="0"/>
    <xf numFmtId="0" fontId="27" fillId="9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9" fillId="66" borderId="0" applyNumberFormat="0" applyBorder="0" applyAlignment="0" applyProtection="0"/>
    <xf numFmtId="0" fontId="27" fillId="5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9" fillId="67" borderId="0" applyNumberFormat="0" applyBorder="0" applyAlignment="0" applyProtection="0"/>
    <xf numFmtId="0" fontId="45" fillId="9" borderId="0" applyNumberFormat="0" applyBorder="0" applyAlignment="0" applyProtection="0"/>
    <xf numFmtId="0" fontId="45" fillId="4" borderId="0" applyNumberFormat="0" applyBorder="0" applyAlignment="0" applyProtection="0"/>
    <xf numFmtId="0" fontId="45" fillId="11" borderId="0" applyNumberFormat="0" applyBorder="0" applyAlignment="0" applyProtection="0"/>
    <xf numFmtId="0" fontId="45" fillId="10" borderId="0" applyNumberFormat="0" applyBorder="0" applyAlignment="0" applyProtection="0"/>
    <xf numFmtId="0" fontId="45" fillId="9" borderId="0" applyNumberFormat="0" applyBorder="0" applyAlignment="0" applyProtection="0"/>
    <xf numFmtId="0" fontId="45" fillId="5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19" borderId="0" applyNumberFormat="0" applyBorder="0" applyAlignment="0" applyProtection="0"/>
    <xf numFmtId="0" fontId="46" fillId="23" borderId="0" applyNumberFormat="0" applyBorder="0" applyAlignment="0" applyProtection="0"/>
    <xf numFmtId="0" fontId="46" fillId="24" borderId="0" applyNumberFormat="0" applyBorder="0" applyAlignment="0" applyProtection="0"/>
    <xf numFmtId="0" fontId="46" fillId="25" borderId="0" applyNumberFormat="0" applyBorder="0" applyAlignment="0" applyProtection="0"/>
    <xf numFmtId="0" fontId="48" fillId="18" borderId="0" applyNumberFormat="0" applyBorder="0" applyAlignment="0" applyProtection="0"/>
    <xf numFmtId="0" fontId="49" fillId="28" borderId="1" applyNumberFormat="0" applyAlignment="0" applyProtection="0"/>
    <xf numFmtId="0" fontId="50" fillId="19" borderId="2" applyNumberFormat="0" applyAlignment="0" applyProtection="0"/>
    <xf numFmtId="43" fontId="1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32" borderId="0" applyNumberFormat="0" applyBorder="0" applyAlignment="0" applyProtection="0"/>
    <xf numFmtId="0" fontId="54" fillId="0" borderId="3" applyNumberFormat="0" applyFill="0" applyAlignment="0" applyProtection="0"/>
    <xf numFmtId="0" fontId="55" fillId="0" borderId="4" applyNumberFormat="0" applyFill="0" applyAlignment="0" applyProtection="0"/>
    <xf numFmtId="0" fontId="56" fillId="0" borderId="5" applyNumberFormat="0" applyFill="0" applyAlignment="0" applyProtection="0"/>
    <xf numFmtId="0" fontId="56" fillId="0" borderId="0" applyNumberFormat="0" applyFill="0" applyBorder="0" applyAlignment="0" applyProtection="0"/>
    <xf numFmtId="0" fontId="57" fillId="27" borderId="1" applyNumberFormat="0" applyAlignment="0" applyProtection="0"/>
    <xf numFmtId="0" fontId="58" fillId="0" borderId="7" applyNumberFormat="0" applyFill="0" applyAlignment="0" applyProtection="0"/>
    <xf numFmtId="0" fontId="59" fillId="2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8" fillId="26" borderId="10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9" fillId="86" borderId="37" applyNumberFormat="0" applyFont="0" applyAlignment="0" applyProtection="0"/>
    <xf numFmtId="0" fontId="60" fillId="28" borderId="11" applyNumberFormat="0" applyAlignment="0" applyProtection="0"/>
    <xf numFmtId="9" fontId="18" fillId="0" borderId="0" applyFont="0" applyFill="0" applyBorder="0" applyAlignment="0" applyProtection="0"/>
    <xf numFmtId="4" fontId="27" fillId="47" borderId="11" applyNumberFormat="0" applyProtection="0">
      <alignment horizontal="left" vertical="center" indent="1"/>
    </xf>
    <xf numFmtId="4" fontId="27" fillId="49" borderId="11" applyNumberFormat="0" applyProtection="0">
      <alignment horizontal="left" vertical="center" indent="1"/>
    </xf>
    <xf numFmtId="0" fontId="61" fillId="0" borderId="0" applyNumberFormat="0" applyFill="0" applyBorder="0" applyAlignment="0" applyProtection="0"/>
    <xf numFmtId="0" fontId="51" fillId="0" borderId="15" applyNumberFormat="0" applyFill="0" applyAlignment="0" applyProtection="0"/>
    <xf numFmtId="0" fontId="62" fillId="0" borderId="0" applyNumberFormat="0" applyFill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0" borderId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0" borderId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0" borderId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86" borderId="37" applyNumberFormat="0" applyFont="0" applyAlignment="0" applyProtection="0"/>
    <xf numFmtId="0" fontId="9" fillId="0" borderId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9" fillId="0" borderId="0"/>
    <xf numFmtId="43" fontId="9" fillId="0" borderId="0" applyFont="0" applyFill="0" applyBorder="0" applyAlignment="0" applyProtection="0"/>
    <xf numFmtId="0" fontId="9" fillId="0" borderId="0"/>
    <xf numFmtId="0" fontId="9" fillId="0" borderId="0"/>
    <xf numFmtId="0" fontId="9" fillId="86" borderId="37" applyNumberFormat="0" applyFont="0" applyAlignment="0" applyProtection="0"/>
    <xf numFmtId="0" fontId="9" fillId="56" borderId="0" applyNumberFormat="0" applyBorder="0" applyAlignment="0" applyProtection="0"/>
    <xf numFmtId="0" fontId="9" fillId="62" borderId="0" applyNumberFormat="0" applyBorder="0" applyAlignment="0" applyProtection="0"/>
    <xf numFmtId="0" fontId="9" fillId="57" borderId="0" applyNumberFormat="0" applyBorder="0" applyAlignment="0" applyProtection="0"/>
    <xf numFmtId="0" fontId="9" fillId="63" borderId="0" applyNumberFormat="0" applyBorder="0" applyAlignment="0" applyProtection="0"/>
    <xf numFmtId="0" fontId="9" fillId="58" borderId="0" applyNumberFormat="0" applyBorder="0" applyAlignment="0" applyProtection="0"/>
    <xf numFmtId="0" fontId="9" fillId="64" borderId="0" applyNumberFormat="0" applyBorder="0" applyAlignment="0" applyProtection="0"/>
    <xf numFmtId="0" fontId="9" fillId="59" borderId="0" applyNumberFormat="0" applyBorder="0" applyAlignment="0" applyProtection="0"/>
    <xf numFmtId="0" fontId="9" fillId="65" borderId="0" applyNumberFormat="0" applyBorder="0" applyAlignment="0" applyProtection="0"/>
    <xf numFmtId="0" fontId="9" fillId="60" borderId="0" applyNumberFormat="0" applyBorder="0" applyAlignment="0" applyProtection="0"/>
    <xf numFmtId="0" fontId="9" fillId="66" borderId="0" applyNumberFormat="0" applyBorder="0" applyAlignment="0" applyProtection="0"/>
    <xf numFmtId="0" fontId="9" fillId="61" borderId="0" applyNumberFormat="0" applyBorder="0" applyAlignment="0" applyProtection="0"/>
    <xf numFmtId="0" fontId="9" fillId="67" borderId="0" applyNumberFormat="0" applyBorder="0" applyAlignment="0" applyProtection="0"/>
    <xf numFmtId="0" fontId="9" fillId="0" borderId="0"/>
    <xf numFmtId="0" fontId="8" fillId="0" borderId="0"/>
    <xf numFmtId="0" fontId="76" fillId="84" borderId="31" applyNumberFormat="0" applyAlignment="0" applyProtection="0"/>
    <xf numFmtId="0" fontId="8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8" fillId="86" borderId="37" applyNumberFormat="0" applyFont="0" applyAlignment="0" applyProtection="0"/>
    <xf numFmtId="0" fontId="67" fillId="74" borderId="0" applyNumberFormat="0" applyBorder="0" applyAlignment="0" applyProtection="0"/>
    <xf numFmtId="0" fontId="8" fillId="56" borderId="0" applyNumberFormat="0" applyBorder="0" applyAlignment="0" applyProtection="0"/>
    <xf numFmtId="0" fontId="8" fillId="62" borderId="0" applyNumberFormat="0" applyBorder="0" applyAlignment="0" applyProtection="0"/>
    <xf numFmtId="0" fontId="67" fillId="75" borderId="0" applyNumberFormat="0" applyBorder="0" applyAlignment="0" applyProtection="0"/>
    <xf numFmtId="0" fontId="8" fillId="57" borderId="0" applyNumberFormat="0" applyBorder="0" applyAlignment="0" applyProtection="0"/>
    <xf numFmtId="0" fontId="8" fillId="63" borderId="0" applyNumberFormat="0" applyBorder="0" applyAlignment="0" applyProtection="0"/>
    <xf numFmtId="0" fontId="67" fillId="76" borderId="0" applyNumberFormat="0" applyBorder="0" applyAlignment="0" applyProtection="0"/>
    <xf numFmtId="0" fontId="8" fillId="58" borderId="0" applyNumberFormat="0" applyBorder="0" applyAlignment="0" applyProtection="0"/>
    <xf numFmtId="0" fontId="8" fillId="64" borderId="0" applyNumberFormat="0" applyBorder="0" applyAlignment="0" applyProtection="0"/>
    <xf numFmtId="0" fontId="8" fillId="0" borderId="0"/>
    <xf numFmtId="0" fontId="67" fillId="77" borderId="0" applyNumberFormat="0" applyBorder="0" applyAlignment="0" applyProtection="0"/>
    <xf numFmtId="0" fontId="8" fillId="59" borderId="0" applyNumberFormat="0" applyBorder="0" applyAlignment="0" applyProtection="0"/>
    <xf numFmtId="0" fontId="8" fillId="65" borderId="0" applyNumberFormat="0" applyBorder="0" applyAlignment="0" applyProtection="0"/>
    <xf numFmtId="0" fontId="67" fillId="78" borderId="0" applyNumberFormat="0" applyBorder="0" applyAlignment="0" applyProtection="0"/>
    <xf numFmtId="0" fontId="8" fillId="60" borderId="0" applyNumberFormat="0" applyBorder="0" applyAlignment="0" applyProtection="0"/>
    <xf numFmtId="0" fontId="8" fillId="66" borderId="0" applyNumberFormat="0" applyBorder="0" applyAlignment="0" applyProtection="0"/>
    <xf numFmtId="0" fontId="67" fillId="79" borderId="0" applyNumberFormat="0" applyBorder="0" applyAlignment="0" applyProtection="0"/>
    <xf numFmtId="0" fontId="8" fillId="61" borderId="0" applyNumberFormat="0" applyBorder="0" applyAlignment="0" applyProtection="0"/>
    <xf numFmtId="0" fontId="8" fillId="67" borderId="0" applyNumberFormat="0" applyBorder="0" applyAlignment="0" applyProtection="0"/>
    <xf numFmtId="0" fontId="67" fillId="74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" fillId="0" borderId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" fillId="0" borderId="0"/>
    <xf numFmtId="0" fontId="76" fillId="84" borderId="31" applyNumberFormat="0" applyAlignment="0" applyProtection="0"/>
    <xf numFmtId="0" fontId="7" fillId="0" borderId="0"/>
    <xf numFmtId="0" fontId="7" fillId="86" borderId="37" applyNumberFormat="0" applyFont="0" applyAlignment="0" applyProtection="0"/>
    <xf numFmtId="0" fontId="7" fillId="0" borderId="0"/>
    <xf numFmtId="0" fontId="67" fillId="74" borderId="0" applyNumberFormat="0" applyBorder="0" applyAlignment="0" applyProtection="0"/>
    <xf numFmtId="0" fontId="7" fillId="56" borderId="0" applyNumberFormat="0" applyBorder="0" applyAlignment="0" applyProtection="0"/>
    <xf numFmtId="0" fontId="7" fillId="62" borderId="0" applyNumberFormat="0" applyBorder="0" applyAlignment="0" applyProtection="0"/>
    <xf numFmtId="0" fontId="67" fillId="75" borderId="0" applyNumberFormat="0" applyBorder="0" applyAlignment="0" applyProtection="0"/>
    <xf numFmtId="0" fontId="67" fillId="75" borderId="0" applyNumberFormat="0" applyBorder="0" applyAlignment="0" applyProtection="0"/>
    <xf numFmtId="0" fontId="7" fillId="57" borderId="0" applyNumberFormat="0" applyBorder="0" applyAlignment="0" applyProtection="0"/>
    <xf numFmtId="0" fontId="7" fillId="63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" fillId="58" borderId="0" applyNumberFormat="0" applyBorder="0" applyAlignment="0" applyProtection="0"/>
    <xf numFmtId="0" fontId="7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7" fillId="59" borderId="0" applyNumberFormat="0" applyBorder="0" applyAlignment="0" applyProtection="0"/>
    <xf numFmtId="0" fontId="7" fillId="65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7" fillId="60" borderId="0" applyNumberFormat="0" applyBorder="0" applyAlignment="0" applyProtection="0"/>
    <xf numFmtId="0" fontId="7" fillId="66" borderId="0" applyNumberFormat="0" applyBorder="0" applyAlignment="0" applyProtection="0"/>
    <xf numFmtId="0" fontId="67" fillId="79" borderId="0" applyNumberFormat="0" applyBorder="0" applyAlignment="0" applyProtection="0"/>
    <xf numFmtId="0" fontId="7" fillId="61" borderId="0" applyNumberFormat="0" applyBorder="0" applyAlignment="0" applyProtection="0"/>
    <xf numFmtId="0" fontId="7" fillId="67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9" borderId="0" applyNumberFormat="0" applyBorder="0" applyAlignment="0" applyProtection="0"/>
    <xf numFmtId="0" fontId="7" fillId="0" borderId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7" fillId="79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76" fillId="84" borderId="31" applyNumberFormat="0" applyAlignment="0" applyProtection="0"/>
    <xf numFmtId="0" fontId="67" fillId="78" borderId="0" applyNumberFormat="0" applyBorder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7" fillId="0" borderId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6" fillId="0" borderId="0"/>
    <xf numFmtId="0" fontId="6" fillId="86" borderId="37" applyNumberFormat="0" applyFont="0" applyAlignment="0" applyProtection="0"/>
    <xf numFmtId="0" fontId="67" fillId="74" borderId="0" applyNumberFormat="0" applyBorder="0" applyAlignment="0" applyProtection="0"/>
    <xf numFmtId="0" fontId="6" fillId="56" borderId="0" applyNumberFormat="0" applyBorder="0" applyAlignment="0" applyProtection="0"/>
    <xf numFmtId="0" fontId="6" fillId="62" borderId="0" applyNumberFormat="0" applyBorder="0" applyAlignment="0" applyProtection="0"/>
    <xf numFmtId="0" fontId="67" fillId="75" borderId="0" applyNumberFormat="0" applyBorder="0" applyAlignment="0" applyProtection="0"/>
    <xf numFmtId="0" fontId="6" fillId="57" borderId="0" applyNumberFormat="0" applyBorder="0" applyAlignment="0" applyProtection="0"/>
    <xf numFmtId="0" fontId="6" fillId="63" borderId="0" applyNumberFormat="0" applyBorder="0" applyAlignment="0" applyProtection="0"/>
    <xf numFmtId="0" fontId="67" fillId="76" borderId="0" applyNumberFormat="0" applyBorder="0" applyAlignment="0" applyProtection="0"/>
    <xf numFmtId="0" fontId="6" fillId="58" borderId="0" applyNumberFormat="0" applyBorder="0" applyAlignment="0" applyProtection="0"/>
    <xf numFmtId="0" fontId="6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" fillId="59" borderId="0" applyNumberFormat="0" applyBorder="0" applyAlignment="0" applyProtection="0"/>
    <xf numFmtId="0" fontId="6" fillId="65" borderId="0" applyNumberFormat="0" applyBorder="0" applyAlignment="0" applyProtection="0"/>
    <xf numFmtId="0" fontId="67" fillId="78" borderId="0" applyNumberFormat="0" applyBorder="0" applyAlignment="0" applyProtection="0"/>
    <xf numFmtId="0" fontId="6" fillId="60" borderId="0" applyNumberFormat="0" applyBorder="0" applyAlignment="0" applyProtection="0"/>
    <xf numFmtId="0" fontId="6" fillId="66" borderId="0" applyNumberFormat="0" applyBorder="0" applyAlignment="0" applyProtection="0"/>
    <xf numFmtId="0" fontId="67" fillId="79" borderId="0" applyNumberFormat="0" applyBorder="0" applyAlignment="0" applyProtection="0"/>
    <xf numFmtId="0" fontId="6" fillId="61" borderId="0" applyNumberFormat="0" applyBorder="0" applyAlignment="0" applyProtection="0"/>
    <xf numFmtId="0" fontId="6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5" fillId="56" borderId="0" applyNumberFormat="0" applyBorder="0" applyAlignment="0" applyProtection="0"/>
    <xf numFmtId="0" fontId="5" fillId="57" borderId="0" applyNumberFormat="0" applyBorder="0" applyAlignment="0" applyProtection="0"/>
    <xf numFmtId="0" fontId="5" fillId="58" borderId="0" applyNumberFormat="0" applyBorder="0" applyAlignment="0" applyProtection="0"/>
    <xf numFmtId="0" fontId="5" fillId="59" borderId="0" applyNumberFormat="0" applyBorder="0" applyAlignment="0" applyProtection="0"/>
    <xf numFmtId="0" fontId="5" fillId="60" borderId="0" applyNumberFormat="0" applyBorder="0" applyAlignment="0" applyProtection="0"/>
    <xf numFmtId="0" fontId="5" fillId="61" borderId="0" applyNumberFormat="0" applyBorder="0" applyAlignment="0" applyProtection="0"/>
    <xf numFmtId="0" fontId="5" fillId="62" borderId="0" applyNumberFormat="0" applyBorder="0" applyAlignment="0" applyProtection="0"/>
    <xf numFmtId="0" fontId="5" fillId="63" borderId="0" applyNumberFormat="0" applyBorder="0" applyAlignment="0" applyProtection="0"/>
    <xf numFmtId="0" fontId="5" fillId="64" borderId="0" applyNumberFormat="0" applyBorder="0" applyAlignment="0" applyProtection="0"/>
    <xf numFmtId="0" fontId="5" fillId="65" borderId="0" applyNumberFormat="0" applyBorder="0" applyAlignment="0" applyProtection="0"/>
    <xf numFmtId="0" fontId="5" fillId="66" borderId="0" applyNumberFormat="0" applyBorder="0" applyAlignment="0" applyProtection="0"/>
    <xf numFmtId="0" fontId="5" fillId="67" borderId="0" applyNumberFormat="0" applyBorder="0" applyAlignment="0" applyProtection="0"/>
    <xf numFmtId="174" fontId="85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0" fontId="5" fillId="0" borderId="0"/>
    <xf numFmtId="0" fontId="85" fillId="26" borderId="10" applyNumberFormat="0" applyFont="0" applyAlignment="0" applyProtection="0"/>
    <xf numFmtId="0" fontId="5" fillId="86" borderId="37" applyNumberFormat="0" applyFont="0" applyAlignment="0" applyProtection="0"/>
    <xf numFmtId="4" fontId="39" fillId="92" borderId="40" applyNumberFormat="0" applyProtection="0">
      <alignment vertical="center"/>
    </xf>
    <xf numFmtId="4" fontId="86" fillId="92" borderId="40" applyNumberFormat="0" applyProtection="0">
      <alignment vertical="center"/>
    </xf>
    <xf numFmtId="4" fontId="39" fillId="92" borderId="40" applyNumberFormat="0" applyProtection="0">
      <alignment horizontal="left" vertical="center" indent="1"/>
    </xf>
    <xf numFmtId="0" fontId="39" fillId="92" borderId="40" applyNumberFormat="0" applyProtection="0">
      <alignment horizontal="left" vertical="top" indent="1"/>
    </xf>
    <xf numFmtId="4" fontId="39" fillId="2" borderId="0" applyNumberFormat="0" applyProtection="0">
      <alignment horizontal="left" vertical="center" indent="1"/>
    </xf>
    <xf numFmtId="4" fontId="27" fillId="8" borderId="40" applyNumberFormat="0" applyProtection="0">
      <alignment horizontal="right" vertical="center"/>
    </xf>
    <xf numFmtId="4" fontId="27" fillId="4" borderId="40" applyNumberFormat="0" applyProtection="0">
      <alignment horizontal="right" vertical="center"/>
    </xf>
    <xf numFmtId="4" fontId="27" fillId="90" borderId="40" applyNumberFormat="0" applyProtection="0">
      <alignment horizontal="right" vertical="center"/>
    </xf>
    <xf numFmtId="4" fontId="27" fillId="88" borderId="40" applyNumberFormat="0" applyProtection="0">
      <alignment horizontal="right" vertical="center"/>
    </xf>
    <xf numFmtId="4" fontId="27" fillId="89" borderId="40" applyNumberFormat="0" applyProtection="0">
      <alignment horizontal="right" vertical="center"/>
    </xf>
    <xf numFmtId="4" fontId="27" fillId="91" borderId="40" applyNumberFormat="0" applyProtection="0">
      <alignment horizontal="right" vertical="center"/>
    </xf>
    <xf numFmtId="4" fontId="27" fillId="11" borderId="40" applyNumberFormat="0" applyProtection="0">
      <alignment horizontal="right" vertical="center"/>
    </xf>
    <xf numFmtId="4" fontId="27" fillId="93" borderId="40" applyNumberFormat="0" applyProtection="0">
      <alignment horizontal="right" vertical="center"/>
    </xf>
    <xf numFmtId="4" fontId="27" fillId="87" borderId="40" applyNumberFormat="0" applyProtection="0">
      <alignment horizontal="right" vertical="center"/>
    </xf>
    <xf numFmtId="4" fontId="39" fillId="94" borderId="41" applyNumberFormat="0" applyProtection="0">
      <alignment horizontal="left" vertical="center" indent="1"/>
    </xf>
    <xf numFmtId="4" fontId="27" fillId="95" borderId="0" applyNumberFormat="0" applyProtection="0">
      <alignment horizontal="left" vertical="center" indent="1"/>
    </xf>
    <xf numFmtId="4" fontId="40" fillId="9" borderId="0" applyNumberFormat="0" applyProtection="0">
      <alignment horizontal="left" vertical="center" indent="1"/>
    </xf>
    <xf numFmtId="4" fontId="27" fillId="2" borderId="40" applyNumberFormat="0" applyProtection="0">
      <alignment horizontal="right" vertical="center"/>
    </xf>
    <xf numFmtId="4" fontId="27" fillId="95" borderId="0" applyNumberFormat="0" applyProtection="0">
      <alignment horizontal="left" vertical="center" indent="1"/>
    </xf>
    <xf numFmtId="4" fontId="27" fillId="2" borderId="0" applyNumberFormat="0" applyProtection="0">
      <alignment horizontal="left" vertical="center" indent="1"/>
    </xf>
    <xf numFmtId="0" fontId="85" fillId="9" borderId="40" applyNumberFormat="0" applyProtection="0">
      <alignment horizontal="left" vertical="center" indent="1"/>
    </xf>
    <xf numFmtId="0" fontId="85" fillId="9" borderId="40" applyNumberFormat="0" applyProtection="0">
      <alignment horizontal="left" vertical="top" indent="1"/>
    </xf>
    <xf numFmtId="0" fontId="85" fillId="2" borderId="40" applyNumberFormat="0" applyProtection="0">
      <alignment horizontal="left" vertical="center" indent="1"/>
    </xf>
    <xf numFmtId="0" fontId="85" fillId="2" borderId="40" applyNumberFormat="0" applyProtection="0">
      <alignment horizontal="left" vertical="top" indent="1"/>
    </xf>
    <xf numFmtId="0" fontId="85" fillId="7" borderId="40" applyNumberFormat="0" applyProtection="0">
      <alignment horizontal="left" vertical="center" indent="1"/>
    </xf>
    <xf numFmtId="0" fontId="85" fillId="7" borderId="40" applyNumberFormat="0" applyProtection="0">
      <alignment horizontal="left" vertical="top" indent="1"/>
    </xf>
    <xf numFmtId="0" fontId="85" fillId="95" borderId="40" applyNumberFormat="0" applyProtection="0">
      <alignment horizontal="left" vertical="center" indent="1"/>
    </xf>
    <xf numFmtId="0" fontId="85" fillId="95" borderId="40" applyNumberFormat="0" applyProtection="0">
      <alignment horizontal="left" vertical="top" indent="1"/>
    </xf>
    <xf numFmtId="0" fontId="85" fillId="3" borderId="6" applyNumberFormat="0">
      <protection locked="0"/>
    </xf>
    <xf numFmtId="4" fontId="27" fillId="6" borderId="40" applyNumberFormat="0" applyProtection="0">
      <alignment vertical="center"/>
    </xf>
    <xf numFmtId="4" fontId="38" fillId="6" borderId="40" applyNumberFormat="0" applyProtection="0">
      <alignment vertical="center"/>
    </xf>
    <xf numFmtId="4" fontId="27" fillId="6" borderId="40" applyNumberFormat="0" applyProtection="0">
      <alignment horizontal="left" vertical="center" indent="1"/>
    </xf>
    <xf numFmtId="0" fontId="27" fillId="6" borderId="40" applyNumberFormat="0" applyProtection="0">
      <alignment horizontal="left" vertical="top" indent="1"/>
    </xf>
    <xf numFmtId="4" fontId="27" fillId="95" borderId="40" applyNumberFormat="0" applyProtection="0">
      <alignment horizontal="right" vertical="center"/>
    </xf>
    <xf numFmtId="4" fontId="38" fillId="95" borderId="40" applyNumberFormat="0" applyProtection="0">
      <alignment horizontal="right" vertical="center"/>
    </xf>
    <xf numFmtId="4" fontId="27" fillId="2" borderId="40" applyNumberFormat="0" applyProtection="0">
      <alignment horizontal="left" vertical="center" indent="1"/>
    </xf>
    <xf numFmtId="0" fontId="27" fillId="2" borderId="40" applyNumberFormat="0" applyProtection="0">
      <alignment horizontal="left" vertical="top" indent="1"/>
    </xf>
    <xf numFmtId="4" fontId="87" fillId="96" borderId="0" applyNumberFormat="0" applyProtection="0">
      <alignment horizontal="left" vertical="center" indent="1"/>
    </xf>
    <xf numFmtId="4" fontId="43" fillId="95" borderId="40" applyNumberFormat="0" applyProtection="0">
      <alignment horizontal="right" vertical="center"/>
    </xf>
    <xf numFmtId="0" fontId="4" fillId="56" borderId="0" applyNumberFormat="0" applyBorder="0" applyAlignment="0" applyProtection="0"/>
    <xf numFmtId="0" fontId="4" fillId="57" borderId="0" applyNumberFormat="0" applyBorder="0" applyAlignment="0" applyProtection="0"/>
    <xf numFmtId="0" fontId="4" fillId="58" borderId="0" applyNumberFormat="0" applyBorder="0" applyAlignment="0" applyProtection="0"/>
    <xf numFmtId="0" fontId="4" fillId="59" borderId="0" applyNumberFormat="0" applyBorder="0" applyAlignment="0" applyProtection="0"/>
    <xf numFmtId="0" fontId="4" fillId="60" borderId="0" applyNumberFormat="0" applyBorder="0" applyAlignment="0" applyProtection="0"/>
    <xf numFmtId="0" fontId="4" fillId="61" borderId="0" applyNumberFormat="0" applyBorder="0" applyAlignment="0" applyProtection="0"/>
    <xf numFmtId="0" fontId="4" fillId="62" borderId="0" applyNumberFormat="0" applyBorder="0" applyAlignment="0" applyProtection="0"/>
    <xf numFmtId="0" fontId="4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4" fillId="66" borderId="0" applyNumberFormat="0" applyBorder="0" applyAlignment="0" applyProtection="0"/>
    <xf numFmtId="0" fontId="4" fillId="67" borderId="0" applyNumberFormat="0" applyBorder="0" applyAlignment="0" applyProtection="0"/>
    <xf numFmtId="0" fontId="4" fillId="0" borderId="0"/>
    <xf numFmtId="0" fontId="4" fillId="86" borderId="37" applyNumberFormat="0" applyFon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3" fillId="0" borderId="0"/>
    <xf numFmtId="0" fontId="3" fillId="0" borderId="0"/>
    <xf numFmtId="0" fontId="3" fillId="86" borderId="37" applyNumberFormat="0" applyFont="0" applyAlignment="0" applyProtection="0"/>
    <xf numFmtId="0" fontId="67" fillId="74" borderId="0" applyNumberFormat="0" applyBorder="0" applyAlignment="0" applyProtection="0"/>
    <xf numFmtId="0" fontId="3" fillId="56" borderId="0" applyNumberFormat="0" applyBorder="0" applyAlignment="0" applyProtection="0"/>
    <xf numFmtId="0" fontId="3" fillId="62" borderId="0" applyNumberFormat="0" applyBorder="0" applyAlignment="0" applyProtection="0"/>
    <xf numFmtId="0" fontId="67" fillId="76" borderId="0" applyNumberFormat="0" applyBorder="0" applyAlignment="0" applyProtection="0"/>
    <xf numFmtId="0" fontId="67" fillId="75" borderId="0" applyNumberFormat="0" applyBorder="0" applyAlignment="0" applyProtection="0"/>
    <xf numFmtId="0" fontId="3" fillId="57" borderId="0" applyNumberFormat="0" applyBorder="0" applyAlignment="0" applyProtection="0"/>
    <xf numFmtId="0" fontId="3" fillId="63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3" fillId="58" borderId="0" applyNumberFormat="0" applyBorder="0" applyAlignment="0" applyProtection="0"/>
    <xf numFmtId="0" fontId="3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3" fillId="59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67" fillId="78" borderId="0" applyNumberFormat="0" applyBorder="0" applyAlignment="0" applyProtection="0"/>
    <xf numFmtId="0" fontId="3" fillId="60" borderId="0" applyNumberFormat="0" applyBorder="0" applyAlignment="0" applyProtection="0"/>
    <xf numFmtId="0" fontId="3" fillId="66" borderId="0" applyNumberFormat="0" applyBorder="0" applyAlignment="0" applyProtection="0"/>
    <xf numFmtId="0" fontId="3" fillId="0" borderId="0"/>
    <xf numFmtId="0" fontId="67" fillId="79" borderId="0" applyNumberFormat="0" applyBorder="0" applyAlignment="0" applyProtection="0"/>
    <xf numFmtId="0" fontId="3" fillId="61" borderId="0" applyNumberFormat="0" applyBorder="0" applyAlignment="0" applyProtection="0"/>
    <xf numFmtId="0" fontId="3" fillId="67" borderId="0" applyNumberFormat="0" applyBorder="0" applyAlignment="0" applyProtection="0"/>
    <xf numFmtId="0" fontId="76" fillId="84" borderId="31" applyNumberFormat="0" applyAlignment="0" applyProtection="0"/>
    <xf numFmtId="0" fontId="67" fillId="77" borderId="0" applyNumberFormat="0" applyBorder="0" applyAlignment="0" applyProtection="0"/>
    <xf numFmtId="0" fontId="67" fillId="75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6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6" borderId="0" applyNumberFormat="0" applyBorder="0" applyAlignment="0" applyProtection="0"/>
    <xf numFmtId="0" fontId="67" fillId="78" borderId="0" applyNumberFormat="0" applyBorder="0" applyAlignment="0" applyProtection="0"/>
    <xf numFmtId="0" fontId="67" fillId="75" borderId="0" applyNumberFormat="0" applyBorder="0" applyAlignment="0" applyProtection="0"/>
    <xf numFmtId="0" fontId="67" fillId="79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2" fillId="0" borderId="0"/>
    <xf numFmtId="0" fontId="76" fillId="84" borderId="31" applyNumberFormat="0" applyAlignment="0" applyProtection="0"/>
    <xf numFmtId="0" fontId="2" fillId="0" borderId="0"/>
    <xf numFmtId="0" fontId="76" fillId="84" borderId="31" applyNumberFormat="0" applyAlignment="0" applyProtection="0"/>
    <xf numFmtId="0" fontId="76" fillId="84" borderId="31" applyNumberFormat="0" applyAlignment="0" applyProtection="0"/>
    <xf numFmtId="0" fontId="2" fillId="0" borderId="0"/>
    <xf numFmtId="0" fontId="2" fillId="86" borderId="37" applyNumberFormat="0" applyFont="0" applyAlignment="0" applyProtection="0"/>
    <xf numFmtId="0" fontId="67" fillId="74" borderId="0" applyNumberFormat="0" applyBorder="0" applyAlignment="0" applyProtection="0"/>
    <xf numFmtId="0" fontId="2" fillId="56" borderId="0" applyNumberFormat="0" applyBorder="0" applyAlignment="0" applyProtection="0"/>
    <xf numFmtId="0" fontId="2" fillId="62" borderId="0" applyNumberFormat="0" applyBorder="0" applyAlignment="0" applyProtection="0"/>
    <xf numFmtId="0" fontId="67" fillId="75" borderId="0" applyNumberFormat="0" applyBorder="0" applyAlignment="0" applyProtection="0"/>
    <xf numFmtId="0" fontId="2" fillId="57" borderId="0" applyNumberFormat="0" applyBorder="0" applyAlignment="0" applyProtection="0"/>
    <xf numFmtId="0" fontId="2" fillId="63" borderId="0" applyNumberFormat="0" applyBorder="0" applyAlignment="0" applyProtection="0"/>
    <xf numFmtId="0" fontId="67" fillId="76" borderId="0" applyNumberFormat="0" applyBorder="0" applyAlignment="0" applyProtection="0"/>
    <xf numFmtId="0" fontId="2" fillId="58" borderId="0" applyNumberFormat="0" applyBorder="0" applyAlignment="0" applyProtection="0"/>
    <xf numFmtId="0" fontId="2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2" fillId="59" borderId="0" applyNumberFormat="0" applyBorder="0" applyAlignment="0" applyProtection="0"/>
    <xf numFmtId="0" fontId="2" fillId="65" borderId="0" applyNumberFormat="0" applyBorder="0" applyAlignment="0" applyProtection="0"/>
    <xf numFmtId="0" fontId="67" fillId="78" borderId="0" applyNumberFormat="0" applyBorder="0" applyAlignment="0" applyProtection="0"/>
    <xf numFmtId="0" fontId="2" fillId="60" borderId="0" applyNumberFormat="0" applyBorder="0" applyAlignment="0" applyProtection="0"/>
    <xf numFmtId="0" fontId="2" fillId="66" borderId="0" applyNumberFormat="0" applyBorder="0" applyAlignment="0" applyProtection="0"/>
    <xf numFmtId="0" fontId="67" fillId="79" borderId="0" applyNumberFormat="0" applyBorder="0" applyAlignment="0" applyProtection="0"/>
    <xf numFmtId="0" fontId="2" fillId="61" borderId="0" applyNumberFormat="0" applyBorder="0" applyAlignment="0" applyProtection="0"/>
    <xf numFmtId="0" fontId="2" fillId="67" borderId="0" applyNumberFormat="0" applyBorder="0" applyAlignment="0" applyProtection="0"/>
    <xf numFmtId="0" fontId="67" fillId="75" borderId="0" applyNumberFormat="0" applyBorder="0" applyAlignment="0" applyProtection="0"/>
    <xf numFmtId="0" fontId="67" fillId="76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67" fillId="77" borderId="0" applyNumberFormat="0" applyBorder="0" applyAlignment="0" applyProtection="0"/>
    <xf numFmtId="0" fontId="67" fillId="74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67" fillId="75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59" borderId="0" applyNumberFormat="0" applyBorder="0" applyAlignment="0" applyProtection="0"/>
    <xf numFmtId="0" fontId="76" fillId="84" borderId="31" applyNumberFormat="0" applyAlignment="0" applyProtection="0"/>
    <xf numFmtId="0" fontId="1" fillId="58" borderId="0" applyNumberFormat="0" applyBorder="0" applyAlignment="0" applyProtection="0"/>
    <xf numFmtId="0" fontId="76" fillId="84" borderId="31" applyNumberFormat="0" applyAlignment="0" applyProtection="0"/>
    <xf numFmtId="0" fontId="1" fillId="57" borderId="0" applyNumberFormat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" fillId="61" borderId="0" applyNumberFormat="0" applyBorder="0" applyAlignment="0" applyProtection="0"/>
    <xf numFmtId="0" fontId="18" fillId="0" borderId="0"/>
    <xf numFmtId="0" fontId="67" fillId="74" borderId="0" applyNumberFormat="0" applyBorder="0" applyAlignment="0" applyProtection="0"/>
    <xf numFmtId="0" fontId="1" fillId="56" borderId="0" applyNumberFormat="0" applyBorder="0" applyAlignment="0" applyProtection="0"/>
    <xf numFmtId="0" fontId="1" fillId="62" borderId="0" applyNumberFormat="0" applyBorder="0" applyAlignment="0" applyProtection="0"/>
    <xf numFmtId="0" fontId="67" fillId="75" borderId="0" applyNumberFormat="0" applyBorder="0" applyAlignment="0" applyProtection="0"/>
    <xf numFmtId="0" fontId="1" fillId="57" borderId="0" applyNumberFormat="0" applyBorder="0" applyAlignment="0" applyProtection="0"/>
    <xf numFmtId="0" fontId="1" fillId="63" borderId="0" applyNumberFormat="0" applyBorder="0" applyAlignment="0" applyProtection="0"/>
    <xf numFmtId="0" fontId="67" fillId="76" borderId="0" applyNumberFormat="0" applyBorder="0" applyAlignment="0" applyProtection="0"/>
    <xf numFmtId="0" fontId="1" fillId="58" borderId="0" applyNumberFormat="0" applyBorder="0" applyAlignment="0" applyProtection="0"/>
    <xf numFmtId="0" fontId="1" fillId="64" borderId="0" applyNumberFormat="0" applyBorder="0" applyAlignment="0" applyProtection="0"/>
    <xf numFmtId="0" fontId="67" fillId="74" borderId="0" applyNumberFormat="0" applyBorder="0" applyAlignment="0" applyProtection="0"/>
    <xf numFmtId="0" fontId="67" fillId="77" borderId="0" applyNumberFormat="0" applyBorder="0" applyAlignment="0" applyProtection="0"/>
    <xf numFmtId="0" fontId="1" fillId="59" borderId="0" applyNumberFormat="0" applyBorder="0" applyAlignment="0" applyProtection="0"/>
    <xf numFmtId="0" fontId="1" fillId="65" borderId="0" applyNumberFormat="0" applyBorder="0" applyAlignment="0" applyProtection="0"/>
    <xf numFmtId="0" fontId="67" fillId="78" borderId="0" applyNumberFormat="0" applyBorder="0" applyAlignment="0" applyProtection="0"/>
    <xf numFmtId="0" fontId="1" fillId="60" borderId="0" applyNumberFormat="0" applyBorder="0" applyAlignment="0" applyProtection="0"/>
    <xf numFmtId="0" fontId="1" fillId="66" borderId="0" applyNumberFormat="0" applyBorder="0" applyAlignment="0" applyProtection="0"/>
    <xf numFmtId="0" fontId="1" fillId="60" borderId="0" applyNumberFormat="0" applyBorder="0" applyAlignment="0" applyProtection="0"/>
    <xf numFmtId="0" fontId="67" fillId="79" borderId="0" applyNumberFormat="0" applyBorder="0" applyAlignment="0" applyProtection="0"/>
    <xf numFmtId="0" fontId="1" fillId="61" borderId="0" applyNumberFormat="0" applyBorder="0" applyAlignment="0" applyProtection="0"/>
    <xf numFmtId="0" fontId="1" fillId="67" borderId="0" applyNumberFormat="0" applyBorder="0" applyAlignment="0" applyProtection="0"/>
    <xf numFmtId="0" fontId="1" fillId="56" borderId="0" applyNumberFormat="0" applyBorder="0" applyAlignment="0" applyProtection="0"/>
    <xf numFmtId="0" fontId="67" fillId="75" borderId="0" applyNumberFormat="0" applyBorder="0" applyAlignment="0" applyProtection="0"/>
    <xf numFmtId="0" fontId="1" fillId="67" borderId="0" applyNumberFormat="0" applyBorder="0" applyAlignment="0" applyProtection="0"/>
    <xf numFmtId="0" fontId="1" fillId="64" borderId="0" applyNumberFormat="0" applyBorder="0" applyAlignment="0" applyProtection="0"/>
    <xf numFmtId="0" fontId="67" fillId="76" borderId="0" applyNumberFormat="0" applyBorder="0" applyAlignment="0" applyProtection="0"/>
    <xf numFmtId="0" fontId="67" fillId="77" borderId="0" applyNumberFormat="0" applyBorder="0" applyAlignment="0" applyProtection="0"/>
    <xf numFmtId="0" fontId="1" fillId="66" borderId="0" applyNumberFormat="0" applyBorder="0" applyAlignment="0" applyProtection="0"/>
    <xf numFmtId="0" fontId="1" fillId="63" borderId="0" applyNumberFormat="0" applyBorder="0" applyAlignment="0" applyProtection="0"/>
    <xf numFmtId="0" fontId="67" fillId="78" borderId="0" applyNumberFormat="0" applyBorder="0" applyAlignment="0" applyProtection="0"/>
    <xf numFmtId="0" fontId="67" fillId="79" borderId="0" applyNumberFormat="0" applyBorder="0" applyAlignment="0" applyProtection="0"/>
    <xf numFmtId="0" fontId="1" fillId="65" borderId="0" applyNumberFormat="0" applyBorder="0" applyAlignment="0" applyProtection="0"/>
    <xf numFmtId="0" fontId="1" fillId="62" borderId="0" applyNumberFormat="0" applyBorder="0" applyAlignment="0" applyProtection="0"/>
    <xf numFmtId="174" fontId="18" fillId="0" borderId="0" applyFont="0" applyFill="0" applyBorder="0" applyAlignment="0" applyProtection="0"/>
    <xf numFmtId="0" fontId="1" fillId="0" borderId="0"/>
    <xf numFmtId="0" fontId="1" fillId="86" borderId="37" applyNumberFormat="0" applyFont="0" applyAlignment="0" applyProtection="0"/>
    <xf numFmtId="0" fontId="18" fillId="9" borderId="40" applyNumberFormat="0" applyProtection="0">
      <alignment horizontal="left" vertical="center" indent="1"/>
    </xf>
    <xf numFmtId="0" fontId="18" fillId="9" borderId="40" applyNumberFormat="0" applyProtection="0">
      <alignment horizontal="left" vertical="top" indent="1"/>
    </xf>
    <xf numFmtId="0" fontId="18" fillId="2" borderId="40" applyNumberFormat="0" applyProtection="0">
      <alignment horizontal="left" vertical="center" indent="1"/>
    </xf>
    <xf numFmtId="0" fontId="18" fillId="2" borderId="40" applyNumberFormat="0" applyProtection="0">
      <alignment horizontal="left" vertical="top" indent="1"/>
    </xf>
    <xf numFmtId="0" fontId="18" fillId="7" borderId="40" applyNumberFormat="0" applyProtection="0">
      <alignment horizontal="left" vertical="center" indent="1"/>
    </xf>
    <xf numFmtId="0" fontId="18" fillId="7" borderId="40" applyNumberFormat="0" applyProtection="0">
      <alignment horizontal="left" vertical="top" indent="1"/>
    </xf>
    <xf numFmtId="0" fontId="18" fillId="95" borderId="40" applyNumberFormat="0" applyProtection="0">
      <alignment horizontal="left" vertical="center" indent="1"/>
    </xf>
    <xf numFmtId="0" fontId="18" fillId="95" borderId="40" applyNumberFormat="0" applyProtection="0">
      <alignment horizontal="left" vertical="top" indent="1"/>
    </xf>
    <xf numFmtId="170" fontId="18" fillId="0" borderId="0">
      <alignment horizontal="left" wrapText="1"/>
    </xf>
    <xf numFmtId="175" fontId="18" fillId="0" borderId="0">
      <alignment horizontal="left" wrapText="1"/>
    </xf>
    <xf numFmtId="176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0" fontId="89" fillId="0" borderId="0"/>
    <xf numFmtId="0" fontId="89" fillId="0" borderId="0"/>
    <xf numFmtId="175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0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175" fontId="18" fillId="0" borderId="0">
      <alignment horizontal="left" wrapText="1"/>
    </xf>
    <xf numFmtId="0" fontId="89" fillId="0" borderId="0"/>
    <xf numFmtId="177" fontId="36" fillId="0" borderId="0" applyFill="0" applyBorder="0" applyAlignment="0"/>
    <xf numFmtId="41" fontId="18" fillId="33" borderId="0"/>
    <xf numFmtId="3" fontId="90" fillId="0" borderId="0" applyFont="0" applyFill="0" applyBorder="0" applyAlignment="0" applyProtection="0"/>
    <xf numFmtId="0" fontId="91" fillId="0" borderId="0"/>
    <xf numFmtId="0" fontId="91" fillId="0" borderId="0"/>
    <xf numFmtId="0" fontId="92" fillId="0" borderId="0"/>
    <xf numFmtId="178" fontId="93" fillId="0" borderId="0">
      <protection locked="0"/>
    </xf>
    <xf numFmtId="0" fontId="92" fillId="0" borderId="0"/>
    <xf numFmtId="0" fontId="94" fillId="0" borderId="0" applyNumberFormat="0" applyAlignment="0">
      <alignment horizontal="left"/>
    </xf>
    <xf numFmtId="0" fontId="95" fillId="0" borderId="0" applyNumberFormat="0" applyAlignment="0"/>
    <xf numFmtId="0" fontId="91" fillId="0" borderId="0"/>
    <xf numFmtId="0" fontId="92" fillId="0" borderId="0"/>
    <xf numFmtId="0" fontId="91" fillId="0" borderId="0"/>
    <xf numFmtId="0" fontId="92" fillId="0" borderId="0"/>
    <xf numFmtId="44" fontId="18" fillId="0" borderId="0" applyFont="0" applyFill="0" applyBorder="0" applyAlignment="0" applyProtection="0"/>
    <xf numFmtId="179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80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179" fontId="90" fillId="0" borderId="0" applyFont="0" applyFill="0" applyBorder="0" applyAlignment="0" applyProtection="0"/>
    <xf numFmtId="0" fontId="90" fillId="0" borderId="0" applyFont="0" applyFill="0" applyBorder="0" applyAlignment="0" applyProtection="0"/>
    <xf numFmtId="2" fontId="96" fillId="0" borderId="0" applyFont="0" applyFill="0" applyBorder="0" applyAlignment="0" applyProtection="0"/>
    <xf numFmtId="0" fontId="91" fillId="0" borderId="0"/>
    <xf numFmtId="0" fontId="88" fillId="0" borderId="42" applyNumberFormat="0" applyAlignment="0" applyProtection="0">
      <alignment horizontal="left"/>
    </xf>
    <xf numFmtId="0" fontId="88" fillId="0" borderId="17">
      <alignment horizontal="left"/>
    </xf>
    <xf numFmtId="41" fontId="97" fillId="35" borderId="43">
      <alignment horizontal="left"/>
      <protection locked="0"/>
    </xf>
    <xf numFmtId="10" fontId="97" fillId="35" borderId="43">
      <alignment horizontal="right"/>
      <protection locked="0"/>
    </xf>
    <xf numFmtId="0" fontId="19" fillId="33" borderId="0"/>
    <xf numFmtId="3" fontId="98" fillId="0" borderId="0" applyFill="0" applyBorder="0" applyAlignment="0" applyProtection="0"/>
    <xf numFmtId="37" fontId="99" fillId="0" borderId="0"/>
    <xf numFmtId="0" fontId="47" fillId="0" borderId="0"/>
    <xf numFmtId="0" fontId="91" fillId="0" borderId="0"/>
    <xf numFmtId="0" fontId="91" fillId="0" borderId="0"/>
    <xf numFmtId="0" fontId="92" fillId="0" borderId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1" fontId="18" fillId="97" borderId="43"/>
    <xf numFmtId="0" fontId="100" fillId="0" borderId="0" applyNumberFormat="0" applyFont="0" applyFill="0" applyBorder="0" applyAlignment="0" applyProtection="0">
      <alignment horizontal="left"/>
    </xf>
    <xf numFmtId="15" fontId="100" fillId="0" borderId="0" applyFont="0" applyFill="0" applyBorder="0" applyAlignment="0" applyProtection="0"/>
    <xf numFmtId="4" fontId="100" fillId="0" borderId="0" applyFont="0" applyFill="0" applyBorder="0" applyAlignment="0" applyProtection="0"/>
    <xf numFmtId="0" fontId="101" fillId="0" borderId="44">
      <alignment horizontal="center"/>
    </xf>
    <xf numFmtId="3" fontId="100" fillId="0" borderId="0" applyFont="0" applyFill="0" applyBorder="0" applyAlignment="0" applyProtection="0"/>
    <xf numFmtId="0" fontId="100" fillId="98" borderId="0" applyNumberFormat="0" applyFont="0" applyBorder="0" applyAlignment="0" applyProtection="0"/>
    <xf numFmtId="0" fontId="92" fillId="0" borderId="0"/>
    <xf numFmtId="3" fontId="102" fillId="0" borderId="0" applyFill="0" applyBorder="0" applyAlignment="0" applyProtection="0"/>
    <xf numFmtId="0" fontId="103" fillId="0" borderId="0"/>
    <xf numFmtId="42" fontId="18" fillId="34" borderId="0"/>
    <xf numFmtId="42" fontId="18" fillId="34" borderId="28">
      <alignment vertical="center"/>
    </xf>
    <xf numFmtId="0" fontId="21" fillId="34" borderId="22" applyNumberFormat="0">
      <alignment horizontal="center" vertical="center" wrapText="1"/>
    </xf>
    <xf numFmtId="10" fontId="18" fillId="34" borderId="0"/>
    <xf numFmtId="181" fontId="18" fillId="34" borderId="0"/>
    <xf numFmtId="166" fontId="20" fillId="0" borderId="0" applyBorder="0" applyAlignment="0"/>
    <xf numFmtId="42" fontId="18" fillId="34" borderId="14">
      <alignment horizontal="left"/>
    </xf>
    <xf numFmtId="181" fontId="104" fillId="34" borderId="14">
      <alignment horizontal="left"/>
    </xf>
    <xf numFmtId="14" fontId="105" fillId="0" borderId="0" applyNumberFormat="0" applyFill="0" applyBorder="0" applyAlignment="0" applyProtection="0">
      <alignment horizontal="left"/>
    </xf>
    <xf numFmtId="182" fontId="18" fillId="0" borderId="0" applyFont="0" applyFill="0" applyAlignment="0">
      <alignment horizontal="right"/>
    </xf>
    <xf numFmtId="0" fontId="20" fillId="9" borderId="45" applyBorder="0"/>
    <xf numFmtId="0" fontId="19" fillId="99" borderId="6"/>
    <xf numFmtId="39" fontId="18" fillId="100" borderId="0"/>
    <xf numFmtId="39" fontId="105" fillId="101" borderId="0"/>
    <xf numFmtId="175" fontId="18" fillId="0" borderId="0">
      <alignment horizontal="left" wrapText="1"/>
    </xf>
    <xf numFmtId="178" fontId="18" fillId="0" borderId="0">
      <alignment horizontal="left" wrapText="1"/>
    </xf>
    <xf numFmtId="181" fontId="18" fillId="0" borderId="0">
      <alignment horizontal="left" wrapText="1"/>
    </xf>
    <xf numFmtId="181" fontId="18" fillId="0" borderId="0">
      <alignment horizontal="left" wrapText="1"/>
    </xf>
    <xf numFmtId="181" fontId="18" fillId="0" borderId="0">
      <alignment horizontal="left" wrapText="1"/>
    </xf>
    <xf numFmtId="181" fontId="18" fillId="0" borderId="0">
      <alignment horizontal="left" wrapText="1"/>
    </xf>
    <xf numFmtId="183" fontId="18" fillId="0" borderId="0">
      <alignment horizontal="left" wrapText="1"/>
    </xf>
    <xf numFmtId="40" fontId="106" fillId="0" borderId="0" applyBorder="0">
      <alignment horizontal="right"/>
    </xf>
    <xf numFmtId="41" fontId="25" fillId="34" borderId="0">
      <alignment horizontal="left"/>
    </xf>
    <xf numFmtId="184" fontId="107" fillId="34" borderId="0">
      <alignment horizontal="left" vertical="center"/>
    </xf>
    <xf numFmtId="0" fontId="21" fillId="34" borderId="0">
      <alignment horizontal="left" wrapText="1"/>
    </xf>
    <xf numFmtId="0" fontId="108" fillId="0" borderId="0">
      <alignment horizontal="left" vertical="center"/>
    </xf>
    <xf numFmtId="0" fontId="92" fillId="0" borderId="46"/>
  </cellStyleXfs>
  <cellXfs count="229">
    <xf numFmtId="0" fontId="0" fillId="0" borderId="0" xfId="0"/>
    <xf numFmtId="37" fontId="18" fillId="0" borderId="0" xfId="355" applyNumberFormat="1" applyFill="1" applyBorder="1"/>
    <xf numFmtId="37" fontId="18" fillId="0" borderId="20" xfId="355" applyNumberFormat="1" applyFill="1" applyBorder="1"/>
    <xf numFmtId="0" fontId="0" fillId="0" borderId="0" xfId="0" applyFill="1"/>
    <xf numFmtId="43" fontId="18" fillId="0" borderId="0" xfId="355"/>
    <xf numFmtId="43" fontId="18" fillId="0" borderId="22" xfId="355" applyBorder="1"/>
    <xf numFmtId="0" fontId="22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24" fillId="0" borderId="0" xfId="0" applyNumberFormat="1" applyFont="1" applyFill="1"/>
    <xf numFmtId="37" fontId="0" fillId="0" borderId="22" xfId="0" applyNumberFormat="1" applyFill="1" applyBorder="1"/>
    <xf numFmtId="166" fontId="18" fillId="0" borderId="0" xfId="355" applyNumberFormat="1" applyBorder="1"/>
    <xf numFmtId="43" fontId="18" fillId="0" borderId="0" xfId="355" applyBorder="1"/>
    <xf numFmtId="166" fontId="0" fillId="0" borderId="0" xfId="0" applyNumberFormat="1" applyFill="1"/>
    <xf numFmtId="166" fontId="24" fillId="0" borderId="0" xfId="0" applyNumberFormat="1" applyFont="1" applyFill="1"/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  <xf numFmtId="37" fontId="18" fillId="0" borderId="14" xfId="355" applyNumberFormat="1" applyFill="1" applyBorder="1"/>
    <xf numFmtId="37" fontId="18" fillId="0" borderId="27" xfId="355" applyNumberFormat="1" applyFill="1" applyBorder="1"/>
    <xf numFmtId="37" fontId="0" fillId="0" borderId="21" xfId="0" applyNumberFormat="1" applyFill="1" applyBorder="1"/>
    <xf numFmtId="0" fontId="18" fillId="0" borderId="0" xfId="486"/>
    <xf numFmtId="0" fontId="18" fillId="0" borderId="22" xfId="486" applyBorder="1"/>
    <xf numFmtId="10" fontId="18" fillId="52" borderId="0" xfId="486" applyNumberFormat="1" applyFill="1"/>
    <xf numFmtId="0" fontId="22" fillId="0" borderId="22" xfId="486" applyFont="1" applyBorder="1"/>
    <xf numFmtId="17" fontId="22" fillId="0" borderId="22" xfId="486" applyNumberFormat="1" applyFont="1" applyBorder="1" applyAlignment="1">
      <alignment horizontal="center"/>
    </xf>
    <xf numFmtId="0" fontId="18" fillId="0" borderId="0" xfId="486" applyAlignment="1">
      <alignment horizontal="center"/>
    </xf>
    <xf numFmtId="0" fontId="18" fillId="53" borderId="0" xfId="486" applyFill="1"/>
    <xf numFmtId="43" fontId="18" fillId="0" borderId="0" xfId="486" applyNumberFormat="1"/>
    <xf numFmtId="0" fontId="22" fillId="0" borderId="22" xfId="486" applyFont="1" applyBorder="1" applyAlignment="1">
      <alignment horizontal="center"/>
    </xf>
    <xf numFmtId="0" fontId="18" fillId="0" borderId="0" xfId="486" applyBorder="1"/>
    <xf numFmtId="0" fontId="18" fillId="0" borderId="0" xfId="486" applyBorder="1" applyAlignment="1">
      <alignment horizontal="center"/>
    </xf>
    <xf numFmtId="166" fontId="18" fillId="0" borderId="0" xfId="486" applyNumberFormat="1" applyBorder="1"/>
    <xf numFmtId="166" fontId="18" fillId="0" borderId="0" xfId="486" applyNumberFormat="1"/>
    <xf numFmtId="43" fontId="18" fillId="0" borderId="22" xfId="486" applyNumberFormat="1" applyBorder="1"/>
    <xf numFmtId="166" fontId="18" fillId="0" borderId="22" xfId="486" applyNumberFormat="1" applyBorder="1"/>
    <xf numFmtId="0" fontId="22" fillId="0" borderId="0" xfId="486" applyFont="1"/>
    <xf numFmtId="166" fontId="22" fillId="0" borderId="0" xfId="486" applyNumberFormat="1" applyFont="1"/>
    <xf numFmtId="43" fontId="18" fillId="0" borderId="0" xfId="486" applyNumberFormat="1" applyBorder="1"/>
    <xf numFmtId="166" fontId="22" fillId="0" borderId="0" xfId="486" applyNumberFormat="1" applyFont="1" applyBorder="1"/>
    <xf numFmtId="0" fontId="22" fillId="0" borderId="0" xfId="486" applyFont="1" applyBorder="1" applyAlignment="1">
      <alignment horizontal="center"/>
    </xf>
    <xf numFmtId="0" fontId="18" fillId="0" borderId="0" xfId="486" applyBorder="1" applyAlignment="1">
      <alignment horizontal="left"/>
    </xf>
    <xf numFmtId="43" fontId="0" fillId="0" borderId="0" xfId="0" applyNumberFormat="1" applyFill="1"/>
    <xf numFmtId="0" fontId="19" fillId="0" borderId="0" xfId="0" applyFont="1" applyFill="1"/>
    <xf numFmtId="43" fontId="18" fillId="54" borderId="22" xfId="486" applyNumberFormat="1" applyFill="1" applyBorder="1"/>
    <xf numFmtId="164" fontId="30" fillId="0" borderId="0" xfId="0" applyNumberFormat="1" applyFont="1" applyFill="1"/>
    <xf numFmtId="37" fontId="31" fillId="0" borderId="0" xfId="0" applyNumberFormat="1" applyFont="1" applyFill="1"/>
    <xf numFmtId="167" fontId="23" fillId="0" borderId="0" xfId="0" applyNumberFormat="1" applyFont="1" applyFill="1" applyAlignment="1">
      <alignment horizontal="left"/>
    </xf>
    <xf numFmtId="167" fontId="23" fillId="0" borderId="0" xfId="0" applyNumberFormat="1" applyFont="1" applyFill="1"/>
    <xf numFmtId="5" fontId="31" fillId="0" borderId="0" xfId="0" applyNumberFormat="1" applyFont="1" applyFill="1" applyBorder="1"/>
    <xf numFmtId="167" fontId="31" fillId="0" borderId="0" xfId="0" applyNumberFormat="1" applyFont="1" applyFill="1"/>
    <xf numFmtId="37" fontId="19" fillId="0" borderId="0" xfId="355" applyNumberFormat="1" applyFont="1" applyFill="1" applyBorder="1"/>
    <xf numFmtId="167" fontId="31" fillId="0" borderId="0" xfId="0" quotePrefix="1" applyNumberFormat="1" applyFont="1" applyFill="1" applyAlignment="1">
      <alignment horizontal="left"/>
    </xf>
    <xf numFmtId="37" fontId="19" fillId="0" borderId="22" xfId="355" applyNumberFormat="1" applyFont="1" applyFill="1" applyBorder="1"/>
    <xf numFmtId="5" fontId="31" fillId="0" borderId="0" xfId="0" applyNumberFormat="1" applyFont="1" applyFill="1"/>
    <xf numFmtId="0" fontId="31" fillId="0" borderId="0" xfId="0" applyFont="1" applyFill="1"/>
    <xf numFmtId="5" fontId="31" fillId="0" borderId="22" xfId="0" applyNumberFormat="1" applyFont="1" applyFill="1" applyBorder="1"/>
    <xf numFmtId="37" fontId="23" fillId="0" borderId="0" xfId="0" applyNumberFormat="1" applyFont="1" applyFill="1"/>
    <xf numFmtId="166" fontId="31" fillId="0" borderId="0" xfId="355" applyNumberFormat="1" applyFont="1" applyFill="1"/>
    <xf numFmtId="5" fontId="31" fillId="0" borderId="17" xfId="0" applyNumberFormat="1" applyFont="1" applyFill="1" applyBorder="1"/>
    <xf numFmtId="5" fontId="31" fillId="0" borderId="28" xfId="0" applyNumberFormat="1" applyFont="1" applyFill="1" applyBorder="1"/>
    <xf numFmtId="167" fontId="32" fillId="0" borderId="0" xfId="0" applyNumberFormat="1" applyFont="1" applyFill="1"/>
    <xf numFmtId="167" fontId="32" fillId="0" borderId="0" xfId="0" quotePrefix="1" applyNumberFormat="1" applyFont="1" applyFill="1" applyAlignment="1">
      <alignment horizontal="left"/>
    </xf>
    <xf numFmtId="167" fontId="30" fillId="0" borderId="0" xfId="0" applyNumberFormat="1" applyFont="1" applyFill="1"/>
    <xf numFmtId="5" fontId="33" fillId="0" borderId="0" xfId="0" applyNumberFormat="1" applyFont="1" applyFill="1"/>
    <xf numFmtId="37" fontId="31" fillId="0" borderId="0" xfId="0" applyNumberFormat="1" applyFont="1" applyFill="1" applyBorder="1"/>
    <xf numFmtId="165" fontId="31" fillId="0" borderId="0" xfId="0" applyNumberFormat="1" applyFont="1" applyFill="1"/>
    <xf numFmtId="167" fontId="23" fillId="0" borderId="0" xfId="0" applyNumberFormat="1" applyFont="1" applyFill="1" applyAlignment="1">
      <alignment horizontal="center"/>
    </xf>
    <xf numFmtId="5" fontId="34" fillId="0" borderId="0" xfId="0" applyNumberFormat="1" applyFont="1" applyFill="1"/>
    <xf numFmtId="5" fontId="34" fillId="0" borderId="0" xfId="0" applyNumberFormat="1" applyFont="1" applyFill="1" applyAlignment="1"/>
    <xf numFmtId="0" fontId="18" fillId="0" borderId="0" xfId="486" applyFill="1"/>
    <xf numFmtId="0" fontId="18" fillId="0" borderId="0" xfId="489" applyFill="1"/>
    <xf numFmtId="0" fontId="24" fillId="0" borderId="16" xfId="489" applyFont="1" applyFill="1" applyBorder="1" applyAlignment="1">
      <alignment vertical="center" wrapText="1"/>
    </xf>
    <xf numFmtId="0" fontId="24" fillId="0" borderId="17" xfId="489" applyFont="1" applyFill="1" applyBorder="1" applyAlignment="1">
      <alignment vertical="center" wrapText="1"/>
    </xf>
    <xf numFmtId="0" fontId="24" fillId="0" borderId="25" xfId="489" applyFont="1" applyFill="1" applyBorder="1"/>
    <xf numFmtId="0" fontId="24" fillId="0" borderId="20" xfId="489" applyFont="1" applyFill="1" applyBorder="1"/>
    <xf numFmtId="166" fontId="24" fillId="0" borderId="20" xfId="355" applyNumberFormat="1" applyFont="1" applyFill="1" applyBorder="1"/>
    <xf numFmtId="167" fontId="24" fillId="0" borderId="0" xfId="489" applyNumberFormat="1" applyFont="1" applyFill="1"/>
    <xf numFmtId="0" fontId="24" fillId="0" borderId="25" xfId="489" quotePrefix="1" applyFont="1" applyFill="1" applyBorder="1" applyAlignment="1">
      <alignment horizontal="left"/>
    </xf>
    <xf numFmtId="0" fontId="24" fillId="0" borderId="0" xfId="489" applyFont="1" applyFill="1" applyBorder="1"/>
    <xf numFmtId="0" fontId="18" fillId="0" borderId="25" xfId="489" applyFill="1" applyBorder="1"/>
    <xf numFmtId="0" fontId="18" fillId="0" borderId="20" xfId="489" applyFill="1" applyBorder="1"/>
    <xf numFmtId="0" fontId="24" fillId="0" borderId="26" xfId="489" applyFont="1" applyFill="1" applyBorder="1"/>
    <xf numFmtId="168" fontId="26" fillId="0" borderId="21" xfId="357" applyNumberFormat="1" applyFont="1" applyFill="1" applyBorder="1"/>
    <xf numFmtId="0" fontId="35" fillId="0" borderId="0" xfId="485"/>
    <xf numFmtId="43" fontId="35" fillId="0" borderId="0" xfId="355" applyFont="1"/>
    <xf numFmtId="43" fontId="18" fillId="0" borderId="0" xfId="355" applyFont="1" applyFill="1"/>
    <xf numFmtId="4" fontId="18" fillId="0" borderId="22" xfId="486" applyNumberFormat="1" applyFont="1" applyFill="1" applyBorder="1"/>
    <xf numFmtId="172" fontId="27" fillId="54" borderId="11" xfId="551" applyNumberFormat="1" applyFill="1">
      <alignment horizontal="right" vertical="center"/>
    </xf>
    <xf numFmtId="4" fontId="29" fillId="0" borderId="0" xfId="485" applyNumberFormat="1" applyFont="1" applyAlignment="1">
      <alignment horizontal="right"/>
    </xf>
    <xf numFmtId="4" fontId="35" fillId="0" borderId="0" xfId="485" applyNumberFormat="1"/>
    <xf numFmtId="8" fontId="35" fillId="0" borderId="0" xfId="485" applyNumberFormat="1"/>
    <xf numFmtId="171" fontId="37" fillId="55" borderId="0" xfId="490" applyNumberFormat="1" applyFont="1" applyFill="1" applyBorder="1" applyAlignment="1" applyProtection="1">
      <alignment horizontal="right" vertical="top" wrapText="1"/>
    </xf>
    <xf numFmtId="43" fontId="18" fillId="0" borderId="0" xfId="486" applyNumberFormat="1" applyFill="1"/>
    <xf numFmtId="43" fontId="18" fillId="0" borderId="22" xfId="486" applyNumberFormat="1" applyFill="1" applyBorder="1"/>
    <xf numFmtId="43" fontId="18" fillId="52" borderId="0" xfId="355" applyFont="1" applyFill="1"/>
    <xf numFmtId="4" fontId="0" fillId="52" borderId="0" xfId="0" applyNumberFormat="1" applyFill="1"/>
    <xf numFmtId="4" fontId="18" fillId="0" borderId="22" xfId="486" applyNumberFormat="1" applyFill="1" applyBorder="1"/>
    <xf numFmtId="10" fontId="18" fillId="0" borderId="0" xfId="516" applyNumberFormat="1"/>
    <xf numFmtId="4" fontId="0" fillId="0" borderId="0" xfId="0" applyNumberFormat="1" applyFill="1"/>
    <xf numFmtId="17" fontId="22" fillId="0" borderId="0" xfId="486" applyNumberFormat="1" applyFont="1" applyBorder="1" applyAlignment="1">
      <alignment horizontal="center"/>
    </xf>
    <xf numFmtId="43" fontId="18" fillId="0" borderId="0" xfId="486" applyNumberFormat="1" applyFill="1" applyBorder="1"/>
    <xf numFmtId="43" fontId="31" fillId="0" borderId="0" xfId="0" applyNumberFormat="1" applyFont="1" applyFill="1"/>
    <xf numFmtId="166" fontId="24" fillId="0" borderId="23" xfId="355" applyNumberFormat="1" applyFont="1" applyFill="1" applyBorder="1"/>
    <xf numFmtId="10" fontId="24" fillId="0" borderId="0" xfId="516" applyNumberFormat="1" applyFont="1" applyFill="1" applyBorder="1"/>
    <xf numFmtId="0" fontId="24" fillId="0" borderId="29" xfId="489" applyFont="1" applyFill="1" applyBorder="1"/>
    <xf numFmtId="0" fontId="24" fillId="0" borderId="14" xfId="489" applyFont="1" applyFill="1" applyBorder="1" applyAlignment="1">
      <alignment horizontal="center"/>
    </xf>
    <xf numFmtId="166" fontId="24" fillId="0" borderId="14" xfId="355" applyNumberFormat="1" applyFont="1" applyFill="1" applyBorder="1"/>
    <xf numFmtId="10" fontId="24" fillId="0" borderId="14" xfId="489" applyNumberFormat="1" applyFont="1" applyFill="1" applyBorder="1" applyAlignment="1">
      <alignment horizontal="center"/>
    </xf>
    <xf numFmtId="0" fontId="24" fillId="0" borderId="0" xfId="489" applyFont="1" applyFill="1" applyBorder="1" applyAlignment="1">
      <alignment horizontal="center"/>
    </xf>
    <xf numFmtId="166" fontId="24" fillId="0" borderId="0" xfId="355" quotePrefix="1" applyNumberFormat="1" applyFont="1" applyFill="1" applyBorder="1" applyAlignment="1">
      <alignment horizontal="left"/>
    </xf>
    <xf numFmtId="166" fontId="24" fillId="0" borderId="0" xfId="355" applyNumberFormat="1" applyFont="1" applyFill="1" applyBorder="1"/>
    <xf numFmtId="10" fontId="24" fillId="0" borderId="20" xfId="355" applyNumberFormat="1" applyFont="1" applyFill="1" applyBorder="1"/>
    <xf numFmtId="0" fontId="24" fillId="0" borderId="22" xfId="489" applyFont="1" applyFill="1" applyBorder="1" applyAlignment="1">
      <alignment horizontal="center"/>
    </xf>
    <xf numFmtId="166" fontId="24" fillId="0" borderId="22" xfId="355" quotePrefix="1" applyNumberFormat="1" applyFont="1" applyFill="1" applyBorder="1" applyAlignment="1">
      <alignment horizontal="left"/>
    </xf>
    <xf numFmtId="166" fontId="24" fillId="0" borderId="22" xfId="355" applyNumberFormat="1" applyFont="1" applyFill="1" applyBorder="1"/>
    <xf numFmtId="10" fontId="24" fillId="0" borderId="22" xfId="516" applyNumberFormat="1" applyFont="1" applyFill="1" applyBorder="1"/>
    <xf numFmtId="10" fontId="24" fillId="0" borderId="21" xfId="355" applyNumberFormat="1" applyFont="1" applyFill="1" applyBorder="1"/>
    <xf numFmtId="166" fontId="24" fillId="0" borderId="27" xfId="355" applyNumberFormat="1" applyFont="1" applyFill="1" applyBorder="1"/>
    <xf numFmtId="166" fontId="19" fillId="0" borderId="0" xfId="0" applyNumberFormat="1" applyFont="1" applyFill="1" applyAlignment="1">
      <alignment horizontal="left"/>
    </xf>
    <xf numFmtId="166" fontId="19" fillId="0" borderId="0" xfId="0" applyNumberFormat="1" applyFont="1" applyFill="1"/>
    <xf numFmtId="5" fontId="31" fillId="0" borderId="14" xfId="0" applyNumberFormat="1" applyFont="1" applyFill="1" applyBorder="1"/>
    <xf numFmtId="5" fontId="0" fillId="0" borderId="0" xfId="0" applyNumberFormat="1" applyFill="1"/>
    <xf numFmtId="167" fontId="28" fillId="0" borderId="22" xfId="0" applyNumberFormat="1" applyFont="1" applyFill="1" applyBorder="1"/>
    <xf numFmtId="0" fontId="44" fillId="0" borderId="22" xfId="0" applyFont="1" applyFill="1" applyBorder="1" applyAlignment="1">
      <alignment horizontal="center"/>
    </xf>
    <xf numFmtId="0" fontId="18" fillId="0" borderId="19" xfId="489" applyFill="1" applyBorder="1"/>
    <xf numFmtId="166" fontId="24" fillId="0" borderId="23" xfId="355" applyNumberFormat="1" applyFont="1" applyFill="1" applyBorder="1" applyAlignment="1">
      <alignment horizontal="center"/>
    </xf>
    <xf numFmtId="10" fontId="24" fillId="0" borderId="23" xfId="489" applyNumberFormat="1" applyFont="1" applyFill="1" applyBorder="1"/>
    <xf numFmtId="10" fontId="24" fillId="0" borderId="19" xfId="487" applyNumberFormat="1" applyFont="1" applyFill="1" applyBorder="1" applyAlignment="1">
      <alignment horizontal="right" wrapText="1"/>
    </xf>
    <xf numFmtId="10" fontId="24" fillId="0" borderId="24" xfId="487" applyNumberFormat="1" applyFont="1" applyFill="1" applyBorder="1" applyAlignment="1">
      <alignment horizontal="right" wrapText="1"/>
    </xf>
    <xf numFmtId="168" fontId="24" fillId="0" borderId="19" xfId="489" applyNumberFormat="1" applyFont="1" applyFill="1" applyBorder="1"/>
    <xf numFmtId="10" fontId="24" fillId="0" borderId="19" xfId="489" applyNumberFormat="1" applyFont="1" applyFill="1" applyBorder="1"/>
    <xf numFmtId="10" fontId="24" fillId="0" borderId="24" xfId="516" applyNumberFormat="1" applyFont="1" applyFill="1" applyBorder="1"/>
    <xf numFmtId="168" fontId="26" fillId="0" borderId="24" xfId="489" applyNumberFormat="1" applyFont="1" applyFill="1" applyBorder="1"/>
    <xf numFmtId="166" fontId="24" fillId="0" borderId="6" xfId="355" applyNumberFormat="1" applyFont="1" applyFill="1" applyBorder="1" applyAlignment="1">
      <alignment horizontal="center" vertical="center" wrapText="1"/>
    </xf>
    <xf numFmtId="166" fontId="24" fillId="0" borderId="6" xfId="355" quotePrefix="1" applyNumberFormat="1" applyFont="1" applyFill="1" applyBorder="1" applyAlignment="1">
      <alignment horizontal="center" vertical="center" wrapText="1"/>
    </xf>
    <xf numFmtId="10" fontId="24" fillId="0" borderId="6" xfId="489" quotePrefix="1" applyNumberFormat="1" applyFont="1" applyFill="1" applyBorder="1" applyAlignment="1">
      <alignment horizontal="center" vertical="center" wrapText="1"/>
    </xf>
    <xf numFmtId="166" fontId="19" fillId="0" borderId="0" xfId="355" applyNumberFormat="1" applyFont="1" applyFill="1"/>
    <xf numFmtId="43" fontId="44" fillId="0" borderId="22" xfId="355" applyFont="1" applyFill="1" applyBorder="1" applyAlignment="1">
      <alignment horizontal="center"/>
    </xf>
    <xf numFmtId="166" fontId="44" fillId="0" borderId="22" xfId="355" applyNumberFormat="1" applyFont="1" applyFill="1" applyBorder="1" applyAlignment="1">
      <alignment horizontal="center"/>
    </xf>
    <xf numFmtId="166" fontId="44" fillId="0" borderId="28" xfId="355" applyNumberFormat="1" applyFont="1" applyFill="1" applyBorder="1" applyAlignment="1">
      <alignment horizontal="left"/>
    </xf>
    <xf numFmtId="43" fontId="24" fillId="0" borderId="19" xfId="355" applyFont="1" applyFill="1" applyBorder="1"/>
    <xf numFmtId="0" fontId="19" fillId="0" borderId="0" xfId="0" applyFont="1" applyFill="1" applyBorder="1"/>
    <xf numFmtId="0" fontId="24" fillId="0" borderId="22" xfId="489" applyFont="1" applyFill="1" applyBorder="1"/>
    <xf numFmtId="0" fontId="24" fillId="0" borderId="20" xfId="357" applyNumberFormat="1" applyFont="1" applyFill="1" applyBorder="1" applyAlignment="1">
      <alignment horizontal="center"/>
    </xf>
    <xf numFmtId="0" fontId="24" fillId="0" borderId="20" xfId="355" applyNumberFormat="1" applyFont="1" applyFill="1" applyBorder="1" applyAlignment="1">
      <alignment horizontal="center"/>
    </xf>
    <xf numFmtId="0" fontId="24" fillId="0" borderId="21" xfId="355" applyNumberFormat="1" applyFont="1" applyFill="1" applyBorder="1" applyAlignment="1">
      <alignment horizontal="center"/>
    </xf>
    <xf numFmtId="0" fontId="24" fillId="0" borderId="21" xfId="357" applyNumberFormat="1" applyFont="1" applyFill="1" applyBorder="1" applyAlignment="1">
      <alignment horizontal="center"/>
    </xf>
    <xf numFmtId="0" fontId="24" fillId="0" borderId="21" xfId="489" applyFont="1" applyFill="1" applyBorder="1" applyAlignment="1">
      <alignment horizontal="center"/>
    </xf>
    <xf numFmtId="10" fontId="24" fillId="0" borderId="25" xfId="487" applyNumberFormat="1" applyFont="1" applyFill="1" applyBorder="1" applyAlignment="1">
      <alignment horizontal="right" wrapText="1"/>
    </xf>
    <xf numFmtId="10" fontId="24" fillId="0" borderId="26" xfId="487" applyNumberFormat="1" applyFont="1" applyFill="1" applyBorder="1" applyAlignment="1">
      <alignment horizontal="right" wrapText="1"/>
    </xf>
    <xf numFmtId="10" fontId="24" fillId="0" borderId="25" xfId="489" applyNumberFormat="1" applyFont="1" applyFill="1" applyBorder="1"/>
    <xf numFmtId="43" fontId="24" fillId="0" borderId="25" xfId="355" applyFont="1" applyFill="1" applyBorder="1"/>
    <xf numFmtId="10" fontId="24" fillId="0" borderId="26" xfId="516" applyNumberFormat="1" applyFont="1" applyFill="1" applyBorder="1"/>
    <xf numFmtId="10" fontId="26" fillId="0" borderId="26" xfId="489" applyNumberFormat="1" applyFont="1" applyFill="1" applyBorder="1"/>
    <xf numFmtId="164" fontId="24" fillId="0" borderId="25" xfId="0" applyNumberFormat="1" applyFont="1" applyFill="1" applyBorder="1"/>
    <xf numFmtId="164" fontId="24" fillId="0" borderId="25" xfId="0" quotePrefix="1" applyNumberFormat="1" applyFont="1" applyFill="1" applyBorder="1" applyAlignment="1">
      <alignment horizontal="left"/>
    </xf>
    <xf numFmtId="164" fontId="22" fillId="0" borderId="26" xfId="0" quotePrefix="1" applyNumberFormat="1" applyFont="1" applyFill="1" applyBorder="1" applyAlignment="1">
      <alignment horizontal="left" vertical="center"/>
    </xf>
    <xf numFmtId="37" fontId="18" fillId="0" borderId="29" xfId="355" applyNumberFormat="1" applyFill="1" applyBorder="1"/>
    <xf numFmtId="0" fontId="23" fillId="0" borderId="0" xfId="0" applyFont="1" applyFill="1" applyAlignment="1">
      <alignment vertical="center"/>
    </xf>
    <xf numFmtId="0" fontId="0" fillId="0" borderId="6" xfId="0" applyFill="1" applyBorder="1"/>
    <xf numFmtId="0" fontId="22" fillId="0" borderId="16" xfId="0" applyFont="1" applyFill="1" applyBorder="1" applyAlignment="1">
      <alignment horizontal="center" vertical="center"/>
    </xf>
    <xf numFmtId="168" fontId="18" fillId="0" borderId="25" xfId="357" applyNumberFormat="1" applyFill="1" applyBorder="1"/>
    <xf numFmtId="168" fontId="18" fillId="0" borderId="0" xfId="357" applyNumberFormat="1" applyFill="1" applyBorder="1"/>
    <xf numFmtId="168" fontId="18" fillId="0" borderId="20" xfId="357" applyNumberFormat="1" applyFill="1" applyBorder="1"/>
    <xf numFmtId="166" fontId="18" fillId="0" borderId="25" xfId="355" applyNumberFormat="1" applyFill="1" applyBorder="1"/>
    <xf numFmtId="166" fontId="18" fillId="0" borderId="0" xfId="355" applyNumberFormat="1" applyFill="1" applyBorder="1"/>
    <xf numFmtId="166" fontId="18" fillId="0" borderId="26" xfId="355" applyNumberFormat="1" applyFill="1" applyBorder="1"/>
    <xf numFmtId="166" fontId="18" fillId="0" borderId="22" xfId="355" applyNumberFormat="1" applyFill="1" applyBorder="1"/>
    <xf numFmtId="37" fontId="18" fillId="0" borderId="21" xfId="355" applyNumberFormat="1" applyFill="1" applyBorder="1"/>
    <xf numFmtId="37" fontId="18" fillId="0" borderId="25" xfId="355" applyNumberFormat="1" applyFill="1" applyBorder="1"/>
    <xf numFmtId="166" fontId="18" fillId="0" borderId="20" xfId="355" applyNumberFormat="1" applyFill="1" applyBorder="1"/>
    <xf numFmtId="166" fontId="18" fillId="0" borderId="21" xfId="355" applyNumberFormat="1" applyFill="1" applyBorder="1"/>
    <xf numFmtId="164" fontId="25" fillId="0" borderId="25" xfId="0" applyNumberFormat="1" applyFont="1" applyFill="1" applyBorder="1"/>
    <xf numFmtId="168" fontId="26" fillId="0" borderId="25" xfId="357" applyNumberFormat="1" applyFont="1" applyFill="1" applyBorder="1"/>
    <xf numFmtId="168" fontId="26" fillId="0" borderId="0" xfId="357" applyNumberFormat="1" applyFont="1" applyFill="1" applyBorder="1"/>
    <xf numFmtId="168" fontId="26" fillId="0" borderId="20" xfId="357" applyNumberFormat="1" applyFont="1" applyFill="1" applyBorder="1"/>
    <xf numFmtId="42" fontId="24" fillId="0" borderId="26" xfId="355" applyNumberFormat="1" applyFont="1" applyFill="1" applyBorder="1"/>
    <xf numFmtId="42" fontId="24" fillId="0" borderId="22" xfId="355" applyNumberFormat="1" applyFont="1" applyFill="1" applyBorder="1"/>
    <xf numFmtId="7" fontId="0" fillId="0" borderId="0" xfId="0" applyNumberFormat="1" applyFill="1"/>
    <xf numFmtId="168" fontId="24" fillId="0" borderId="0" xfId="357" applyNumberFormat="1" applyFont="1" applyFill="1" applyBorder="1"/>
    <xf numFmtId="164" fontId="22" fillId="0" borderId="25" xfId="0" applyNumberFormat="1" applyFont="1" applyFill="1" applyBorder="1" applyAlignment="1">
      <alignment vertical="top"/>
    </xf>
    <xf numFmtId="164" fontId="25" fillId="0" borderId="29" xfId="0" applyNumberFormat="1" applyFont="1" applyFill="1" applyBorder="1"/>
    <xf numFmtId="164" fontId="0" fillId="0" borderId="26" xfId="0" applyNumberFormat="1" applyFill="1" applyBorder="1"/>
    <xf numFmtId="168" fontId="24" fillId="0" borderId="25" xfId="357" applyNumberFormat="1" applyFont="1" applyFill="1" applyBorder="1"/>
    <xf numFmtId="168" fontId="24" fillId="0" borderId="20" xfId="357" applyNumberFormat="1" applyFont="1" applyFill="1" applyBorder="1"/>
    <xf numFmtId="37" fontId="0" fillId="0" borderId="26" xfId="0" applyNumberFormat="1" applyFill="1" applyBorder="1"/>
    <xf numFmtId="37" fontId="18" fillId="0" borderId="22" xfId="355" applyNumberFormat="1" applyFill="1" applyBorder="1"/>
    <xf numFmtId="173" fontId="44" fillId="0" borderId="0" xfId="491" applyNumberFormat="1" applyFont="1" applyFill="1" applyAlignment="1">
      <alignment horizontal="left"/>
    </xf>
    <xf numFmtId="166" fontId="19" fillId="0" borderId="0" xfId="355" applyNumberFormat="1" applyFont="1" applyFill="1" applyAlignment="1">
      <alignment horizontal="right"/>
    </xf>
    <xf numFmtId="173" fontId="65" fillId="0" borderId="0" xfId="491" applyNumberFormat="1" applyFont="1" applyFill="1" applyAlignment="1">
      <alignment horizontal="left"/>
    </xf>
    <xf numFmtId="173" fontId="28" fillId="0" borderId="0" xfId="488" applyNumberFormat="1" applyFont="1" applyFill="1" applyAlignment="1">
      <alignment horizontal="left"/>
    </xf>
    <xf numFmtId="166" fontId="28" fillId="0" borderId="0" xfId="355" applyNumberFormat="1" applyFont="1" applyFill="1" applyBorder="1" applyAlignment="1">
      <alignment horizontal="right"/>
    </xf>
    <xf numFmtId="173" fontId="28" fillId="0" borderId="22" xfId="488" applyNumberFormat="1" applyFont="1" applyFill="1" applyBorder="1" applyAlignment="1">
      <alignment horizontal="left"/>
    </xf>
    <xf numFmtId="166" fontId="28" fillId="0" borderId="14" xfId="355" applyNumberFormat="1" applyFont="1" applyFill="1" applyBorder="1" applyAlignment="1">
      <alignment horizontal="right"/>
    </xf>
    <xf numFmtId="166" fontId="44" fillId="0" borderId="28" xfId="355" applyNumberFormat="1" applyFont="1" applyFill="1" applyBorder="1" applyAlignment="1">
      <alignment horizontal="right"/>
    </xf>
    <xf numFmtId="173" fontId="44" fillId="0" borderId="0" xfId="488" applyNumberFormat="1" applyFont="1" applyFill="1" applyAlignment="1">
      <alignment horizontal="left"/>
    </xf>
    <xf numFmtId="166" fontId="28" fillId="0" borderId="0" xfId="355" applyNumberFormat="1" applyFont="1" applyFill="1" applyBorder="1"/>
    <xf numFmtId="166" fontId="44" fillId="0" borderId="0" xfId="355" applyNumberFormat="1" applyFont="1" applyFill="1" applyAlignment="1">
      <alignment horizontal="left"/>
    </xf>
    <xf numFmtId="166" fontId="65" fillId="0" borderId="0" xfId="355" applyNumberFormat="1" applyFont="1" applyFill="1" applyAlignment="1">
      <alignment horizontal="left"/>
    </xf>
    <xf numFmtId="166" fontId="28" fillId="0" borderId="0" xfId="355" applyNumberFormat="1" applyFont="1" applyFill="1" applyAlignment="1">
      <alignment horizontal="left"/>
    </xf>
    <xf numFmtId="166" fontId="28" fillId="0" borderId="22" xfId="355" applyNumberFormat="1" applyFont="1" applyFill="1" applyBorder="1" applyAlignment="1">
      <alignment horizontal="left"/>
    </xf>
    <xf numFmtId="166" fontId="28" fillId="0" borderId="22" xfId="355" applyNumberFormat="1" applyFont="1" applyFill="1" applyBorder="1" applyAlignment="1">
      <alignment horizontal="right"/>
    </xf>
    <xf numFmtId="166" fontId="44" fillId="0" borderId="14" xfId="355" applyNumberFormat="1" applyFont="1" applyFill="1" applyBorder="1" applyAlignment="1">
      <alignment horizontal="right"/>
    </xf>
    <xf numFmtId="166" fontId="44" fillId="0" borderId="30" xfId="355" applyNumberFormat="1" applyFont="1" applyFill="1" applyBorder="1" applyAlignment="1">
      <alignment horizontal="right"/>
    </xf>
    <xf numFmtId="166" fontId="28" fillId="0" borderId="0" xfId="355" applyNumberFormat="1" applyFont="1" applyFill="1" applyBorder="1" applyAlignment="1">
      <alignment horizontal="left"/>
    </xf>
    <xf numFmtId="166" fontId="28" fillId="0" borderId="17" xfId="355" applyNumberFormat="1" applyFont="1" applyFill="1" applyBorder="1" applyAlignment="1">
      <alignment horizontal="left"/>
    </xf>
    <xf numFmtId="166" fontId="28" fillId="0" borderId="17" xfId="355" applyNumberFormat="1" applyFont="1" applyFill="1" applyBorder="1" applyAlignment="1">
      <alignment horizontal="right"/>
    </xf>
    <xf numFmtId="166" fontId="28" fillId="0" borderId="28" xfId="355" applyNumberFormat="1" applyFont="1" applyFill="1" applyBorder="1" applyAlignment="1">
      <alignment horizontal="left"/>
    </xf>
    <xf numFmtId="166" fontId="28" fillId="0" borderId="28" xfId="355" applyNumberFormat="1" applyFont="1" applyFill="1" applyBorder="1" applyAlignment="1">
      <alignment horizontal="right"/>
    </xf>
    <xf numFmtId="166" fontId="44" fillId="0" borderId="0" xfId="355" applyNumberFormat="1" applyFont="1" applyFill="1" applyBorder="1" applyAlignment="1">
      <alignment horizontal="right"/>
    </xf>
    <xf numFmtId="173" fontId="83" fillId="0" borderId="0" xfId="856" applyNumberFormat="1" applyFont="1" applyFill="1" applyBorder="1" applyAlignment="1">
      <alignment horizontal="right"/>
    </xf>
    <xf numFmtId="173" fontId="83" fillId="0" borderId="14" xfId="856" applyNumberFormat="1" applyFont="1" applyFill="1" applyBorder="1" applyAlignment="1">
      <alignment horizontal="right"/>
    </xf>
    <xf numFmtId="173" fontId="83" fillId="0" borderId="22" xfId="856" applyNumberFormat="1" applyFont="1" applyFill="1" applyBorder="1" applyAlignment="1">
      <alignment horizontal="right"/>
    </xf>
    <xf numFmtId="173" fontId="28" fillId="0" borderId="0" xfId="0" applyNumberFormat="1" applyFont="1" applyFill="1" applyAlignment="1">
      <alignment horizontal="left"/>
    </xf>
    <xf numFmtId="43" fontId="28" fillId="0" borderId="0" xfId="355" applyFont="1" applyFill="1"/>
    <xf numFmtId="168" fontId="24" fillId="0" borderId="23" xfId="357" applyNumberFormat="1" applyFont="1" applyFill="1" applyBorder="1"/>
    <xf numFmtId="37" fontId="24" fillId="0" borderId="19" xfId="357" applyNumberFormat="1" applyFont="1" applyFill="1" applyBorder="1"/>
    <xf numFmtId="37" fontId="24" fillId="0" borderId="24" xfId="357" applyNumberFormat="1" applyFont="1" applyFill="1" applyBorder="1"/>
    <xf numFmtId="168" fontId="24" fillId="0" borderId="19" xfId="357" applyNumberFormat="1" applyFont="1" applyFill="1" applyBorder="1"/>
    <xf numFmtId="166" fontId="24" fillId="0" borderId="19" xfId="355" applyNumberFormat="1" applyFont="1" applyFill="1" applyBorder="1"/>
    <xf numFmtId="166" fontId="24" fillId="0" borderId="24" xfId="355" applyNumberFormat="1" applyFont="1" applyFill="1" applyBorder="1"/>
    <xf numFmtId="168" fontId="24" fillId="0" borderId="24" xfId="357" applyNumberFormat="1" applyFont="1" applyFill="1" applyBorder="1"/>
    <xf numFmtId="168" fontId="26" fillId="0" borderId="24" xfId="357" applyNumberFormat="1" applyFont="1" applyFill="1" applyBorder="1"/>
    <xf numFmtId="5" fontId="18" fillId="0" borderId="19" xfId="489" applyNumberFormat="1" applyFill="1" applyBorder="1"/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1" fillId="0" borderId="0" xfId="0" applyFont="1" applyFill="1" applyAlignment="1">
      <alignment horizontal="center"/>
    </xf>
    <xf numFmtId="0" fontId="22" fillId="0" borderId="0" xfId="489" applyFont="1" applyFill="1" applyAlignment="1">
      <alignment horizontal="center" vertical="center"/>
    </xf>
    <xf numFmtId="0" fontId="23" fillId="0" borderId="22" xfId="0" applyFont="1" applyFill="1" applyBorder="1" applyAlignment="1">
      <alignment horizontal="center" vertical="center"/>
    </xf>
  </cellXfs>
  <cellStyles count="1922">
    <cellStyle name="_4.06E Pass Throughs" xfId="1811"/>
    <cellStyle name="_4.13E Montana Energy Tax" xfId="1812"/>
    <cellStyle name="_Book1" xfId="1813"/>
    <cellStyle name="_Book1 (2)" xfId="1814"/>
    <cellStyle name="_Book2" xfId="1815"/>
    <cellStyle name="_Chelan Debt Forecast 12.19.05" xfId="1816"/>
    <cellStyle name="_Costs not in AURORA 06GRC" xfId="1817"/>
    <cellStyle name="_Costs not in AURORA 2006GRC 6.15.06" xfId="1818"/>
    <cellStyle name="_Costs not in AURORA 2007 Rate Case" xfId="1819"/>
    <cellStyle name="_Costs not in KWI3000 '06Budget" xfId="1820"/>
    <cellStyle name="_DEM-08C Power Cost Comparison" xfId="1821"/>
    <cellStyle name="_DEM-WP (C) Power Cost 2006GRC Order" xfId="1822"/>
    <cellStyle name="_DEM-WP Revised (HC) Wild Horse 2006GRC" xfId="1823"/>
    <cellStyle name="_DEM-WP(C) Costs not in AURORA 2006GRC" xfId="1824"/>
    <cellStyle name="_DEM-WP(C) Costs not in AURORA 2007GRC" xfId="1825"/>
    <cellStyle name="_DEM-WP(C) Costs not in AURORA 2007PCORC-5.07Update" xfId="1826"/>
    <cellStyle name="_DEM-WP(C) Sumas Proforma 11.14.07" xfId="1827"/>
    <cellStyle name="_DEM-WP(C) Sumas Proforma 11.5.07" xfId="1828"/>
    <cellStyle name="_DEM-WP(C) Westside Hydro Data_051007" xfId="1829"/>
    <cellStyle name="_Fuel Prices 4-14" xfId="1830"/>
    <cellStyle name="_PC DRAFT 10 15 07" xfId="1831"/>
    <cellStyle name="_Power Cost Value Copy 11.30.05 gas 1.09.06 AURORA at 1.10.06" xfId="1832"/>
    <cellStyle name="_Power Costs Rate Year 11-13-07" xfId="1833"/>
    <cellStyle name="_Recon to Darrin's 5.11.05 proforma" xfId="1834"/>
    <cellStyle name="_Tenaska Comparison" xfId="1835"/>
    <cellStyle name="_Value Copy 11 30 05 gas 12 09 05 AURORA at 12 14 05" xfId="1836"/>
    <cellStyle name="_VC 2007GRC PC 10312007" xfId="1837"/>
    <cellStyle name="_VC 6.15.06 update on 06GRC power costs.xls Chart 1" xfId="1838"/>
    <cellStyle name="_VC 6.15.06 update on 06GRC power costs.xls Chart 2" xfId="1839"/>
    <cellStyle name="_VC 6.15.06 update on 06GRC power costs.xls Chart 3" xfId="1840"/>
    <cellStyle name="0,0_x000d__x000a_NA_x000d__x000a_" xfId="1841"/>
    <cellStyle name="20% - Accent1" xfId="1" builtinId="30" customBuiltin="1"/>
    <cellStyle name="20% - Accent1 10" xfId="2"/>
    <cellStyle name="20% - Accent1 10 2" xfId="1074"/>
    <cellStyle name="20% - Accent1 11" xfId="3"/>
    <cellStyle name="20% - Accent1 11 2" xfId="1075"/>
    <cellStyle name="20% - Accent1 12" xfId="4"/>
    <cellStyle name="20% - Accent1 12 2" xfId="1076"/>
    <cellStyle name="20% - Accent1 13" xfId="612"/>
    <cellStyle name="20% - Accent1 13 2" xfId="1274"/>
    <cellStyle name="20% - Accent1 14" xfId="645"/>
    <cellStyle name="20% - Accent1 14 2" xfId="1291"/>
    <cellStyle name="20% - Accent1 15" xfId="698"/>
    <cellStyle name="20% - Accent1 15 2" xfId="1311"/>
    <cellStyle name="20% - Accent1 16" xfId="798"/>
    <cellStyle name="20% - Accent1 16 2" xfId="1337"/>
    <cellStyle name="20% - Accent1 17" xfId="864"/>
    <cellStyle name="20% - Accent1 17 2" xfId="1355"/>
    <cellStyle name="20% - Accent1 18" xfId="917"/>
    <cellStyle name="20% - Accent1 18 2" xfId="1373"/>
    <cellStyle name="20% - Accent1 19" xfId="967"/>
    <cellStyle name="20% - Accent1 19 2" xfId="1390"/>
    <cellStyle name="20% - Accent1 2" xfId="5"/>
    <cellStyle name="20% - Accent1 2 2" xfId="1077"/>
    <cellStyle name="20% - Accent1 2 3" xfId="1588"/>
    <cellStyle name="20% - Accent1 2 4" xfId="1645"/>
    <cellStyle name="20% - Accent1 2 5" xfId="1788"/>
    <cellStyle name="20% - Accent1 20" xfId="1007"/>
    <cellStyle name="20% - Accent1 20 2" xfId="1408"/>
    <cellStyle name="20% - Accent1 21" xfId="1049"/>
    <cellStyle name="20% - Accent1 22" xfId="1073"/>
    <cellStyle name="20% - Accent1 23" xfId="1428"/>
    <cellStyle name="20% - Accent1 24" xfId="1473"/>
    <cellStyle name="20% - Accent1 25" xfId="1565"/>
    <cellStyle name="20% - Accent1 26" xfId="1670"/>
    <cellStyle name="20% - Accent1 27" xfId="1728"/>
    <cellStyle name="20% - Accent1 28" xfId="1769"/>
    <cellStyle name="20% - Accent1 3" xfId="6"/>
    <cellStyle name="20% - Accent1 3 2" xfId="1078"/>
    <cellStyle name="20% - Accent1 4" xfId="7"/>
    <cellStyle name="20% - Accent1 4 2" xfId="1079"/>
    <cellStyle name="20% - Accent1 5" xfId="8"/>
    <cellStyle name="20% - Accent1 5 2" xfId="1080"/>
    <cellStyle name="20% - Accent1 6" xfId="9"/>
    <cellStyle name="20% - Accent1 6 2" xfId="1081"/>
    <cellStyle name="20% - Accent1 7" xfId="10"/>
    <cellStyle name="20% - Accent1 7 2" xfId="1082"/>
    <cellStyle name="20% - Accent1 8" xfId="11"/>
    <cellStyle name="20% - Accent1 8 2" xfId="1083"/>
    <cellStyle name="20% - Accent1 9" xfId="12"/>
    <cellStyle name="20% - Accent1 9 2" xfId="1084"/>
    <cellStyle name="20% - Accent2" xfId="13" builtinId="34" customBuiltin="1"/>
    <cellStyle name="20% - Accent2 10" xfId="14"/>
    <cellStyle name="20% - Accent2 10 2" xfId="1086"/>
    <cellStyle name="20% - Accent2 11" xfId="15"/>
    <cellStyle name="20% - Accent2 11 2" xfId="1087"/>
    <cellStyle name="20% - Accent2 12" xfId="16"/>
    <cellStyle name="20% - Accent2 12 2" xfId="1088"/>
    <cellStyle name="20% - Accent2 13" xfId="615"/>
    <cellStyle name="20% - Accent2 13 2" xfId="1276"/>
    <cellStyle name="20% - Accent2 14" xfId="648"/>
    <cellStyle name="20% - Accent2 14 2" xfId="1293"/>
    <cellStyle name="20% - Accent2 15" xfId="702"/>
    <cellStyle name="20% - Accent2 15 2" xfId="1313"/>
    <cellStyle name="20% - Accent2 16" xfId="802"/>
    <cellStyle name="20% - Accent2 16 2" xfId="1339"/>
    <cellStyle name="20% - Accent2 17" xfId="868"/>
    <cellStyle name="20% - Accent2 17 2" xfId="1357"/>
    <cellStyle name="20% - Accent2 18" xfId="921"/>
    <cellStyle name="20% - Accent2 18 2" xfId="1375"/>
    <cellStyle name="20% - Accent2 19" xfId="970"/>
    <cellStyle name="20% - Accent2 19 2" xfId="1392"/>
    <cellStyle name="20% - Accent2 2" xfId="17"/>
    <cellStyle name="20% - Accent2 2 2" xfId="1089"/>
    <cellStyle name="20% - Accent2 2 3" xfId="1589"/>
    <cellStyle name="20% - Accent2 2 4" xfId="1646"/>
    <cellStyle name="20% - Accent2 2 5" xfId="1763"/>
    <cellStyle name="20% - Accent2 20" xfId="1011"/>
    <cellStyle name="20% - Accent2 20 2" xfId="1410"/>
    <cellStyle name="20% - Accent2 21" xfId="1052"/>
    <cellStyle name="20% - Accent2 22" xfId="1085"/>
    <cellStyle name="20% - Accent2 23" xfId="1431"/>
    <cellStyle name="20% - Accent2 24" xfId="1477"/>
    <cellStyle name="20% - Accent2 25" xfId="1568"/>
    <cellStyle name="20% - Accent2 26" xfId="1674"/>
    <cellStyle name="20% - Accent2 27" xfId="1731"/>
    <cellStyle name="20% - Accent2 28" xfId="1772"/>
    <cellStyle name="20% - Accent2 3" xfId="18"/>
    <cellStyle name="20% - Accent2 3 2" xfId="1090"/>
    <cellStyle name="20% - Accent2 4" xfId="19"/>
    <cellStyle name="20% - Accent2 4 2" xfId="1091"/>
    <cellStyle name="20% - Accent2 5" xfId="20"/>
    <cellStyle name="20% - Accent2 5 2" xfId="1092"/>
    <cellStyle name="20% - Accent2 6" xfId="21"/>
    <cellStyle name="20% - Accent2 6 2" xfId="1093"/>
    <cellStyle name="20% - Accent2 7" xfId="22"/>
    <cellStyle name="20% - Accent2 7 2" xfId="1094"/>
    <cellStyle name="20% - Accent2 8" xfId="23"/>
    <cellStyle name="20% - Accent2 8 2" xfId="1095"/>
    <cellStyle name="20% - Accent2 9" xfId="24"/>
    <cellStyle name="20% - Accent2 9 2" xfId="1096"/>
    <cellStyle name="20% - Accent3" xfId="25" builtinId="38" customBuiltin="1"/>
    <cellStyle name="20% - Accent3 10" xfId="26"/>
    <cellStyle name="20% - Accent3 10 2" xfId="1098"/>
    <cellStyle name="20% - Accent3 11" xfId="27"/>
    <cellStyle name="20% - Accent3 11 2" xfId="1099"/>
    <cellStyle name="20% - Accent3 12" xfId="28"/>
    <cellStyle name="20% - Accent3 12 2" xfId="1100"/>
    <cellStyle name="20% - Accent3 13" xfId="619"/>
    <cellStyle name="20% - Accent3 13 2" xfId="1278"/>
    <cellStyle name="20% - Accent3 14" xfId="652"/>
    <cellStyle name="20% - Accent3 14 2" xfId="1295"/>
    <cellStyle name="20% - Accent3 15" xfId="706"/>
    <cellStyle name="20% - Accent3 15 2" xfId="1315"/>
    <cellStyle name="20% - Accent3 16" xfId="806"/>
    <cellStyle name="20% - Accent3 16 2" xfId="1341"/>
    <cellStyle name="20% - Accent3 17" xfId="871"/>
    <cellStyle name="20% - Accent3 17 2" xfId="1359"/>
    <cellStyle name="20% - Accent3 18" xfId="924"/>
    <cellStyle name="20% - Accent3 18 2" xfId="1377"/>
    <cellStyle name="20% - Accent3 19" xfId="974"/>
    <cellStyle name="20% - Accent3 19 2" xfId="1394"/>
    <cellStyle name="20% - Accent3 2" xfId="29"/>
    <cellStyle name="20% - Accent3 2 2" xfId="1101"/>
    <cellStyle name="20% - Accent3 2 3" xfId="1590"/>
    <cellStyle name="20% - Accent3 2 4" xfId="1647"/>
    <cellStyle name="20% - Accent3 2 5" xfId="1761"/>
    <cellStyle name="20% - Accent3 20" xfId="1015"/>
    <cellStyle name="20% - Accent3 20 2" xfId="1412"/>
    <cellStyle name="20% - Accent3 21" xfId="1055"/>
    <cellStyle name="20% - Accent3 22" xfId="1097"/>
    <cellStyle name="20% - Accent3 23" xfId="1434"/>
    <cellStyle name="20% - Accent3 24" xfId="1481"/>
    <cellStyle name="20% - Accent3 25" xfId="1571"/>
    <cellStyle name="20% - Accent3 26" xfId="1678"/>
    <cellStyle name="20% - Accent3 27" xfId="1734"/>
    <cellStyle name="20% - Accent3 28" xfId="1775"/>
    <cellStyle name="20% - Accent3 3" xfId="30"/>
    <cellStyle name="20% - Accent3 3 2" xfId="1102"/>
    <cellStyle name="20% - Accent3 4" xfId="31"/>
    <cellStyle name="20% - Accent3 4 2" xfId="1103"/>
    <cellStyle name="20% - Accent3 5" xfId="32"/>
    <cellStyle name="20% - Accent3 5 2" xfId="1104"/>
    <cellStyle name="20% - Accent3 6" xfId="33"/>
    <cellStyle name="20% - Accent3 6 2" xfId="1105"/>
    <cellStyle name="20% - Accent3 7" xfId="34"/>
    <cellStyle name="20% - Accent3 7 2" xfId="1106"/>
    <cellStyle name="20% - Accent3 8" xfId="35"/>
    <cellStyle name="20% - Accent3 8 2" xfId="1107"/>
    <cellStyle name="20% - Accent3 9" xfId="36"/>
    <cellStyle name="20% - Accent3 9 2" xfId="1108"/>
    <cellStyle name="20% - Accent4" xfId="37" builtinId="42" customBuiltin="1"/>
    <cellStyle name="20% - Accent4 10" xfId="38"/>
    <cellStyle name="20% - Accent4 10 2" xfId="1110"/>
    <cellStyle name="20% - Accent4 11" xfId="39"/>
    <cellStyle name="20% - Accent4 11 2" xfId="1111"/>
    <cellStyle name="20% - Accent4 12" xfId="40"/>
    <cellStyle name="20% - Accent4 12 2" xfId="1112"/>
    <cellStyle name="20% - Accent4 13" xfId="622"/>
    <cellStyle name="20% - Accent4 13 2" xfId="1280"/>
    <cellStyle name="20% - Accent4 14" xfId="655"/>
    <cellStyle name="20% - Accent4 14 2" xfId="1297"/>
    <cellStyle name="20% - Accent4 15" xfId="710"/>
    <cellStyle name="20% - Accent4 15 2" xfId="1317"/>
    <cellStyle name="20% - Accent4 16" xfId="810"/>
    <cellStyle name="20% - Accent4 16 2" xfId="1343"/>
    <cellStyle name="20% - Accent4 17" xfId="875"/>
    <cellStyle name="20% - Accent4 17 2" xfId="1361"/>
    <cellStyle name="20% - Accent4 18" xfId="928"/>
    <cellStyle name="20% - Accent4 18 2" xfId="1380"/>
    <cellStyle name="20% - Accent4 19" xfId="977"/>
    <cellStyle name="20% - Accent4 19 2" xfId="1396"/>
    <cellStyle name="20% - Accent4 2" xfId="41"/>
    <cellStyle name="20% - Accent4 2 2" xfId="1113"/>
    <cellStyle name="20% - Accent4 2 3" xfId="1591"/>
    <cellStyle name="20% - Accent4 2 4" xfId="1648"/>
    <cellStyle name="20% - Accent4 2 5" xfId="1759"/>
    <cellStyle name="20% - Accent4 20" xfId="1018"/>
    <cellStyle name="20% - Accent4 20 2" xfId="1414"/>
    <cellStyle name="20% - Accent4 21" xfId="1058"/>
    <cellStyle name="20% - Accent4 22" xfId="1109"/>
    <cellStyle name="20% - Accent4 23" xfId="1438"/>
    <cellStyle name="20% - Accent4 24" xfId="1485"/>
    <cellStyle name="20% - Accent4 25" xfId="1575"/>
    <cellStyle name="20% - Accent4 26" xfId="1682"/>
    <cellStyle name="20% - Accent4 27" xfId="1738"/>
    <cellStyle name="20% - Accent4 28" xfId="1779"/>
    <cellStyle name="20% - Accent4 3" xfId="42"/>
    <cellStyle name="20% - Accent4 3 2" xfId="1114"/>
    <cellStyle name="20% - Accent4 4" xfId="43"/>
    <cellStyle name="20% - Accent4 4 2" xfId="1115"/>
    <cellStyle name="20% - Accent4 5" xfId="44"/>
    <cellStyle name="20% - Accent4 5 2" xfId="1116"/>
    <cellStyle name="20% - Accent4 6" xfId="45"/>
    <cellStyle name="20% - Accent4 6 2" xfId="1117"/>
    <cellStyle name="20% - Accent4 7" xfId="46"/>
    <cellStyle name="20% - Accent4 7 2" xfId="1118"/>
    <cellStyle name="20% - Accent4 8" xfId="47"/>
    <cellStyle name="20% - Accent4 8 2" xfId="1119"/>
    <cellStyle name="20% - Accent4 9" xfId="48"/>
    <cellStyle name="20% - Accent4 9 2" xfId="1120"/>
    <cellStyle name="20% - Accent5" xfId="49" builtinId="46" customBuiltin="1"/>
    <cellStyle name="20% - Accent5 10" xfId="50"/>
    <cellStyle name="20% - Accent5 10 2" xfId="1122"/>
    <cellStyle name="20% - Accent5 11" xfId="51"/>
    <cellStyle name="20% - Accent5 11 2" xfId="1123"/>
    <cellStyle name="20% - Accent5 12" xfId="52"/>
    <cellStyle name="20% - Accent5 12 2" xfId="1124"/>
    <cellStyle name="20% - Accent5 13" xfId="625"/>
    <cellStyle name="20% - Accent5 13 2" xfId="1282"/>
    <cellStyle name="20% - Accent5 14" xfId="658"/>
    <cellStyle name="20% - Accent5 14 2" xfId="1299"/>
    <cellStyle name="20% - Accent5 15" xfId="714"/>
    <cellStyle name="20% - Accent5 15 2" xfId="1320"/>
    <cellStyle name="20% - Accent5 16" xfId="813"/>
    <cellStyle name="20% - Accent5 16 2" xfId="1345"/>
    <cellStyle name="20% - Accent5 17" xfId="878"/>
    <cellStyle name="20% - Accent5 17 2" xfId="1363"/>
    <cellStyle name="20% - Accent5 18" xfId="931"/>
    <cellStyle name="20% - Accent5 18 2" xfId="1382"/>
    <cellStyle name="20% - Accent5 19" xfId="980"/>
    <cellStyle name="20% - Accent5 19 2" xfId="1398"/>
    <cellStyle name="20% - Accent5 2" xfId="53"/>
    <cellStyle name="20% - Accent5 2 2" xfId="1125"/>
    <cellStyle name="20% - Accent5 2 3" xfId="1592"/>
    <cellStyle name="20% - Accent5 2 4" xfId="1649"/>
    <cellStyle name="20% - Accent5 2 5" xfId="1784"/>
    <cellStyle name="20% - Accent5 20" xfId="1021"/>
    <cellStyle name="20% - Accent5 20 2" xfId="1416"/>
    <cellStyle name="20% - Accent5 21" xfId="1061"/>
    <cellStyle name="20% - Accent5 22" xfId="1121"/>
    <cellStyle name="20% - Accent5 23" xfId="1441"/>
    <cellStyle name="20% - Accent5 24" xfId="1489"/>
    <cellStyle name="20% - Accent5 25" xfId="1578"/>
    <cellStyle name="20% - Accent5 26" xfId="1686"/>
    <cellStyle name="20% - Accent5 27" xfId="1741"/>
    <cellStyle name="20% - Accent5 28" xfId="1782"/>
    <cellStyle name="20% - Accent5 3" xfId="54"/>
    <cellStyle name="20% - Accent5 3 2" xfId="1126"/>
    <cellStyle name="20% - Accent5 4" xfId="55"/>
    <cellStyle name="20% - Accent5 4 2" xfId="1127"/>
    <cellStyle name="20% - Accent5 5" xfId="56"/>
    <cellStyle name="20% - Accent5 5 2" xfId="1128"/>
    <cellStyle name="20% - Accent5 6" xfId="57"/>
    <cellStyle name="20% - Accent5 6 2" xfId="1129"/>
    <cellStyle name="20% - Accent5 7" xfId="58"/>
    <cellStyle name="20% - Accent5 7 2" xfId="1130"/>
    <cellStyle name="20% - Accent5 8" xfId="59"/>
    <cellStyle name="20% - Accent5 8 2" xfId="1131"/>
    <cellStyle name="20% - Accent5 9" xfId="60"/>
    <cellStyle name="20% - Accent5 9 2" xfId="1132"/>
    <cellStyle name="20% - Accent6" xfId="61" builtinId="50" customBuiltin="1"/>
    <cellStyle name="20% - Accent6 10" xfId="62"/>
    <cellStyle name="20% - Accent6 10 2" xfId="1134"/>
    <cellStyle name="20% - Accent6 11" xfId="63"/>
    <cellStyle name="20% - Accent6 11 2" xfId="1135"/>
    <cellStyle name="20% - Accent6 12" xfId="64"/>
    <cellStyle name="20% - Accent6 12 2" xfId="1136"/>
    <cellStyle name="20% - Accent6 13" xfId="628"/>
    <cellStyle name="20% - Accent6 13 2" xfId="1284"/>
    <cellStyle name="20% - Accent6 14" xfId="661"/>
    <cellStyle name="20% - Accent6 14 2" xfId="1301"/>
    <cellStyle name="20% - Accent6 15" xfId="717"/>
    <cellStyle name="20% - Accent6 15 2" xfId="1322"/>
    <cellStyle name="20% - Accent6 16" xfId="817"/>
    <cellStyle name="20% - Accent6 16 2" xfId="1348"/>
    <cellStyle name="20% - Accent6 17" xfId="881"/>
    <cellStyle name="20% - Accent6 17 2" xfId="1365"/>
    <cellStyle name="20% - Accent6 18" xfId="935"/>
    <cellStyle name="20% - Accent6 18 2" xfId="1385"/>
    <cellStyle name="20% - Accent6 19" xfId="983"/>
    <cellStyle name="20% - Accent6 19 2" xfId="1400"/>
    <cellStyle name="20% - Accent6 2" xfId="65"/>
    <cellStyle name="20% - Accent6 2 2" xfId="1137"/>
    <cellStyle name="20% - Accent6 2 3" xfId="1593"/>
    <cellStyle name="20% - Accent6 2 4" xfId="1650"/>
    <cellStyle name="20% - Accent6 2 5" xfId="1766"/>
    <cellStyle name="20% - Accent6 20" xfId="1024"/>
    <cellStyle name="20% - Accent6 20 2" xfId="1418"/>
    <cellStyle name="20% - Accent6 21" xfId="1064"/>
    <cellStyle name="20% - Accent6 22" xfId="1133"/>
    <cellStyle name="20% - Accent6 23" xfId="1444"/>
    <cellStyle name="20% - Accent6 24" xfId="1492"/>
    <cellStyle name="20% - Accent6 25" xfId="1581"/>
    <cellStyle name="20% - Accent6 26" xfId="1690"/>
    <cellStyle name="20% - Accent6 27" xfId="1744"/>
    <cellStyle name="20% - Accent6 28" xfId="1786"/>
    <cellStyle name="20% - Accent6 3" xfId="66"/>
    <cellStyle name="20% - Accent6 3 2" xfId="1138"/>
    <cellStyle name="20% - Accent6 4" xfId="67"/>
    <cellStyle name="20% - Accent6 4 2" xfId="1139"/>
    <cellStyle name="20% - Accent6 5" xfId="68"/>
    <cellStyle name="20% - Accent6 5 2" xfId="1140"/>
    <cellStyle name="20% - Accent6 6" xfId="69"/>
    <cellStyle name="20% - Accent6 6 2" xfId="1141"/>
    <cellStyle name="20% - Accent6 7" xfId="70"/>
    <cellStyle name="20% - Accent6 7 2" xfId="1142"/>
    <cellStyle name="20% - Accent6 8" xfId="71"/>
    <cellStyle name="20% - Accent6 8 2" xfId="1143"/>
    <cellStyle name="20% - Accent6 9" xfId="72"/>
    <cellStyle name="20% - Accent6 9 2" xfId="1144"/>
    <cellStyle name="40% - Accent1" xfId="73" builtinId="31" customBuiltin="1"/>
    <cellStyle name="40% - Accent1 10" xfId="74"/>
    <cellStyle name="40% - Accent1 10 2" xfId="1146"/>
    <cellStyle name="40% - Accent1 11" xfId="75"/>
    <cellStyle name="40% - Accent1 11 2" xfId="1147"/>
    <cellStyle name="40% - Accent1 12" xfId="76"/>
    <cellStyle name="40% - Accent1 12 2" xfId="1148"/>
    <cellStyle name="40% - Accent1 13" xfId="613"/>
    <cellStyle name="40% - Accent1 13 2" xfId="1275"/>
    <cellStyle name="40% - Accent1 14" xfId="646"/>
    <cellStyle name="40% - Accent1 14 2" xfId="1292"/>
    <cellStyle name="40% - Accent1 15" xfId="699"/>
    <cellStyle name="40% - Accent1 15 2" xfId="1312"/>
    <cellStyle name="40% - Accent1 16" xfId="799"/>
    <cellStyle name="40% - Accent1 16 2" xfId="1338"/>
    <cellStyle name="40% - Accent1 17" xfId="865"/>
    <cellStyle name="40% - Accent1 17 2" xfId="1356"/>
    <cellStyle name="40% - Accent1 18" xfId="918"/>
    <cellStyle name="40% - Accent1 18 2" xfId="1374"/>
    <cellStyle name="40% - Accent1 19" xfId="968"/>
    <cellStyle name="40% - Accent1 19 2" xfId="1391"/>
    <cellStyle name="40% - Accent1 2" xfId="77"/>
    <cellStyle name="40% - Accent1 2 2" xfId="1149"/>
    <cellStyle name="40% - Accent1 2 3" xfId="1594"/>
    <cellStyle name="40% - Accent1 2 4" xfId="1651"/>
    <cellStyle name="40% - Accent1 2 5" xfId="1799"/>
    <cellStyle name="40% - Accent1 20" xfId="1008"/>
    <cellStyle name="40% - Accent1 20 2" xfId="1409"/>
    <cellStyle name="40% - Accent1 21" xfId="1050"/>
    <cellStyle name="40% - Accent1 22" xfId="1145"/>
    <cellStyle name="40% - Accent1 23" xfId="1429"/>
    <cellStyle name="40% - Accent1 24" xfId="1474"/>
    <cellStyle name="40% - Accent1 25" xfId="1566"/>
    <cellStyle name="40% - Accent1 26" xfId="1671"/>
    <cellStyle name="40% - Accent1 27" xfId="1729"/>
    <cellStyle name="40% - Accent1 28" xfId="1770"/>
    <cellStyle name="40% - Accent1 3" xfId="78"/>
    <cellStyle name="40% - Accent1 3 2" xfId="1150"/>
    <cellStyle name="40% - Accent1 4" xfId="79"/>
    <cellStyle name="40% - Accent1 4 2" xfId="1151"/>
    <cellStyle name="40% - Accent1 5" xfId="80"/>
    <cellStyle name="40% - Accent1 5 2" xfId="1152"/>
    <cellStyle name="40% - Accent1 6" xfId="81"/>
    <cellStyle name="40% - Accent1 6 2" xfId="1153"/>
    <cellStyle name="40% - Accent1 7" xfId="82"/>
    <cellStyle name="40% - Accent1 7 2" xfId="1154"/>
    <cellStyle name="40% - Accent1 8" xfId="83"/>
    <cellStyle name="40% - Accent1 8 2" xfId="1155"/>
    <cellStyle name="40% - Accent1 9" xfId="84"/>
    <cellStyle name="40% - Accent1 9 2" xfId="1156"/>
    <cellStyle name="40% - Accent2" xfId="85" builtinId="35" customBuiltin="1"/>
    <cellStyle name="40% - Accent2 10" xfId="86"/>
    <cellStyle name="40% - Accent2 10 2" xfId="1158"/>
    <cellStyle name="40% - Accent2 11" xfId="87"/>
    <cellStyle name="40% - Accent2 11 2" xfId="1159"/>
    <cellStyle name="40% - Accent2 12" xfId="88"/>
    <cellStyle name="40% - Accent2 12 2" xfId="1160"/>
    <cellStyle name="40% - Accent2 13" xfId="616"/>
    <cellStyle name="40% - Accent2 13 2" xfId="1277"/>
    <cellStyle name="40% - Accent2 14" xfId="649"/>
    <cellStyle name="40% - Accent2 14 2" xfId="1294"/>
    <cellStyle name="40% - Accent2 15" xfId="703"/>
    <cellStyle name="40% - Accent2 15 2" xfId="1314"/>
    <cellStyle name="40% - Accent2 16" xfId="803"/>
    <cellStyle name="40% - Accent2 16 2" xfId="1340"/>
    <cellStyle name="40% - Accent2 17" xfId="869"/>
    <cellStyle name="40% - Accent2 17 2" xfId="1358"/>
    <cellStyle name="40% - Accent2 18" xfId="922"/>
    <cellStyle name="40% - Accent2 18 2" xfId="1376"/>
    <cellStyle name="40% - Accent2 19" xfId="971"/>
    <cellStyle name="40% - Accent2 19 2" xfId="1393"/>
    <cellStyle name="40% - Accent2 2" xfId="89"/>
    <cellStyle name="40% - Accent2 2 2" xfId="1161"/>
    <cellStyle name="40% - Accent2 2 3" xfId="1595"/>
    <cellStyle name="40% - Accent2 2 4" xfId="1652"/>
    <cellStyle name="40% - Accent2 2 5" xfId="1795"/>
    <cellStyle name="40% - Accent2 20" xfId="1012"/>
    <cellStyle name="40% - Accent2 20 2" xfId="1411"/>
    <cellStyle name="40% - Accent2 21" xfId="1053"/>
    <cellStyle name="40% - Accent2 22" xfId="1157"/>
    <cellStyle name="40% - Accent2 23" xfId="1432"/>
    <cellStyle name="40% - Accent2 24" xfId="1478"/>
    <cellStyle name="40% - Accent2 25" xfId="1569"/>
    <cellStyle name="40% - Accent2 26" xfId="1675"/>
    <cellStyle name="40% - Accent2 27" xfId="1732"/>
    <cellStyle name="40% - Accent2 28" xfId="1773"/>
    <cellStyle name="40% - Accent2 3" xfId="90"/>
    <cellStyle name="40% - Accent2 3 2" xfId="1162"/>
    <cellStyle name="40% - Accent2 4" xfId="91"/>
    <cellStyle name="40% - Accent2 4 2" xfId="1163"/>
    <cellStyle name="40% - Accent2 5" xfId="92"/>
    <cellStyle name="40% - Accent2 5 2" xfId="1164"/>
    <cellStyle name="40% - Accent2 6" xfId="93"/>
    <cellStyle name="40% - Accent2 6 2" xfId="1165"/>
    <cellStyle name="40% - Accent2 7" xfId="94"/>
    <cellStyle name="40% - Accent2 7 2" xfId="1166"/>
    <cellStyle name="40% - Accent2 8" xfId="95"/>
    <cellStyle name="40% - Accent2 8 2" xfId="1167"/>
    <cellStyle name="40% - Accent2 9" xfId="96"/>
    <cellStyle name="40% - Accent2 9 2" xfId="1168"/>
    <cellStyle name="40% - Accent3" xfId="97" builtinId="39" customBuiltin="1"/>
    <cellStyle name="40% - Accent3 10" xfId="98"/>
    <cellStyle name="40% - Accent3 10 2" xfId="1170"/>
    <cellStyle name="40% - Accent3 11" xfId="99"/>
    <cellStyle name="40% - Accent3 11 2" xfId="1171"/>
    <cellStyle name="40% - Accent3 12" xfId="100"/>
    <cellStyle name="40% - Accent3 12 2" xfId="1172"/>
    <cellStyle name="40% - Accent3 13" xfId="620"/>
    <cellStyle name="40% - Accent3 13 2" xfId="1279"/>
    <cellStyle name="40% - Accent3 14" xfId="653"/>
    <cellStyle name="40% - Accent3 14 2" xfId="1296"/>
    <cellStyle name="40% - Accent3 15" xfId="707"/>
    <cellStyle name="40% - Accent3 15 2" xfId="1316"/>
    <cellStyle name="40% - Accent3 16" xfId="807"/>
    <cellStyle name="40% - Accent3 16 2" xfId="1342"/>
    <cellStyle name="40% - Accent3 17" xfId="872"/>
    <cellStyle name="40% - Accent3 17 2" xfId="1360"/>
    <cellStyle name="40% - Accent3 18" xfId="925"/>
    <cellStyle name="40% - Accent3 18 2" xfId="1378"/>
    <cellStyle name="40% - Accent3 19" xfId="975"/>
    <cellStyle name="40% - Accent3 19 2" xfId="1395"/>
    <cellStyle name="40% - Accent3 2" xfId="101"/>
    <cellStyle name="40% - Accent3 2 2" xfId="1173"/>
    <cellStyle name="40% - Accent3 2 3" xfId="1596"/>
    <cellStyle name="40% - Accent3 2 4" xfId="1653"/>
    <cellStyle name="40% - Accent3 2 5" xfId="1791"/>
    <cellStyle name="40% - Accent3 20" xfId="1016"/>
    <cellStyle name="40% - Accent3 20 2" xfId="1413"/>
    <cellStyle name="40% - Accent3 21" xfId="1056"/>
    <cellStyle name="40% - Accent3 22" xfId="1169"/>
    <cellStyle name="40% - Accent3 23" xfId="1435"/>
    <cellStyle name="40% - Accent3 24" xfId="1482"/>
    <cellStyle name="40% - Accent3 25" xfId="1572"/>
    <cellStyle name="40% - Accent3 26" xfId="1679"/>
    <cellStyle name="40% - Accent3 27" xfId="1735"/>
    <cellStyle name="40% - Accent3 28" xfId="1776"/>
    <cellStyle name="40% - Accent3 3" xfId="102"/>
    <cellStyle name="40% - Accent3 3 2" xfId="1174"/>
    <cellStyle name="40% - Accent3 4" xfId="103"/>
    <cellStyle name="40% - Accent3 4 2" xfId="1175"/>
    <cellStyle name="40% - Accent3 5" xfId="104"/>
    <cellStyle name="40% - Accent3 5 2" xfId="1176"/>
    <cellStyle name="40% - Accent3 6" xfId="105"/>
    <cellStyle name="40% - Accent3 6 2" xfId="1177"/>
    <cellStyle name="40% - Accent3 7" xfId="106"/>
    <cellStyle name="40% - Accent3 7 2" xfId="1178"/>
    <cellStyle name="40% - Accent3 8" xfId="107"/>
    <cellStyle name="40% - Accent3 8 2" xfId="1179"/>
    <cellStyle name="40% - Accent3 9" xfId="108"/>
    <cellStyle name="40% - Accent3 9 2" xfId="1180"/>
    <cellStyle name="40% - Accent4" xfId="109" builtinId="43" customBuiltin="1"/>
    <cellStyle name="40% - Accent4 10" xfId="110"/>
    <cellStyle name="40% - Accent4 10 2" xfId="1182"/>
    <cellStyle name="40% - Accent4 11" xfId="111"/>
    <cellStyle name="40% - Accent4 11 2" xfId="1183"/>
    <cellStyle name="40% - Accent4 12" xfId="112"/>
    <cellStyle name="40% - Accent4 12 2" xfId="1184"/>
    <cellStyle name="40% - Accent4 13" xfId="623"/>
    <cellStyle name="40% - Accent4 13 2" xfId="1281"/>
    <cellStyle name="40% - Accent4 14" xfId="656"/>
    <cellStyle name="40% - Accent4 14 2" xfId="1298"/>
    <cellStyle name="40% - Accent4 15" xfId="711"/>
    <cellStyle name="40% - Accent4 15 2" xfId="1318"/>
    <cellStyle name="40% - Accent4 16" xfId="811"/>
    <cellStyle name="40% - Accent4 16 2" xfId="1344"/>
    <cellStyle name="40% - Accent4 17" xfId="876"/>
    <cellStyle name="40% - Accent4 17 2" xfId="1362"/>
    <cellStyle name="40% - Accent4 18" xfId="929"/>
    <cellStyle name="40% - Accent4 18 2" xfId="1381"/>
    <cellStyle name="40% - Accent4 19" xfId="978"/>
    <cellStyle name="40% - Accent4 19 2" xfId="1397"/>
    <cellStyle name="40% - Accent4 2" xfId="113"/>
    <cellStyle name="40% - Accent4 2 2" xfId="1185"/>
    <cellStyle name="40% - Accent4 2 3" xfId="1597"/>
    <cellStyle name="40% - Accent4 2 4" xfId="1654"/>
    <cellStyle name="40% - Accent4 2 5" xfId="1798"/>
    <cellStyle name="40% - Accent4 20" xfId="1019"/>
    <cellStyle name="40% - Accent4 20 2" xfId="1415"/>
    <cellStyle name="40% - Accent4 21" xfId="1059"/>
    <cellStyle name="40% - Accent4 22" xfId="1181"/>
    <cellStyle name="40% - Accent4 23" xfId="1439"/>
    <cellStyle name="40% - Accent4 24" xfId="1486"/>
    <cellStyle name="40% - Accent4 25" xfId="1576"/>
    <cellStyle name="40% - Accent4 26" xfId="1683"/>
    <cellStyle name="40% - Accent4 27" xfId="1739"/>
    <cellStyle name="40% - Accent4 28" xfId="1780"/>
    <cellStyle name="40% - Accent4 3" xfId="114"/>
    <cellStyle name="40% - Accent4 3 2" xfId="1186"/>
    <cellStyle name="40% - Accent4 4" xfId="115"/>
    <cellStyle name="40% - Accent4 4 2" xfId="1187"/>
    <cellStyle name="40% - Accent4 5" xfId="116"/>
    <cellStyle name="40% - Accent4 5 2" xfId="1188"/>
    <cellStyle name="40% - Accent4 6" xfId="117"/>
    <cellStyle name="40% - Accent4 6 2" xfId="1189"/>
    <cellStyle name="40% - Accent4 7" xfId="118"/>
    <cellStyle name="40% - Accent4 7 2" xfId="1190"/>
    <cellStyle name="40% - Accent4 8" xfId="119"/>
    <cellStyle name="40% - Accent4 8 2" xfId="1191"/>
    <cellStyle name="40% - Accent4 9" xfId="120"/>
    <cellStyle name="40% - Accent4 9 2" xfId="1192"/>
    <cellStyle name="40% - Accent5" xfId="121" builtinId="47" customBuiltin="1"/>
    <cellStyle name="40% - Accent5 10" xfId="122"/>
    <cellStyle name="40% - Accent5 10 2" xfId="1194"/>
    <cellStyle name="40% - Accent5 11" xfId="123"/>
    <cellStyle name="40% - Accent5 11 2" xfId="1195"/>
    <cellStyle name="40% - Accent5 12" xfId="124"/>
    <cellStyle name="40% - Accent5 12 2" xfId="1196"/>
    <cellStyle name="40% - Accent5 13" xfId="626"/>
    <cellStyle name="40% - Accent5 13 2" xfId="1283"/>
    <cellStyle name="40% - Accent5 14" xfId="659"/>
    <cellStyle name="40% - Accent5 14 2" xfId="1300"/>
    <cellStyle name="40% - Accent5 15" xfId="715"/>
    <cellStyle name="40% - Accent5 15 2" xfId="1321"/>
    <cellStyle name="40% - Accent5 16" xfId="814"/>
    <cellStyle name="40% - Accent5 16 2" xfId="1346"/>
    <cellStyle name="40% - Accent5 17" xfId="879"/>
    <cellStyle name="40% - Accent5 17 2" xfId="1364"/>
    <cellStyle name="40% - Accent5 18" xfId="932"/>
    <cellStyle name="40% - Accent5 18 2" xfId="1383"/>
    <cellStyle name="40% - Accent5 19" xfId="981"/>
    <cellStyle name="40% - Accent5 19 2" xfId="1399"/>
    <cellStyle name="40% - Accent5 2" xfId="125"/>
    <cellStyle name="40% - Accent5 2 2" xfId="1197"/>
    <cellStyle name="40% - Accent5 2 3" xfId="1598"/>
    <cellStyle name="40% - Accent5 2 4" xfId="1655"/>
    <cellStyle name="40% - Accent5 2 5" xfId="1794"/>
    <cellStyle name="40% - Accent5 20" xfId="1022"/>
    <cellStyle name="40% - Accent5 20 2" xfId="1417"/>
    <cellStyle name="40% - Accent5 21" xfId="1062"/>
    <cellStyle name="40% - Accent5 22" xfId="1193"/>
    <cellStyle name="40% - Accent5 23" xfId="1442"/>
    <cellStyle name="40% - Accent5 24" xfId="1490"/>
    <cellStyle name="40% - Accent5 25" xfId="1579"/>
    <cellStyle name="40% - Accent5 26" xfId="1687"/>
    <cellStyle name="40% - Accent5 27" xfId="1742"/>
    <cellStyle name="40% - Accent5 28" xfId="1783"/>
    <cellStyle name="40% - Accent5 3" xfId="126"/>
    <cellStyle name="40% - Accent5 3 2" xfId="1198"/>
    <cellStyle name="40% - Accent5 4" xfId="127"/>
    <cellStyle name="40% - Accent5 4 2" xfId="1199"/>
    <cellStyle name="40% - Accent5 5" xfId="128"/>
    <cellStyle name="40% - Accent5 5 2" xfId="1200"/>
    <cellStyle name="40% - Accent5 6" xfId="129"/>
    <cellStyle name="40% - Accent5 6 2" xfId="1201"/>
    <cellStyle name="40% - Accent5 7" xfId="130"/>
    <cellStyle name="40% - Accent5 7 2" xfId="1202"/>
    <cellStyle name="40% - Accent5 8" xfId="131"/>
    <cellStyle name="40% - Accent5 8 2" xfId="1203"/>
    <cellStyle name="40% - Accent5 9" xfId="132"/>
    <cellStyle name="40% - Accent5 9 2" xfId="1204"/>
    <cellStyle name="40% - Accent6" xfId="133" builtinId="51" customBuiltin="1"/>
    <cellStyle name="40% - Accent6 10" xfId="134"/>
    <cellStyle name="40% - Accent6 10 2" xfId="1206"/>
    <cellStyle name="40% - Accent6 11" xfId="135"/>
    <cellStyle name="40% - Accent6 11 2" xfId="1207"/>
    <cellStyle name="40% - Accent6 12" xfId="136"/>
    <cellStyle name="40% - Accent6 12 2" xfId="1208"/>
    <cellStyle name="40% - Accent6 13" xfId="629"/>
    <cellStyle name="40% - Accent6 13 2" xfId="1285"/>
    <cellStyle name="40% - Accent6 14" xfId="662"/>
    <cellStyle name="40% - Accent6 14 2" xfId="1302"/>
    <cellStyle name="40% - Accent6 15" xfId="718"/>
    <cellStyle name="40% - Accent6 15 2" xfId="1323"/>
    <cellStyle name="40% - Accent6 16" xfId="818"/>
    <cellStyle name="40% - Accent6 16 2" xfId="1349"/>
    <cellStyle name="40% - Accent6 17" xfId="882"/>
    <cellStyle name="40% - Accent6 17 2" xfId="1366"/>
    <cellStyle name="40% - Accent6 18" xfId="936"/>
    <cellStyle name="40% - Accent6 18 2" xfId="1386"/>
    <cellStyle name="40% - Accent6 19" xfId="984"/>
    <cellStyle name="40% - Accent6 19 2" xfId="1401"/>
    <cellStyle name="40% - Accent6 2" xfId="137"/>
    <cellStyle name="40% - Accent6 2 2" xfId="1209"/>
    <cellStyle name="40% - Accent6 2 3" xfId="1599"/>
    <cellStyle name="40% - Accent6 2 4" xfId="1656"/>
    <cellStyle name="40% - Accent6 2 5" xfId="1790"/>
    <cellStyle name="40% - Accent6 20" xfId="1025"/>
    <cellStyle name="40% - Accent6 20 2" xfId="1419"/>
    <cellStyle name="40% - Accent6 21" xfId="1065"/>
    <cellStyle name="40% - Accent6 22" xfId="1205"/>
    <cellStyle name="40% - Accent6 23" xfId="1445"/>
    <cellStyle name="40% - Accent6 24" xfId="1493"/>
    <cellStyle name="40% - Accent6 25" xfId="1582"/>
    <cellStyle name="40% - Accent6 26" xfId="1691"/>
    <cellStyle name="40% - Accent6 27" xfId="1745"/>
    <cellStyle name="40% - Accent6 28" xfId="1787"/>
    <cellStyle name="40% - Accent6 3" xfId="138"/>
    <cellStyle name="40% - Accent6 3 2" xfId="1210"/>
    <cellStyle name="40% - Accent6 4" xfId="139"/>
    <cellStyle name="40% - Accent6 4 2" xfId="1211"/>
    <cellStyle name="40% - Accent6 5" xfId="140"/>
    <cellStyle name="40% - Accent6 5 2" xfId="1212"/>
    <cellStyle name="40% - Accent6 6" xfId="141"/>
    <cellStyle name="40% - Accent6 6 2" xfId="1213"/>
    <cellStyle name="40% - Accent6 7" xfId="142"/>
    <cellStyle name="40% - Accent6 7 2" xfId="1214"/>
    <cellStyle name="40% - Accent6 8" xfId="143"/>
    <cellStyle name="40% - Accent6 8 2" xfId="1215"/>
    <cellStyle name="40% - Accent6 9" xfId="144"/>
    <cellStyle name="40% - Accent6 9 2" xfId="1216"/>
    <cellStyle name="60% - Accent1" xfId="145" builtinId="32" customBuiltin="1"/>
    <cellStyle name="60% - Accent1 10" xfId="146"/>
    <cellStyle name="60% - Accent1 11" xfId="147"/>
    <cellStyle name="60% - Accent1 12" xfId="148"/>
    <cellStyle name="60% - Accent1 13" xfId="1217"/>
    <cellStyle name="60% - Accent1 2" xfId="149"/>
    <cellStyle name="60% - Accent1 3" xfId="150"/>
    <cellStyle name="60% - Accent1 4" xfId="151"/>
    <cellStyle name="60% - Accent1 5" xfId="152"/>
    <cellStyle name="60% - Accent1 6" xfId="153"/>
    <cellStyle name="60% - Accent1 7" xfId="154"/>
    <cellStyle name="60% - Accent1 8" xfId="155"/>
    <cellStyle name="60% - Accent1 9" xfId="156"/>
    <cellStyle name="60% - Accent2" xfId="157" builtinId="36" customBuiltin="1"/>
    <cellStyle name="60% - Accent2 10" xfId="158"/>
    <cellStyle name="60% - Accent2 11" xfId="159"/>
    <cellStyle name="60% - Accent2 12" xfId="160"/>
    <cellStyle name="60% - Accent2 13" xfId="1218"/>
    <cellStyle name="60% - Accent2 2" xfId="161"/>
    <cellStyle name="60% - Accent2 3" xfId="162"/>
    <cellStyle name="60% - Accent2 4" xfId="163"/>
    <cellStyle name="60% - Accent2 5" xfId="164"/>
    <cellStyle name="60% - Accent2 6" xfId="165"/>
    <cellStyle name="60% - Accent2 7" xfId="166"/>
    <cellStyle name="60% - Accent2 8" xfId="167"/>
    <cellStyle name="60% - Accent2 9" xfId="168"/>
    <cellStyle name="60% - Accent3" xfId="169" builtinId="40" customBuiltin="1"/>
    <cellStyle name="60% - Accent3 10" xfId="170"/>
    <cellStyle name="60% - Accent3 11" xfId="171"/>
    <cellStyle name="60% - Accent3 12" xfId="172"/>
    <cellStyle name="60% - Accent3 13" xfId="1219"/>
    <cellStyle name="60% - Accent3 2" xfId="173"/>
    <cellStyle name="60% - Accent3 3" xfId="174"/>
    <cellStyle name="60% - Accent3 4" xfId="175"/>
    <cellStyle name="60% - Accent3 5" xfId="176"/>
    <cellStyle name="60% - Accent3 6" xfId="177"/>
    <cellStyle name="60% - Accent3 7" xfId="178"/>
    <cellStyle name="60% - Accent3 8" xfId="179"/>
    <cellStyle name="60% - Accent3 9" xfId="180"/>
    <cellStyle name="60% - Accent4" xfId="181" builtinId="44" customBuiltin="1"/>
    <cellStyle name="60% - Accent4 10" xfId="182"/>
    <cellStyle name="60% - Accent4 11" xfId="183"/>
    <cellStyle name="60% - Accent4 12" xfId="184"/>
    <cellStyle name="60% - Accent4 13" xfId="1220"/>
    <cellStyle name="60% - Accent4 2" xfId="185"/>
    <cellStyle name="60% - Accent4 3" xfId="186"/>
    <cellStyle name="60% - Accent4 4" xfId="187"/>
    <cellStyle name="60% - Accent4 5" xfId="188"/>
    <cellStyle name="60% - Accent4 6" xfId="189"/>
    <cellStyle name="60% - Accent4 7" xfId="190"/>
    <cellStyle name="60% - Accent4 8" xfId="191"/>
    <cellStyle name="60% - Accent4 9" xfId="192"/>
    <cellStyle name="60% - Accent5" xfId="193" builtinId="48" customBuiltin="1"/>
    <cellStyle name="60% - Accent5 10" xfId="194"/>
    <cellStyle name="60% - Accent5 11" xfId="195"/>
    <cellStyle name="60% - Accent5 12" xfId="196"/>
    <cellStyle name="60% - Accent5 13" xfId="1221"/>
    <cellStyle name="60% - Accent5 2" xfId="197"/>
    <cellStyle name="60% - Accent5 3" xfId="198"/>
    <cellStyle name="60% - Accent5 4" xfId="199"/>
    <cellStyle name="60% - Accent5 5" xfId="200"/>
    <cellStyle name="60% - Accent5 6" xfId="201"/>
    <cellStyle name="60% - Accent5 7" xfId="202"/>
    <cellStyle name="60% - Accent5 8" xfId="203"/>
    <cellStyle name="60% - Accent5 9" xfId="204"/>
    <cellStyle name="60% - Accent6" xfId="205" builtinId="52" customBuiltin="1"/>
    <cellStyle name="60% - Accent6 10" xfId="206"/>
    <cellStyle name="60% - Accent6 11" xfId="207"/>
    <cellStyle name="60% - Accent6 12" xfId="208"/>
    <cellStyle name="60% - Accent6 13" xfId="1222"/>
    <cellStyle name="60% - Accent6 2" xfId="209"/>
    <cellStyle name="60% - Accent6 3" xfId="210"/>
    <cellStyle name="60% - Accent6 4" xfId="211"/>
    <cellStyle name="60% - Accent6 5" xfId="212"/>
    <cellStyle name="60% - Accent6 6" xfId="213"/>
    <cellStyle name="60% - Accent6 7" xfId="214"/>
    <cellStyle name="60% - Accent6 8" xfId="215"/>
    <cellStyle name="60% - Accent6 9" xfId="216"/>
    <cellStyle name="Accent1" xfId="217" builtinId="29" customBuiltin="1"/>
    <cellStyle name="Accent1 - 20%" xfId="218"/>
    <cellStyle name="Accent1 - 40%" xfId="219"/>
    <cellStyle name="Accent1 - 60%" xfId="220"/>
    <cellStyle name="Accent1 10" xfId="221"/>
    <cellStyle name="Accent1 11" xfId="222"/>
    <cellStyle name="Accent1 12" xfId="223"/>
    <cellStyle name="Accent1 13" xfId="224"/>
    <cellStyle name="Accent1 14" xfId="225"/>
    <cellStyle name="Accent1 15" xfId="599"/>
    <cellStyle name="Accent1 16" xfId="611"/>
    <cellStyle name="Accent1 17" xfId="617"/>
    <cellStyle name="Accent1 18" xfId="644"/>
    <cellStyle name="Accent1 19" xfId="650"/>
    <cellStyle name="Accent1 2" xfId="226"/>
    <cellStyle name="Accent1 20" xfId="671"/>
    <cellStyle name="Accent1 21" xfId="677"/>
    <cellStyle name="Accent1 22" xfId="697"/>
    <cellStyle name="Accent1 23" xfId="704"/>
    <cellStyle name="Accent1 24" xfId="733"/>
    <cellStyle name="Accent1 25" xfId="700"/>
    <cellStyle name="Accent1 26" xfId="729"/>
    <cellStyle name="Accent1 27" xfId="735"/>
    <cellStyle name="Accent1 28" xfId="743"/>
    <cellStyle name="Accent1 29" xfId="767"/>
    <cellStyle name="Accent1 3" xfId="227"/>
    <cellStyle name="Accent1 30" xfId="759"/>
    <cellStyle name="Accent1 31" xfId="769"/>
    <cellStyle name="Accent1 32" xfId="777"/>
    <cellStyle name="Accent1 33" xfId="797"/>
    <cellStyle name="Accent1 34" xfId="808"/>
    <cellStyle name="Accent1 35" xfId="829"/>
    <cellStyle name="Accent1 36" xfId="804"/>
    <cellStyle name="Accent1 37" xfId="825"/>
    <cellStyle name="Accent1 38" xfId="831"/>
    <cellStyle name="Accent1 39" xfId="845"/>
    <cellStyle name="Accent1 4" xfId="228"/>
    <cellStyle name="Accent1 40" xfId="863"/>
    <cellStyle name="Accent1 41" xfId="873"/>
    <cellStyle name="Accent1 42" xfId="889"/>
    <cellStyle name="Accent1 43" xfId="891"/>
    <cellStyle name="Accent1 44" xfId="900"/>
    <cellStyle name="Accent1 45" xfId="916"/>
    <cellStyle name="Accent1 46" xfId="919"/>
    <cellStyle name="Accent1 47" xfId="945"/>
    <cellStyle name="Accent1 48" xfId="951"/>
    <cellStyle name="Accent1 49" xfId="941"/>
    <cellStyle name="Accent1 5" xfId="229"/>
    <cellStyle name="Accent1 50" xfId="966"/>
    <cellStyle name="Accent1 51" xfId="972"/>
    <cellStyle name="Accent1 52" xfId="991"/>
    <cellStyle name="Accent1 53" xfId="1006"/>
    <cellStyle name="Accent1 54" xfId="1013"/>
    <cellStyle name="Accent1 55" xfId="1034"/>
    <cellStyle name="Accent1 56" xfId="1009"/>
    <cellStyle name="Accent1 57" xfId="1048"/>
    <cellStyle name="Accent1 58" xfId="1223"/>
    <cellStyle name="Accent1 59" xfId="1066"/>
    <cellStyle name="Accent1 6" xfId="230"/>
    <cellStyle name="Accent1 60" xfId="1427"/>
    <cellStyle name="Accent1 61" xfId="1446"/>
    <cellStyle name="Accent1 62" xfId="1452"/>
    <cellStyle name="Accent1 63" xfId="1472"/>
    <cellStyle name="Accent1 64" xfId="1483"/>
    <cellStyle name="Accent1 65" xfId="1506"/>
    <cellStyle name="Accent1 66" xfId="1479"/>
    <cellStyle name="Accent1 67" xfId="1496"/>
    <cellStyle name="Accent1 68" xfId="1526"/>
    <cellStyle name="Accent1 69" xfId="1537"/>
    <cellStyle name="Accent1 7" xfId="231"/>
    <cellStyle name="Accent1 70" xfId="1508"/>
    <cellStyle name="Accent1 71" xfId="1528"/>
    <cellStyle name="Accent1 72" xfId="1539"/>
    <cellStyle name="Accent1 73" xfId="1544"/>
    <cellStyle name="Accent1 74" xfId="1564"/>
    <cellStyle name="Accent1 75" xfId="1573"/>
    <cellStyle name="Accent1 76" xfId="1669"/>
    <cellStyle name="Accent1 77" xfId="1680"/>
    <cellStyle name="Accent1 78" xfId="1700"/>
    <cellStyle name="Accent1 79" xfId="1708"/>
    <cellStyle name="Accent1 8" xfId="232"/>
    <cellStyle name="Accent1 80" xfId="1696"/>
    <cellStyle name="Accent1 81" xfId="1702"/>
    <cellStyle name="Accent1 82" xfId="1727"/>
    <cellStyle name="Accent1 83" xfId="1736"/>
    <cellStyle name="Accent1 84" xfId="1751"/>
    <cellStyle name="Accent1 85" xfId="1768"/>
    <cellStyle name="Accent1 86" xfId="1777"/>
    <cellStyle name="Accent1 9" xfId="233"/>
    <cellStyle name="Accent2" xfId="234" builtinId="33" customBuiltin="1"/>
    <cellStyle name="Accent2 - 20%" xfId="235"/>
    <cellStyle name="Accent2 - 40%" xfId="236"/>
    <cellStyle name="Accent2 - 60%" xfId="237"/>
    <cellStyle name="Accent2 10" xfId="238"/>
    <cellStyle name="Accent2 11" xfId="239"/>
    <cellStyle name="Accent2 12" xfId="240"/>
    <cellStyle name="Accent2 13" xfId="241"/>
    <cellStyle name="Accent2 14" xfId="242"/>
    <cellStyle name="Accent2 15" xfId="600"/>
    <cellStyle name="Accent2 16" xfId="614"/>
    <cellStyle name="Accent2 17" xfId="630"/>
    <cellStyle name="Accent2 18" xfId="647"/>
    <cellStyle name="Accent2 19" xfId="664"/>
    <cellStyle name="Accent2 2" xfId="243"/>
    <cellStyle name="Accent2 20" xfId="674"/>
    <cellStyle name="Accent2 21" xfId="670"/>
    <cellStyle name="Accent2 22" xfId="701"/>
    <cellStyle name="Accent2 23" xfId="722"/>
    <cellStyle name="Accent2 24" xfId="740"/>
    <cellStyle name="Accent2 25" xfId="746"/>
    <cellStyle name="Accent2 26" xfId="750"/>
    <cellStyle name="Accent2 27" xfId="756"/>
    <cellStyle name="Accent2 28" xfId="763"/>
    <cellStyle name="Accent2 29" xfId="721"/>
    <cellStyle name="Accent2 3" xfId="244"/>
    <cellStyle name="Accent2 30" xfId="773"/>
    <cellStyle name="Accent2 31" xfId="775"/>
    <cellStyle name="Accent2 32" xfId="780"/>
    <cellStyle name="Accent2 33" xfId="801"/>
    <cellStyle name="Accent2 34" xfId="819"/>
    <cellStyle name="Accent2 35" xfId="835"/>
    <cellStyle name="Accent2 36" xfId="840"/>
    <cellStyle name="Accent2 37" xfId="843"/>
    <cellStyle name="Accent2 38" xfId="847"/>
    <cellStyle name="Accent2 39" xfId="849"/>
    <cellStyle name="Accent2 4" xfId="245"/>
    <cellStyle name="Accent2 40" xfId="867"/>
    <cellStyle name="Accent2 41" xfId="883"/>
    <cellStyle name="Accent2 42" xfId="896"/>
    <cellStyle name="Accent2 43" xfId="898"/>
    <cellStyle name="Accent2 44" xfId="903"/>
    <cellStyle name="Accent2 45" xfId="920"/>
    <cellStyle name="Accent2 46" xfId="939"/>
    <cellStyle name="Accent2 47" xfId="948"/>
    <cellStyle name="Accent2 48" xfId="954"/>
    <cellStyle name="Accent2 49" xfId="957"/>
    <cellStyle name="Accent2 5" xfId="246"/>
    <cellStyle name="Accent2 50" xfId="969"/>
    <cellStyle name="Accent2 51" xfId="986"/>
    <cellStyle name="Accent2 52" xfId="994"/>
    <cellStyle name="Accent2 53" xfId="1010"/>
    <cellStyle name="Accent2 54" xfId="1027"/>
    <cellStyle name="Accent2 55" xfId="1037"/>
    <cellStyle name="Accent2 56" xfId="1040"/>
    <cellStyle name="Accent2 57" xfId="1051"/>
    <cellStyle name="Accent2 58" xfId="1224"/>
    <cellStyle name="Accent2 59" xfId="1067"/>
    <cellStyle name="Accent2 6" xfId="247"/>
    <cellStyle name="Accent2 60" xfId="1430"/>
    <cellStyle name="Accent2 61" xfId="1447"/>
    <cellStyle name="Accent2 62" xfId="1455"/>
    <cellStyle name="Accent2 63" xfId="1476"/>
    <cellStyle name="Accent2 64" xfId="1495"/>
    <cellStyle name="Accent2 65" xfId="1511"/>
    <cellStyle name="Accent2 66" xfId="1516"/>
    <cellStyle name="Accent2 67" xfId="1475"/>
    <cellStyle name="Accent2 68" xfId="1533"/>
    <cellStyle name="Accent2 69" xfId="1542"/>
    <cellStyle name="Accent2 7" xfId="248"/>
    <cellStyle name="Accent2 70" xfId="1547"/>
    <cellStyle name="Accent2 71" xfId="1550"/>
    <cellStyle name="Accent2 72" xfId="1553"/>
    <cellStyle name="Accent2 73" xfId="1556"/>
    <cellStyle name="Accent2 74" xfId="1567"/>
    <cellStyle name="Accent2 75" xfId="1583"/>
    <cellStyle name="Accent2 76" xfId="1673"/>
    <cellStyle name="Accent2 77" xfId="1694"/>
    <cellStyle name="Accent2 78" xfId="1705"/>
    <cellStyle name="Accent2 79" xfId="1711"/>
    <cellStyle name="Accent2 8" xfId="249"/>
    <cellStyle name="Accent2 80" xfId="1714"/>
    <cellStyle name="Accent2 81" xfId="1717"/>
    <cellStyle name="Accent2 82" xfId="1730"/>
    <cellStyle name="Accent2 83" xfId="1746"/>
    <cellStyle name="Accent2 84" xfId="1754"/>
    <cellStyle name="Accent2 85" xfId="1771"/>
    <cellStyle name="Accent2 86" xfId="1789"/>
    <cellStyle name="Accent2 9" xfId="250"/>
    <cellStyle name="Accent3" xfId="251" builtinId="37" customBuiltin="1"/>
    <cellStyle name="Accent3 - 20%" xfId="252"/>
    <cellStyle name="Accent3 - 40%" xfId="253"/>
    <cellStyle name="Accent3 - 60%" xfId="254"/>
    <cellStyle name="Accent3 10" xfId="255"/>
    <cellStyle name="Accent3 11" xfId="256"/>
    <cellStyle name="Accent3 12" xfId="257"/>
    <cellStyle name="Accent3 13" xfId="258"/>
    <cellStyle name="Accent3 14" xfId="259"/>
    <cellStyle name="Accent3 15" xfId="601"/>
    <cellStyle name="Accent3 16" xfId="618"/>
    <cellStyle name="Accent3 17" xfId="631"/>
    <cellStyle name="Accent3 18" xfId="651"/>
    <cellStyle name="Accent3 19" xfId="666"/>
    <cellStyle name="Accent3 2" xfId="260"/>
    <cellStyle name="Accent3 20" xfId="665"/>
    <cellStyle name="Accent3 21" xfId="667"/>
    <cellStyle name="Accent3 22" xfId="705"/>
    <cellStyle name="Accent3 23" xfId="726"/>
    <cellStyle name="Accent3 24" xfId="724"/>
    <cellStyle name="Accent3 25" xfId="732"/>
    <cellStyle name="Accent3 26" xfId="723"/>
    <cellStyle name="Accent3 27" xfId="736"/>
    <cellStyle name="Accent3 28" xfId="744"/>
    <cellStyle name="Accent3 29" xfId="762"/>
    <cellStyle name="Accent3 3" xfId="261"/>
    <cellStyle name="Accent3 30" xfId="766"/>
    <cellStyle name="Accent3 31" xfId="754"/>
    <cellStyle name="Accent3 32" xfId="772"/>
    <cellStyle name="Accent3 33" xfId="805"/>
    <cellStyle name="Accent3 34" xfId="823"/>
    <cellStyle name="Accent3 35" xfId="821"/>
    <cellStyle name="Accent3 36" xfId="828"/>
    <cellStyle name="Accent3 37" xfId="820"/>
    <cellStyle name="Accent3 38" xfId="832"/>
    <cellStyle name="Accent3 39" xfId="839"/>
    <cellStyle name="Accent3 4" xfId="262"/>
    <cellStyle name="Accent3 40" xfId="870"/>
    <cellStyle name="Accent3 41" xfId="886"/>
    <cellStyle name="Accent3 42" xfId="884"/>
    <cellStyle name="Accent3 43" xfId="885"/>
    <cellStyle name="Accent3 44" xfId="895"/>
    <cellStyle name="Accent3 45" xfId="923"/>
    <cellStyle name="Accent3 46" xfId="942"/>
    <cellStyle name="Accent3 47" xfId="938"/>
    <cellStyle name="Accent3 48" xfId="944"/>
    <cellStyle name="Accent3 49" xfId="937"/>
    <cellStyle name="Accent3 5" xfId="263"/>
    <cellStyle name="Accent3 50" xfId="973"/>
    <cellStyle name="Accent3 51" xfId="988"/>
    <cellStyle name="Accent3 52" xfId="987"/>
    <cellStyle name="Accent3 53" xfId="1014"/>
    <cellStyle name="Accent3 54" xfId="1029"/>
    <cellStyle name="Accent3 55" xfId="1028"/>
    <cellStyle name="Accent3 56" xfId="1033"/>
    <cellStyle name="Accent3 57" xfId="1054"/>
    <cellStyle name="Accent3 58" xfId="1225"/>
    <cellStyle name="Accent3 59" xfId="1068"/>
    <cellStyle name="Accent3 6" xfId="264"/>
    <cellStyle name="Accent3 60" xfId="1433"/>
    <cellStyle name="Accent3 61" xfId="1449"/>
    <cellStyle name="Accent3 62" xfId="1448"/>
    <cellStyle name="Accent3 63" xfId="1480"/>
    <cellStyle name="Accent3 64" xfId="1499"/>
    <cellStyle name="Accent3 65" xfId="1497"/>
    <cellStyle name="Accent3 66" xfId="1505"/>
    <cellStyle name="Accent3 67" xfId="1523"/>
    <cellStyle name="Accent3 68" xfId="1522"/>
    <cellStyle name="Accent3 69" xfId="1525"/>
    <cellStyle name="Accent3 7" xfId="265"/>
    <cellStyle name="Accent3 70" xfId="1501"/>
    <cellStyle name="Accent3 71" xfId="1529"/>
    <cellStyle name="Accent3 72" xfId="1540"/>
    <cellStyle name="Accent3 73" xfId="1545"/>
    <cellStyle name="Accent3 74" xfId="1570"/>
    <cellStyle name="Accent3 75" xfId="1584"/>
    <cellStyle name="Accent3 76" xfId="1677"/>
    <cellStyle name="Accent3 77" xfId="1697"/>
    <cellStyle name="Accent3 78" xfId="1672"/>
    <cellStyle name="Accent3 79" xfId="1699"/>
    <cellStyle name="Accent3 8" xfId="266"/>
    <cellStyle name="Accent3 80" xfId="1676"/>
    <cellStyle name="Accent3 81" xfId="1703"/>
    <cellStyle name="Accent3 82" xfId="1733"/>
    <cellStyle name="Accent3 83" xfId="1748"/>
    <cellStyle name="Accent3 84" xfId="1747"/>
    <cellStyle name="Accent3 85" xfId="1774"/>
    <cellStyle name="Accent3 86" xfId="1792"/>
    <cellStyle name="Accent3 9" xfId="267"/>
    <cellStyle name="Accent4" xfId="268" builtinId="41" customBuiltin="1"/>
    <cellStyle name="Accent4 - 20%" xfId="269"/>
    <cellStyle name="Accent4 - 40%" xfId="270"/>
    <cellStyle name="Accent4 - 60%" xfId="271"/>
    <cellStyle name="Accent4 10" xfId="272"/>
    <cellStyle name="Accent4 11" xfId="273"/>
    <cellStyle name="Accent4 12" xfId="274"/>
    <cellStyle name="Accent4 13" xfId="275"/>
    <cellStyle name="Accent4 14" xfId="276"/>
    <cellStyle name="Accent4 15" xfId="602"/>
    <cellStyle name="Accent4 16" xfId="621"/>
    <cellStyle name="Accent4 17" xfId="632"/>
    <cellStyle name="Accent4 18" xfId="654"/>
    <cellStyle name="Accent4 19" xfId="668"/>
    <cellStyle name="Accent4 2" xfId="277"/>
    <cellStyle name="Accent4 20" xfId="669"/>
    <cellStyle name="Accent4 21" xfId="678"/>
    <cellStyle name="Accent4 22" xfId="709"/>
    <cellStyle name="Accent4 23" xfId="730"/>
    <cellStyle name="Accent4 24" xfId="731"/>
    <cellStyle name="Accent4 25" xfId="727"/>
    <cellStyle name="Accent4 26" xfId="720"/>
    <cellStyle name="Accent4 27" xfId="725"/>
    <cellStyle name="Accent4 28" xfId="728"/>
    <cellStyle name="Accent4 29" xfId="765"/>
    <cellStyle name="Accent4 3" xfId="278"/>
    <cellStyle name="Accent4 30" xfId="739"/>
    <cellStyle name="Accent4 31" xfId="758"/>
    <cellStyle name="Accent4 32" xfId="770"/>
    <cellStyle name="Accent4 33" xfId="809"/>
    <cellStyle name="Accent4 34" xfId="826"/>
    <cellStyle name="Accent4 35" xfId="827"/>
    <cellStyle name="Accent4 36" xfId="824"/>
    <cellStyle name="Accent4 37" xfId="800"/>
    <cellStyle name="Accent4 38" xfId="822"/>
    <cellStyle name="Accent4 39" xfId="834"/>
    <cellStyle name="Accent4 4" xfId="279"/>
    <cellStyle name="Accent4 40" xfId="874"/>
    <cellStyle name="Accent4 41" xfId="887"/>
    <cellStyle name="Accent4 42" xfId="888"/>
    <cellStyle name="Accent4 43" xfId="866"/>
    <cellStyle name="Accent4 44" xfId="892"/>
    <cellStyle name="Accent4 45" xfId="927"/>
    <cellStyle name="Accent4 46" xfId="946"/>
    <cellStyle name="Accent4 47" xfId="943"/>
    <cellStyle name="Accent4 48" xfId="940"/>
    <cellStyle name="Accent4 49" xfId="950"/>
    <cellStyle name="Accent4 5" xfId="280"/>
    <cellStyle name="Accent4 50" xfId="976"/>
    <cellStyle name="Accent4 51" xfId="989"/>
    <cellStyle name="Accent4 52" xfId="990"/>
    <cellStyle name="Accent4 53" xfId="1017"/>
    <cellStyle name="Accent4 54" xfId="1031"/>
    <cellStyle name="Accent4 55" xfId="1032"/>
    <cellStyle name="Accent4 56" xfId="1030"/>
    <cellStyle name="Accent4 57" xfId="1057"/>
    <cellStyle name="Accent4 58" xfId="1226"/>
    <cellStyle name="Accent4 59" xfId="1069"/>
    <cellStyle name="Accent4 6" xfId="281"/>
    <cellStyle name="Accent4 60" xfId="1437"/>
    <cellStyle name="Accent4 61" xfId="1450"/>
    <cellStyle name="Accent4 62" xfId="1451"/>
    <cellStyle name="Accent4 63" xfId="1484"/>
    <cellStyle name="Accent4 64" xfId="1503"/>
    <cellStyle name="Accent4 65" xfId="1504"/>
    <cellStyle name="Accent4 66" xfId="1500"/>
    <cellStyle name="Accent4 67" xfId="1527"/>
    <cellStyle name="Accent4 68" xfId="1524"/>
    <cellStyle name="Accent4 69" xfId="1498"/>
    <cellStyle name="Accent4 7" xfId="282"/>
    <cellStyle name="Accent4 70" xfId="1536"/>
    <cellStyle name="Accent4 71" xfId="1518"/>
    <cellStyle name="Accent4 72" xfId="1513"/>
    <cellStyle name="Accent4 73" xfId="1532"/>
    <cellStyle name="Accent4 74" xfId="1574"/>
    <cellStyle name="Accent4 75" xfId="1585"/>
    <cellStyle name="Accent4 76" xfId="1681"/>
    <cellStyle name="Accent4 77" xfId="1701"/>
    <cellStyle name="Accent4 78" xfId="1698"/>
    <cellStyle name="Accent4 79" xfId="1695"/>
    <cellStyle name="Accent4 8" xfId="283"/>
    <cellStyle name="Accent4 80" xfId="1707"/>
    <cellStyle name="Accent4 81" xfId="1693"/>
    <cellStyle name="Accent4 82" xfId="1737"/>
    <cellStyle name="Accent4 83" xfId="1749"/>
    <cellStyle name="Accent4 84" xfId="1750"/>
    <cellStyle name="Accent4 85" xfId="1778"/>
    <cellStyle name="Accent4 86" xfId="1793"/>
    <cellStyle name="Accent4 9" xfId="284"/>
    <cellStyle name="Accent5" xfId="285" builtinId="45" customBuiltin="1"/>
    <cellStyle name="Accent5 - 20%" xfId="286"/>
    <cellStyle name="Accent5 - 40%" xfId="287"/>
    <cellStyle name="Accent5 - 60%" xfId="288"/>
    <cellStyle name="Accent5 10" xfId="289"/>
    <cellStyle name="Accent5 11" xfId="290"/>
    <cellStyle name="Accent5 12" xfId="291"/>
    <cellStyle name="Accent5 13" xfId="292"/>
    <cellStyle name="Accent5 14" xfId="293"/>
    <cellStyle name="Accent5 15" xfId="603"/>
    <cellStyle name="Accent5 16" xfId="624"/>
    <cellStyle name="Accent5 17" xfId="633"/>
    <cellStyle name="Accent5 18" xfId="657"/>
    <cellStyle name="Accent5 19" xfId="672"/>
    <cellStyle name="Accent5 2" xfId="294"/>
    <cellStyle name="Accent5 20" xfId="675"/>
    <cellStyle name="Accent5 21" xfId="679"/>
    <cellStyle name="Accent5 22" xfId="713"/>
    <cellStyle name="Accent5 23" xfId="734"/>
    <cellStyle name="Accent5 24" xfId="742"/>
    <cellStyle name="Accent5 25" xfId="748"/>
    <cellStyle name="Accent5 26" xfId="752"/>
    <cellStyle name="Accent5 27" xfId="757"/>
    <cellStyle name="Accent5 28" xfId="764"/>
    <cellStyle name="Accent5 29" xfId="753"/>
    <cellStyle name="Accent5 3" xfId="295"/>
    <cellStyle name="Accent5 30" xfId="774"/>
    <cellStyle name="Accent5 31" xfId="778"/>
    <cellStyle name="Accent5 32" xfId="781"/>
    <cellStyle name="Accent5 33" xfId="812"/>
    <cellStyle name="Accent5 34" xfId="830"/>
    <cellStyle name="Accent5 35" xfId="836"/>
    <cellStyle name="Accent5 36" xfId="841"/>
    <cellStyle name="Accent5 37" xfId="844"/>
    <cellStyle name="Accent5 38" xfId="848"/>
    <cellStyle name="Accent5 39" xfId="851"/>
    <cellStyle name="Accent5 4" xfId="296"/>
    <cellStyle name="Accent5 40" xfId="877"/>
    <cellStyle name="Accent5 41" xfId="890"/>
    <cellStyle name="Accent5 42" xfId="897"/>
    <cellStyle name="Accent5 43" xfId="901"/>
    <cellStyle name="Accent5 44" xfId="904"/>
    <cellStyle name="Accent5 45" xfId="930"/>
    <cellStyle name="Accent5 46" xfId="947"/>
    <cellStyle name="Accent5 47" xfId="952"/>
    <cellStyle name="Accent5 48" xfId="955"/>
    <cellStyle name="Accent5 49" xfId="958"/>
    <cellStyle name="Accent5 5" xfId="297"/>
    <cellStyle name="Accent5 50" xfId="979"/>
    <cellStyle name="Accent5 51" xfId="992"/>
    <cellStyle name="Accent5 52" xfId="995"/>
    <cellStyle name="Accent5 53" xfId="1020"/>
    <cellStyle name="Accent5 54" xfId="1035"/>
    <cellStyle name="Accent5 55" xfId="1038"/>
    <cellStyle name="Accent5 56" xfId="1041"/>
    <cellStyle name="Accent5 57" xfId="1060"/>
    <cellStyle name="Accent5 58" xfId="1227"/>
    <cellStyle name="Accent5 59" xfId="1070"/>
    <cellStyle name="Accent5 6" xfId="298"/>
    <cellStyle name="Accent5 60" xfId="1440"/>
    <cellStyle name="Accent5 61" xfId="1453"/>
    <cellStyle name="Accent5 62" xfId="1456"/>
    <cellStyle name="Accent5 63" xfId="1488"/>
    <cellStyle name="Accent5 64" xfId="1507"/>
    <cellStyle name="Accent5 65" xfId="1512"/>
    <cellStyle name="Accent5 66" xfId="1517"/>
    <cellStyle name="Accent5 67" xfId="1531"/>
    <cellStyle name="Accent5 68" xfId="1538"/>
    <cellStyle name="Accent5 69" xfId="1543"/>
    <cellStyle name="Accent5 7" xfId="299"/>
    <cellStyle name="Accent5 70" xfId="1548"/>
    <cellStyle name="Accent5 71" xfId="1551"/>
    <cellStyle name="Accent5 72" xfId="1554"/>
    <cellStyle name="Accent5 73" xfId="1557"/>
    <cellStyle name="Accent5 74" xfId="1577"/>
    <cellStyle name="Accent5 75" xfId="1586"/>
    <cellStyle name="Accent5 76" xfId="1685"/>
    <cellStyle name="Accent5 77" xfId="1704"/>
    <cellStyle name="Accent5 78" xfId="1709"/>
    <cellStyle name="Accent5 79" xfId="1712"/>
    <cellStyle name="Accent5 8" xfId="300"/>
    <cellStyle name="Accent5 80" xfId="1715"/>
    <cellStyle name="Accent5 81" xfId="1718"/>
    <cellStyle name="Accent5 82" xfId="1740"/>
    <cellStyle name="Accent5 83" xfId="1752"/>
    <cellStyle name="Accent5 84" xfId="1755"/>
    <cellStyle name="Accent5 85" xfId="1781"/>
    <cellStyle name="Accent5 86" xfId="1796"/>
    <cellStyle name="Accent5 9" xfId="301"/>
    <cellStyle name="Accent6" xfId="302" builtinId="49" customBuiltin="1"/>
    <cellStyle name="Accent6 - 20%" xfId="303"/>
    <cellStyle name="Accent6 - 40%" xfId="304"/>
    <cellStyle name="Accent6 - 60%" xfId="305"/>
    <cellStyle name="Accent6 10" xfId="306"/>
    <cellStyle name="Accent6 11" xfId="307"/>
    <cellStyle name="Accent6 12" xfId="308"/>
    <cellStyle name="Accent6 13" xfId="309"/>
    <cellStyle name="Accent6 14" xfId="310"/>
    <cellStyle name="Accent6 15" xfId="604"/>
    <cellStyle name="Accent6 16" xfId="627"/>
    <cellStyle name="Accent6 17" xfId="634"/>
    <cellStyle name="Accent6 18" xfId="660"/>
    <cellStyle name="Accent6 19" xfId="673"/>
    <cellStyle name="Accent6 2" xfId="311"/>
    <cellStyle name="Accent6 20" xfId="676"/>
    <cellStyle name="Accent6 21" xfId="680"/>
    <cellStyle name="Accent6 22" xfId="716"/>
    <cellStyle name="Accent6 23" xfId="738"/>
    <cellStyle name="Accent6 24" xfId="745"/>
    <cellStyle name="Accent6 25" xfId="749"/>
    <cellStyle name="Accent6 26" xfId="755"/>
    <cellStyle name="Accent6 27" xfId="761"/>
    <cellStyle name="Accent6 28" xfId="768"/>
    <cellStyle name="Accent6 29" xfId="771"/>
    <cellStyle name="Accent6 3" xfId="312"/>
    <cellStyle name="Accent6 30" xfId="776"/>
    <cellStyle name="Accent6 31" xfId="779"/>
    <cellStyle name="Accent6 32" xfId="782"/>
    <cellStyle name="Accent6 33" xfId="816"/>
    <cellStyle name="Accent6 34" xfId="833"/>
    <cellStyle name="Accent6 35" xfId="838"/>
    <cellStyle name="Accent6 36" xfId="842"/>
    <cellStyle name="Accent6 37" xfId="846"/>
    <cellStyle name="Accent6 38" xfId="850"/>
    <cellStyle name="Accent6 39" xfId="852"/>
    <cellStyle name="Accent6 4" xfId="313"/>
    <cellStyle name="Accent6 40" xfId="880"/>
    <cellStyle name="Accent6 41" xfId="894"/>
    <cellStyle name="Accent6 42" xfId="899"/>
    <cellStyle name="Accent6 43" xfId="902"/>
    <cellStyle name="Accent6 44" xfId="905"/>
    <cellStyle name="Accent6 45" xfId="934"/>
    <cellStyle name="Accent6 46" xfId="949"/>
    <cellStyle name="Accent6 47" xfId="953"/>
    <cellStyle name="Accent6 48" xfId="956"/>
    <cellStyle name="Accent6 49" xfId="959"/>
    <cellStyle name="Accent6 5" xfId="314"/>
    <cellStyle name="Accent6 50" xfId="982"/>
    <cellStyle name="Accent6 51" xfId="993"/>
    <cellStyle name="Accent6 52" xfId="996"/>
    <cellStyle name="Accent6 53" xfId="1023"/>
    <cellStyle name="Accent6 54" xfId="1036"/>
    <cellStyle name="Accent6 55" xfId="1039"/>
    <cellStyle name="Accent6 56" xfId="1042"/>
    <cellStyle name="Accent6 57" xfId="1063"/>
    <cellStyle name="Accent6 58" xfId="1228"/>
    <cellStyle name="Accent6 59" xfId="1071"/>
    <cellStyle name="Accent6 6" xfId="315"/>
    <cellStyle name="Accent6 60" xfId="1443"/>
    <cellStyle name="Accent6 61" xfId="1454"/>
    <cellStyle name="Accent6 62" xfId="1457"/>
    <cellStyle name="Accent6 63" xfId="1491"/>
    <cellStyle name="Accent6 64" xfId="1510"/>
    <cellStyle name="Accent6 65" xfId="1514"/>
    <cellStyle name="Accent6 66" xfId="1521"/>
    <cellStyle name="Accent6 67" xfId="1535"/>
    <cellStyle name="Accent6 68" xfId="1541"/>
    <cellStyle name="Accent6 69" xfId="1546"/>
    <cellStyle name="Accent6 7" xfId="316"/>
    <cellStyle name="Accent6 70" xfId="1549"/>
    <cellStyle name="Accent6 71" xfId="1552"/>
    <cellStyle name="Accent6 72" xfId="1555"/>
    <cellStyle name="Accent6 73" xfId="1558"/>
    <cellStyle name="Accent6 74" xfId="1580"/>
    <cellStyle name="Accent6 75" xfId="1587"/>
    <cellStyle name="Accent6 76" xfId="1689"/>
    <cellStyle name="Accent6 77" xfId="1706"/>
    <cellStyle name="Accent6 78" xfId="1710"/>
    <cellStyle name="Accent6 79" xfId="1713"/>
    <cellStyle name="Accent6 8" xfId="317"/>
    <cellStyle name="Accent6 80" xfId="1716"/>
    <cellStyle name="Accent6 81" xfId="1719"/>
    <cellStyle name="Accent6 82" xfId="1743"/>
    <cellStyle name="Accent6 83" xfId="1753"/>
    <cellStyle name="Accent6 84" xfId="1756"/>
    <cellStyle name="Accent6 85" xfId="1785"/>
    <cellStyle name="Accent6 86" xfId="1797"/>
    <cellStyle name="Accent6 9" xfId="318"/>
    <cellStyle name="Bad" xfId="319" builtinId="27" customBuiltin="1"/>
    <cellStyle name="Bad 10" xfId="320"/>
    <cellStyle name="Bad 11" xfId="321"/>
    <cellStyle name="Bad 12" xfId="322"/>
    <cellStyle name="Bad 13" xfId="1229"/>
    <cellStyle name="Bad 2" xfId="323"/>
    <cellStyle name="Bad 3" xfId="324"/>
    <cellStyle name="Bad 4" xfId="325"/>
    <cellStyle name="Bad 5" xfId="326"/>
    <cellStyle name="Bad 6" xfId="327"/>
    <cellStyle name="Bad 7" xfId="328"/>
    <cellStyle name="Bad 8" xfId="329"/>
    <cellStyle name="Bad 9" xfId="330"/>
    <cellStyle name="Calc Currency (0)" xfId="1842"/>
    <cellStyle name="Calculation" xfId="331" builtinId="22" customBuiltin="1"/>
    <cellStyle name="Calculation 10" xfId="332"/>
    <cellStyle name="Calculation 11" xfId="333"/>
    <cellStyle name="Calculation 12" xfId="334"/>
    <cellStyle name="Calculation 13" xfId="1230"/>
    <cellStyle name="Calculation 2" xfId="335"/>
    <cellStyle name="Calculation 3" xfId="336"/>
    <cellStyle name="Calculation 4" xfId="337"/>
    <cellStyle name="Calculation 5" xfId="338"/>
    <cellStyle name="Calculation 6" xfId="339"/>
    <cellStyle name="Calculation 7" xfId="340"/>
    <cellStyle name="Calculation 8" xfId="341"/>
    <cellStyle name="Calculation 9" xfId="342"/>
    <cellStyle name="Check Cell" xfId="343" builtinId="23" customBuiltin="1"/>
    <cellStyle name="Check Cell 10" xfId="344"/>
    <cellStyle name="Check Cell 11" xfId="345"/>
    <cellStyle name="Check Cell 12" xfId="346"/>
    <cellStyle name="Check Cell 13" xfId="1231"/>
    <cellStyle name="Check Cell 2" xfId="347"/>
    <cellStyle name="Check Cell 3" xfId="348"/>
    <cellStyle name="Check Cell 4" xfId="349"/>
    <cellStyle name="Check Cell 5" xfId="350"/>
    <cellStyle name="Check Cell 6" xfId="351"/>
    <cellStyle name="Check Cell 7" xfId="352"/>
    <cellStyle name="Check Cell 8" xfId="353"/>
    <cellStyle name="Check Cell 9" xfId="354"/>
    <cellStyle name="CheckCell" xfId="1843"/>
    <cellStyle name="Comma" xfId="355" builtinId="3"/>
    <cellStyle name="Comma 10" xfId="1600"/>
    <cellStyle name="Comma 11" xfId="1758"/>
    <cellStyle name="Comma 12" xfId="1800"/>
    <cellStyle name="Comma 2" xfId="356"/>
    <cellStyle name="Comma 2 2" xfId="1233"/>
    <cellStyle name="Comma 2 3" xfId="1601"/>
    <cellStyle name="Comma 3" xfId="606"/>
    <cellStyle name="Comma 3 2" xfId="1271"/>
    <cellStyle name="Comma 4" xfId="636"/>
    <cellStyle name="Comma 4 2" xfId="1287"/>
    <cellStyle name="Comma 5" xfId="682"/>
    <cellStyle name="Comma 5 2" xfId="1305"/>
    <cellStyle name="Comma 6" xfId="784"/>
    <cellStyle name="Comma 6 2" xfId="1330"/>
    <cellStyle name="Comma 7" xfId="907"/>
    <cellStyle name="Comma 7 2" xfId="1369"/>
    <cellStyle name="Comma 8" xfId="998"/>
    <cellStyle name="Comma 8 2" xfId="1404"/>
    <cellStyle name="Comma 9" xfId="1232"/>
    <cellStyle name="Comma0" xfId="1844"/>
    <cellStyle name="Comma0 - Style2" xfId="1845"/>
    <cellStyle name="Comma0 - Style4" xfId="1846"/>
    <cellStyle name="Comma0 - Style5" xfId="1847"/>
    <cellStyle name="Comma0_00COS Ind Allocators" xfId="1848"/>
    <cellStyle name="Comma1 - Style1" xfId="1849"/>
    <cellStyle name="Copied" xfId="1850"/>
    <cellStyle name="COST1" xfId="1851"/>
    <cellStyle name="Curren - Style1" xfId="1852"/>
    <cellStyle name="Curren - Style2" xfId="1853"/>
    <cellStyle name="Curren - Style5" xfId="1854"/>
    <cellStyle name="Curren - Style6" xfId="1855"/>
    <cellStyle name="Currency" xfId="357" builtinId="4"/>
    <cellStyle name="Currency 10" xfId="1856"/>
    <cellStyle name="Currency 2" xfId="1234"/>
    <cellStyle name="Currency 2 2" xfId="1857"/>
    <cellStyle name="Currency 3" xfId="1858"/>
    <cellStyle name="Currency 4" xfId="1859"/>
    <cellStyle name="Currency 5" xfId="1860"/>
    <cellStyle name="Currency 6" xfId="1861"/>
    <cellStyle name="Currency 7" xfId="1862"/>
    <cellStyle name="Currency 8" xfId="1863"/>
    <cellStyle name="Currency 9" xfId="1864"/>
    <cellStyle name="Currency0" xfId="1865"/>
    <cellStyle name="Date" xfId="1866"/>
    <cellStyle name="Emphasis 1" xfId="358"/>
    <cellStyle name="Emphasis 2" xfId="359"/>
    <cellStyle name="Emphasis 3" xfId="360"/>
    <cellStyle name="Entered" xfId="361"/>
    <cellStyle name="Explanatory Text" xfId="362" builtinId="53" customBuiltin="1"/>
    <cellStyle name="Explanatory Text 10" xfId="363"/>
    <cellStyle name="Explanatory Text 11" xfId="364"/>
    <cellStyle name="Explanatory Text 12" xfId="365"/>
    <cellStyle name="Explanatory Text 13" xfId="1235"/>
    <cellStyle name="Explanatory Text 2" xfId="366"/>
    <cellStyle name="Explanatory Text 3" xfId="367"/>
    <cellStyle name="Explanatory Text 4" xfId="368"/>
    <cellStyle name="Explanatory Text 5" xfId="369"/>
    <cellStyle name="Explanatory Text 6" xfId="370"/>
    <cellStyle name="Explanatory Text 7" xfId="371"/>
    <cellStyle name="Explanatory Text 8" xfId="372"/>
    <cellStyle name="Explanatory Text 9" xfId="373"/>
    <cellStyle name="Fixed" xfId="1867"/>
    <cellStyle name="Fixed3 - Style3" xfId="1868"/>
    <cellStyle name="Good" xfId="374" builtinId="26" customBuiltin="1"/>
    <cellStyle name="Good 10" xfId="375"/>
    <cellStyle name="Good 11" xfId="376"/>
    <cellStyle name="Good 12" xfId="377"/>
    <cellStyle name="Good 13" xfId="1236"/>
    <cellStyle name="Good 2" xfId="378"/>
    <cellStyle name="Good 3" xfId="379"/>
    <cellStyle name="Good 4" xfId="380"/>
    <cellStyle name="Good 5" xfId="381"/>
    <cellStyle name="Good 6" xfId="382"/>
    <cellStyle name="Good 7" xfId="383"/>
    <cellStyle name="Good 8" xfId="384"/>
    <cellStyle name="Good 9" xfId="385"/>
    <cellStyle name="Grey" xfId="386"/>
    <cellStyle name="Header1" xfId="1869"/>
    <cellStyle name="Header2" xfId="1870"/>
    <cellStyle name="Heading 1" xfId="387" builtinId="16" customBuiltin="1"/>
    <cellStyle name="Heading 1 10" xfId="388"/>
    <cellStyle name="Heading 1 11" xfId="389"/>
    <cellStyle name="Heading 1 12" xfId="390"/>
    <cellStyle name="Heading 1 13" xfId="1237"/>
    <cellStyle name="Heading 1 2" xfId="391"/>
    <cellStyle name="Heading 1 3" xfId="392"/>
    <cellStyle name="Heading 1 4" xfId="393"/>
    <cellStyle name="Heading 1 5" xfId="394"/>
    <cellStyle name="Heading 1 6" xfId="395"/>
    <cellStyle name="Heading 1 7" xfId="396"/>
    <cellStyle name="Heading 1 8" xfId="397"/>
    <cellStyle name="Heading 1 9" xfId="398"/>
    <cellStyle name="Heading 2" xfId="399" builtinId="17" customBuiltin="1"/>
    <cellStyle name="Heading 2 10" xfId="400"/>
    <cellStyle name="Heading 2 11" xfId="401"/>
    <cellStyle name="Heading 2 12" xfId="402"/>
    <cellStyle name="Heading 2 13" xfId="1238"/>
    <cellStyle name="Heading 2 2" xfId="403"/>
    <cellStyle name="Heading 2 3" xfId="404"/>
    <cellStyle name="Heading 2 4" xfId="405"/>
    <cellStyle name="Heading 2 5" xfId="406"/>
    <cellStyle name="Heading 2 6" xfId="407"/>
    <cellStyle name="Heading 2 7" xfId="408"/>
    <cellStyle name="Heading 2 8" xfId="409"/>
    <cellStyle name="Heading 2 9" xfId="410"/>
    <cellStyle name="Heading 3" xfId="411" builtinId="18" customBuiltin="1"/>
    <cellStyle name="Heading 3 10" xfId="412"/>
    <cellStyle name="Heading 3 11" xfId="413"/>
    <cellStyle name="Heading 3 12" xfId="414"/>
    <cellStyle name="Heading 3 13" xfId="1239"/>
    <cellStyle name="Heading 3 2" xfId="415"/>
    <cellStyle name="Heading 3 3" xfId="416"/>
    <cellStyle name="Heading 3 4" xfId="417"/>
    <cellStyle name="Heading 3 5" xfId="418"/>
    <cellStyle name="Heading 3 6" xfId="419"/>
    <cellStyle name="Heading 3 7" xfId="420"/>
    <cellStyle name="Heading 3 8" xfId="421"/>
    <cellStyle name="Heading 3 9" xfId="422"/>
    <cellStyle name="Heading 4" xfId="423" builtinId="19" customBuiltin="1"/>
    <cellStyle name="Heading 4 10" xfId="424"/>
    <cellStyle name="Heading 4 11" xfId="425"/>
    <cellStyle name="Heading 4 12" xfId="426"/>
    <cellStyle name="Heading 4 13" xfId="1240"/>
    <cellStyle name="Heading 4 2" xfId="427"/>
    <cellStyle name="Heading 4 3" xfId="428"/>
    <cellStyle name="Heading 4 4" xfId="429"/>
    <cellStyle name="Heading 4 5" xfId="430"/>
    <cellStyle name="Heading 4 6" xfId="431"/>
    <cellStyle name="Heading 4 7" xfId="432"/>
    <cellStyle name="Heading 4 8" xfId="433"/>
    <cellStyle name="Heading 4 9" xfId="434"/>
    <cellStyle name="Heading1" xfId="435"/>
    <cellStyle name="Heading2" xfId="436"/>
    <cellStyle name="Input" xfId="437" builtinId="20" customBuiltin="1"/>
    <cellStyle name="Input [yellow]" xfId="438"/>
    <cellStyle name="Input 10" xfId="439"/>
    <cellStyle name="Input 11" xfId="440"/>
    <cellStyle name="Input 12" xfId="441"/>
    <cellStyle name="Input 13" xfId="442"/>
    <cellStyle name="Input 14" xfId="443"/>
    <cellStyle name="Input 15" xfId="598"/>
    <cellStyle name="Input 16" xfId="608"/>
    <cellStyle name="Input 17" xfId="607"/>
    <cellStyle name="Input 18" xfId="640"/>
    <cellStyle name="Input 19" xfId="638"/>
    <cellStyle name="Input 2" xfId="444"/>
    <cellStyle name="Input 20" xfId="641"/>
    <cellStyle name="Input 21" xfId="639"/>
    <cellStyle name="Input 22" xfId="690"/>
    <cellStyle name="Input 23" xfId="687"/>
    <cellStyle name="Input 24" xfId="691"/>
    <cellStyle name="Input 25" xfId="696"/>
    <cellStyle name="Input 26" xfId="685"/>
    <cellStyle name="Input 27" xfId="686"/>
    <cellStyle name="Input 28" xfId="692"/>
    <cellStyle name="Input 29" xfId="689"/>
    <cellStyle name="Input 3" xfId="445"/>
    <cellStyle name="Input 30" xfId="708"/>
    <cellStyle name="Input 31" xfId="760"/>
    <cellStyle name="Input 32" xfId="683"/>
    <cellStyle name="Input 33" xfId="790"/>
    <cellStyle name="Input 34" xfId="786"/>
    <cellStyle name="Input 35" xfId="791"/>
    <cellStyle name="Input 36" xfId="788"/>
    <cellStyle name="Input 37" xfId="785"/>
    <cellStyle name="Input 38" xfId="796"/>
    <cellStyle name="Input 39" xfId="837"/>
    <cellStyle name="Input 4" xfId="446"/>
    <cellStyle name="Input 40" xfId="857"/>
    <cellStyle name="Input 41" xfId="854"/>
    <cellStyle name="Input 42" xfId="858"/>
    <cellStyle name="Input 43" xfId="862"/>
    <cellStyle name="Input 44" xfId="855"/>
    <cellStyle name="Input 45" xfId="911"/>
    <cellStyle name="Input 46" xfId="914"/>
    <cellStyle name="Input 47" xfId="910"/>
    <cellStyle name="Input 48" xfId="912"/>
    <cellStyle name="Input 49" xfId="909"/>
    <cellStyle name="Input 5" xfId="447"/>
    <cellStyle name="Input 50" xfId="963"/>
    <cellStyle name="Input 51" xfId="961"/>
    <cellStyle name="Input 52" xfId="962"/>
    <cellStyle name="Input 53" xfId="1000"/>
    <cellStyle name="Input 54" xfId="999"/>
    <cellStyle name="Input 55" xfId="1001"/>
    <cellStyle name="Input 56" xfId="1005"/>
    <cellStyle name="Input 57" xfId="1045"/>
    <cellStyle name="Input 58" xfId="1241"/>
    <cellStyle name="Input 59" xfId="1046"/>
    <cellStyle name="Input 6" xfId="448"/>
    <cellStyle name="Input 60" xfId="1424"/>
    <cellStyle name="Input 61" xfId="1425"/>
    <cellStyle name="Input 62" xfId="1422"/>
    <cellStyle name="Input 63" xfId="1465"/>
    <cellStyle name="Input 64" xfId="1460"/>
    <cellStyle name="Input 65" xfId="1466"/>
    <cellStyle name="Input 66" xfId="1463"/>
    <cellStyle name="Input 67" xfId="1520"/>
    <cellStyle name="Input 68" xfId="1487"/>
    <cellStyle name="Input 69" xfId="1519"/>
    <cellStyle name="Input 7" xfId="449"/>
    <cellStyle name="Input 70" xfId="1468"/>
    <cellStyle name="Input 71" xfId="1502"/>
    <cellStyle name="Input 72" xfId="1459"/>
    <cellStyle name="Input 73" xfId="1530"/>
    <cellStyle name="Input 74" xfId="1561"/>
    <cellStyle name="Input 75" xfId="1560"/>
    <cellStyle name="Input 76" xfId="1665"/>
    <cellStyle name="Input 77" xfId="1661"/>
    <cellStyle name="Input 78" xfId="1660"/>
    <cellStyle name="Input 79" xfId="1692"/>
    <cellStyle name="Input 8" xfId="450"/>
    <cellStyle name="Input 80" xfId="1663"/>
    <cellStyle name="Input 81" xfId="1664"/>
    <cellStyle name="Input 82" xfId="1723"/>
    <cellStyle name="Input 83" xfId="1721"/>
    <cellStyle name="Input 84" xfId="1724"/>
    <cellStyle name="Input 85" xfId="1762"/>
    <cellStyle name="Input 86" xfId="1760"/>
    <cellStyle name="Input 9" xfId="451"/>
    <cellStyle name="Input Cells" xfId="1871"/>
    <cellStyle name="Input Cells Percent" xfId="1872"/>
    <cellStyle name="Lines" xfId="1873"/>
    <cellStyle name="LINKED" xfId="1874"/>
    <cellStyle name="Linked Cell" xfId="452" builtinId="24" customBuiltin="1"/>
    <cellStyle name="Linked Cell 10" xfId="453"/>
    <cellStyle name="Linked Cell 11" xfId="454"/>
    <cellStyle name="Linked Cell 12" xfId="455"/>
    <cellStyle name="Linked Cell 13" xfId="1242"/>
    <cellStyle name="Linked Cell 2" xfId="456"/>
    <cellStyle name="Linked Cell 3" xfId="457"/>
    <cellStyle name="Linked Cell 4" xfId="458"/>
    <cellStyle name="Linked Cell 5" xfId="459"/>
    <cellStyle name="Linked Cell 6" xfId="460"/>
    <cellStyle name="Linked Cell 7" xfId="461"/>
    <cellStyle name="Linked Cell 8" xfId="462"/>
    <cellStyle name="Linked Cell 9" xfId="463"/>
    <cellStyle name="modified border" xfId="464"/>
    <cellStyle name="modified border1" xfId="465"/>
    <cellStyle name="Neutral" xfId="466" builtinId="28" customBuiltin="1"/>
    <cellStyle name="Neutral 10" xfId="467"/>
    <cellStyle name="Neutral 11" xfId="468"/>
    <cellStyle name="Neutral 12" xfId="469"/>
    <cellStyle name="Neutral 13" xfId="1243"/>
    <cellStyle name="Neutral 2" xfId="470"/>
    <cellStyle name="Neutral 3" xfId="471"/>
    <cellStyle name="Neutral 4" xfId="472"/>
    <cellStyle name="Neutral 5" xfId="473"/>
    <cellStyle name="Neutral 6" xfId="474"/>
    <cellStyle name="Neutral 7" xfId="475"/>
    <cellStyle name="Neutral 8" xfId="476"/>
    <cellStyle name="Neutral 9" xfId="477"/>
    <cellStyle name="no dec" xfId="1875"/>
    <cellStyle name="Normal" xfId="0" builtinId="0"/>
    <cellStyle name="Normal - Style1" xfId="478"/>
    <cellStyle name="Normal 10" xfId="479"/>
    <cellStyle name="Normal 10 2" xfId="1244"/>
    <cellStyle name="Normal 11" xfId="597"/>
    <cellStyle name="Normal 11 2" xfId="1269"/>
    <cellStyle name="Normal 12" xfId="642"/>
    <cellStyle name="Normal 12 2" xfId="1289"/>
    <cellStyle name="Normal 13" xfId="663"/>
    <cellStyle name="Normal 13 2" xfId="1303"/>
    <cellStyle name="Normal 14" xfId="637"/>
    <cellStyle name="Normal 14 2" xfId="1288"/>
    <cellStyle name="Normal 15" xfId="681"/>
    <cellStyle name="Normal 15 2" xfId="1304"/>
    <cellStyle name="Normal 16" xfId="694"/>
    <cellStyle name="Normal 16 2" xfId="1309"/>
    <cellStyle name="Normal 17" xfId="719"/>
    <cellStyle name="Normal 17 2" xfId="1324"/>
    <cellStyle name="Normal 18" xfId="693"/>
    <cellStyle name="Normal 18 2" xfId="1308"/>
    <cellStyle name="Normal 19" xfId="712"/>
    <cellStyle name="Normal 19 2" xfId="1319"/>
    <cellStyle name="Normal 2" xfId="480"/>
    <cellStyle name="Normal 2 2" xfId="1245"/>
    <cellStyle name="Normal 2 3" xfId="1602"/>
    <cellStyle name="Normal 2_Allocation Method - Working File" xfId="1876"/>
    <cellStyle name="Normal 20" xfId="741"/>
    <cellStyle name="Normal 20 2" xfId="1326"/>
    <cellStyle name="Normal 21" xfId="747"/>
    <cellStyle name="Normal 21 2" xfId="1327"/>
    <cellStyle name="Normal 22" xfId="751"/>
    <cellStyle name="Normal 22 2" xfId="1328"/>
    <cellStyle name="Normal 23" xfId="688"/>
    <cellStyle name="Normal 23 2" xfId="1307"/>
    <cellStyle name="Normal 24" xfId="737"/>
    <cellStyle name="Normal 24 2" xfId="1325"/>
    <cellStyle name="Normal 25" xfId="684"/>
    <cellStyle name="Normal 25 2" xfId="1306"/>
    <cellStyle name="Normal 26" xfId="783"/>
    <cellStyle name="Normal 26 2" xfId="1329"/>
    <cellStyle name="Normal 27" xfId="793"/>
    <cellStyle name="Normal 27 2" xfId="1334"/>
    <cellStyle name="Normal 28" xfId="789"/>
    <cellStyle name="Normal 28 2" xfId="1332"/>
    <cellStyle name="Normal 29" xfId="795"/>
    <cellStyle name="Normal 29 2" xfId="1336"/>
    <cellStyle name="Normal 3" xfId="481"/>
    <cellStyle name="Normal 3 2" xfId="1246"/>
    <cellStyle name="Normal 3 3" xfId="1603"/>
    <cellStyle name="Normal 3 4" xfId="1657"/>
    <cellStyle name="Normal 3 5" xfId="1801"/>
    <cellStyle name="Normal 30" xfId="787"/>
    <cellStyle name="Normal 30 2" xfId="1331"/>
    <cellStyle name="Normal 31" xfId="792"/>
    <cellStyle name="Normal 31 2" xfId="1333"/>
    <cellStyle name="Normal 32" xfId="815"/>
    <cellStyle name="Normal 32 2" xfId="1347"/>
    <cellStyle name="Normal 33" xfId="853"/>
    <cellStyle name="Normal 33 2" xfId="1350"/>
    <cellStyle name="Normal 34" xfId="860"/>
    <cellStyle name="Normal 34 2" xfId="1353"/>
    <cellStyle name="Normal 35" xfId="856"/>
    <cellStyle name="Normal 35 2" xfId="1351"/>
    <cellStyle name="Normal 36" xfId="893"/>
    <cellStyle name="Normal 36 2" xfId="1367"/>
    <cellStyle name="Normal 37" xfId="859"/>
    <cellStyle name="Normal 37 2" xfId="1352"/>
    <cellStyle name="Normal 38" xfId="906"/>
    <cellStyle name="Normal 38 2" xfId="1368"/>
    <cellStyle name="Normal 39" xfId="915"/>
    <cellStyle name="Normal 39 2" xfId="1372"/>
    <cellStyle name="Normal 4" xfId="482"/>
    <cellStyle name="Normal 4 2" xfId="1247"/>
    <cellStyle name="Normal 40" xfId="933"/>
    <cellStyle name="Normal 40 2" xfId="1384"/>
    <cellStyle name="Normal 41" xfId="908"/>
    <cellStyle name="Normal 41 2" xfId="1370"/>
    <cellStyle name="Normal 42" xfId="926"/>
    <cellStyle name="Normal 42 2" xfId="1379"/>
    <cellStyle name="Normal 43" xfId="960"/>
    <cellStyle name="Normal 43 2" xfId="1387"/>
    <cellStyle name="Normal 44" xfId="965"/>
    <cellStyle name="Normal 44 2" xfId="1389"/>
    <cellStyle name="Normal 45" xfId="985"/>
    <cellStyle name="Normal 45 2" xfId="1402"/>
    <cellStyle name="Normal 46" xfId="997"/>
    <cellStyle name="Normal 46 2" xfId="1403"/>
    <cellStyle name="Normal 47" xfId="1003"/>
    <cellStyle name="Normal 47 2" xfId="1406"/>
    <cellStyle name="Normal 48" xfId="1026"/>
    <cellStyle name="Normal 48 2" xfId="1420"/>
    <cellStyle name="Normal 49" xfId="1002"/>
    <cellStyle name="Normal 49 2" xfId="1405"/>
    <cellStyle name="Normal 5" xfId="483"/>
    <cellStyle name="Normal 5 2" xfId="1248"/>
    <cellStyle name="Normal 50" xfId="1043"/>
    <cellStyle name="Normal 51" xfId="1072"/>
    <cellStyle name="Normal 52" xfId="1044"/>
    <cellStyle name="Normal 53" xfId="1421"/>
    <cellStyle name="Normal 54" xfId="1423"/>
    <cellStyle name="Normal 55" xfId="1436"/>
    <cellStyle name="Normal 56" xfId="1458"/>
    <cellStyle name="Normal 57" xfId="1469"/>
    <cellStyle name="Normal 58" xfId="1464"/>
    <cellStyle name="Normal 59" xfId="1471"/>
    <cellStyle name="Normal 6" xfId="605"/>
    <cellStyle name="Normal 6 2" xfId="1270"/>
    <cellStyle name="Normal 60" xfId="1462"/>
    <cellStyle name="Normal 61" xfId="1515"/>
    <cellStyle name="Normal 62" xfId="1461"/>
    <cellStyle name="Normal 63" xfId="1509"/>
    <cellStyle name="Normal 64" xfId="1467"/>
    <cellStyle name="Normal 65" xfId="1494"/>
    <cellStyle name="Normal 66" xfId="1534"/>
    <cellStyle name="Normal 67" xfId="1559"/>
    <cellStyle name="Normal 68" xfId="1562"/>
    <cellStyle name="Normal 69" xfId="1659"/>
    <cellStyle name="Normal 7" xfId="609"/>
    <cellStyle name="Normal 7 2" xfId="1272"/>
    <cellStyle name="Normal 70" xfId="1667"/>
    <cellStyle name="Normal 71" xfId="1684"/>
    <cellStyle name="Normal 72" xfId="1662"/>
    <cellStyle name="Normal 73" xfId="1688"/>
    <cellStyle name="Normal 74" xfId="1666"/>
    <cellStyle name="Normal 75" xfId="1720"/>
    <cellStyle name="Normal 76" xfId="1725"/>
    <cellStyle name="Normal 77" xfId="1722"/>
    <cellStyle name="Normal 78" xfId="1757"/>
    <cellStyle name="Normal 79" xfId="1764"/>
    <cellStyle name="Normal 8" xfId="635"/>
    <cellStyle name="Normal 8 2" xfId="1286"/>
    <cellStyle name="Normal 80" xfId="1767"/>
    <cellStyle name="Normal 9" xfId="484"/>
    <cellStyle name="Normal 9 2" xfId="1249"/>
    <cellStyle name="Normal_012009 PSE Funding" xfId="485"/>
    <cellStyle name="Normal_032008 PSE Funding" xfId="486"/>
    <cellStyle name="Normal_3.01 Income Statement Ele &amp; Gas" xfId="487"/>
    <cellStyle name="Normal_Detail" xfId="488"/>
    <cellStyle name="Normal_Income Statement 12ME Sept_07" xfId="489"/>
    <cellStyle name="Normal_IS_monthly" xfId="490"/>
    <cellStyle name="Normal_UIP Detail 12ME0311" xfId="491"/>
    <cellStyle name="Note" xfId="492" builtinId="10" customBuiltin="1"/>
    <cellStyle name="Note 10" xfId="493"/>
    <cellStyle name="Note 10 2" xfId="1251"/>
    <cellStyle name="Note 11" xfId="494"/>
    <cellStyle name="Note 11 2" xfId="1252"/>
    <cellStyle name="Note 12" xfId="495"/>
    <cellStyle name="Note 12 2" xfId="1253"/>
    <cellStyle name="Note 13" xfId="610"/>
    <cellStyle name="Note 13 2" xfId="1273"/>
    <cellStyle name="Note 14" xfId="643"/>
    <cellStyle name="Note 14 2" xfId="1290"/>
    <cellStyle name="Note 15" xfId="695"/>
    <cellStyle name="Note 15 2" xfId="1310"/>
    <cellStyle name="Note 16" xfId="794"/>
    <cellStyle name="Note 16 2" xfId="1335"/>
    <cellStyle name="Note 17" xfId="861"/>
    <cellStyle name="Note 17 2" xfId="1354"/>
    <cellStyle name="Note 18" xfId="913"/>
    <cellStyle name="Note 18 2" xfId="1371"/>
    <cellStyle name="Note 19" xfId="964"/>
    <cellStyle name="Note 19 2" xfId="1388"/>
    <cellStyle name="Note 2" xfId="496"/>
    <cellStyle name="Note 2 2" xfId="1254"/>
    <cellStyle name="Note 2 3" xfId="1605"/>
    <cellStyle name="Note 2 4" xfId="1658"/>
    <cellStyle name="Note 2 5" xfId="1802"/>
    <cellStyle name="Note 20" xfId="1004"/>
    <cellStyle name="Note 20 2" xfId="1407"/>
    <cellStyle name="Note 21" xfId="1047"/>
    <cellStyle name="Note 22" xfId="1250"/>
    <cellStyle name="Note 23" xfId="1426"/>
    <cellStyle name="Note 24" xfId="1470"/>
    <cellStyle name="Note 25" xfId="1563"/>
    <cellStyle name="Note 26" xfId="1604"/>
    <cellStyle name="Note 27" xfId="1668"/>
    <cellStyle name="Note 28" xfId="1726"/>
    <cellStyle name="Note 29" xfId="1765"/>
    <cellStyle name="Note 3" xfId="497"/>
    <cellStyle name="Note 3 2" xfId="1255"/>
    <cellStyle name="Note 4" xfId="498"/>
    <cellStyle name="Note 4 2" xfId="1256"/>
    <cellStyle name="Note 5" xfId="499"/>
    <cellStyle name="Note 5 2" xfId="1257"/>
    <cellStyle name="Note 6" xfId="500"/>
    <cellStyle name="Note 6 2" xfId="1258"/>
    <cellStyle name="Note 7" xfId="501"/>
    <cellStyle name="Note 7 2" xfId="1259"/>
    <cellStyle name="Note 8" xfId="502"/>
    <cellStyle name="Note 8 2" xfId="1260"/>
    <cellStyle name="Note 9" xfId="503"/>
    <cellStyle name="Note 9 2" xfId="1261"/>
    <cellStyle name="Output" xfId="504" builtinId="21" customBuiltin="1"/>
    <cellStyle name="Output 10" xfId="505"/>
    <cellStyle name="Output 11" xfId="506"/>
    <cellStyle name="Output 12" xfId="507"/>
    <cellStyle name="Output 13" xfId="1262"/>
    <cellStyle name="Output 2" xfId="508"/>
    <cellStyle name="Output 3" xfId="509"/>
    <cellStyle name="Output 4" xfId="510"/>
    <cellStyle name="Output 5" xfId="511"/>
    <cellStyle name="Output 6" xfId="512"/>
    <cellStyle name="Output 7" xfId="513"/>
    <cellStyle name="Output 8" xfId="514"/>
    <cellStyle name="Output 9" xfId="515"/>
    <cellStyle name="Percen - Style1" xfId="1877"/>
    <cellStyle name="Percen - Style2" xfId="1878"/>
    <cellStyle name="Percen - Style3" xfId="1879"/>
    <cellStyle name="Percent" xfId="516" builtinId="5"/>
    <cellStyle name="Percent [2]" xfId="517"/>
    <cellStyle name="Percent 2" xfId="1263"/>
    <cellStyle name="Percent 3" xfId="1880"/>
    <cellStyle name="Percent 4" xfId="1881"/>
    <cellStyle name="Percent 5" xfId="1882"/>
    <cellStyle name="Percent 6" xfId="1883"/>
    <cellStyle name="Percent 7" xfId="1884"/>
    <cellStyle name="Processing" xfId="1885"/>
    <cellStyle name="PSChar" xfId="1886"/>
    <cellStyle name="PSDate" xfId="1887"/>
    <cellStyle name="PSDec" xfId="1888"/>
    <cellStyle name="PSHeading" xfId="1889"/>
    <cellStyle name="PSInt" xfId="1890"/>
    <cellStyle name="PSSpacer" xfId="1891"/>
    <cellStyle name="purple - Style8" xfId="1892"/>
    <cellStyle name="RED" xfId="1893"/>
    <cellStyle name="Red - Style7" xfId="1894"/>
    <cellStyle name="Report" xfId="1895"/>
    <cellStyle name="Report Bar" xfId="1896"/>
    <cellStyle name="Report Heading" xfId="1897"/>
    <cellStyle name="Report Percent" xfId="1898"/>
    <cellStyle name="Report Unit Cost" xfId="1899"/>
    <cellStyle name="Reports" xfId="1900"/>
    <cellStyle name="Reports Total" xfId="1901"/>
    <cellStyle name="Reports Unit Cost Total" xfId="1902"/>
    <cellStyle name="RevList" xfId="1903"/>
    <cellStyle name="round100" xfId="1904"/>
    <cellStyle name="SAPBEXaggData" xfId="518"/>
    <cellStyle name="SAPBEXaggData 2" xfId="1606"/>
    <cellStyle name="SAPBEXaggDataEmph" xfId="519"/>
    <cellStyle name="SAPBEXaggDataEmph 2" xfId="1607"/>
    <cellStyle name="SAPBEXaggItem" xfId="520"/>
    <cellStyle name="SAPBEXaggItem 2" xfId="1608"/>
    <cellStyle name="SAPBEXaggItemX" xfId="521"/>
    <cellStyle name="SAPBEXaggItemX 2" xfId="1609"/>
    <cellStyle name="SAPBEXchaText" xfId="522"/>
    <cellStyle name="SAPBEXchaText 2" xfId="1610"/>
    <cellStyle name="SAPBEXexcBad7" xfId="523"/>
    <cellStyle name="SAPBEXexcBad7 2" xfId="1611"/>
    <cellStyle name="SAPBEXexcBad8" xfId="524"/>
    <cellStyle name="SAPBEXexcBad8 2" xfId="1612"/>
    <cellStyle name="SAPBEXexcBad9" xfId="525"/>
    <cellStyle name="SAPBEXexcBad9 2" xfId="1613"/>
    <cellStyle name="SAPBEXexcCritical4" xfId="526"/>
    <cellStyle name="SAPBEXexcCritical4 2" xfId="1614"/>
    <cellStyle name="SAPBEXexcCritical5" xfId="527"/>
    <cellStyle name="SAPBEXexcCritical5 2" xfId="1615"/>
    <cellStyle name="SAPBEXexcCritical6" xfId="528"/>
    <cellStyle name="SAPBEXexcCritical6 2" xfId="1616"/>
    <cellStyle name="SAPBEXexcGood1" xfId="529"/>
    <cellStyle name="SAPBEXexcGood1 2" xfId="1617"/>
    <cellStyle name="SAPBEXexcGood2" xfId="530"/>
    <cellStyle name="SAPBEXexcGood2 2" xfId="1618"/>
    <cellStyle name="SAPBEXexcGood3" xfId="531"/>
    <cellStyle name="SAPBEXexcGood3 2" xfId="1619"/>
    <cellStyle name="SAPBEXfilterDrill" xfId="532"/>
    <cellStyle name="SAPBEXfilterDrill 2" xfId="1620"/>
    <cellStyle name="SAPBEXfilterItem" xfId="533"/>
    <cellStyle name="SAPBEXfilterItem 2" xfId="1621"/>
    <cellStyle name="SAPBEXfilterText" xfId="534"/>
    <cellStyle name="SAPBEXfilterText 2" xfId="1622"/>
    <cellStyle name="SAPBEXformats" xfId="535"/>
    <cellStyle name="SAPBEXformats 2" xfId="1623"/>
    <cellStyle name="SAPBEXheaderItem" xfId="536"/>
    <cellStyle name="SAPBEXheaderItem 2" xfId="1264"/>
    <cellStyle name="SAPBEXheaderItem 3" xfId="1624"/>
    <cellStyle name="SAPBEXheaderText" xfId="537"/>
    <cellStyle name="SAPBEXheaderText 2" xfId="1265"/>
    <cellStyle name="SAPBEXheaderText 3" xfId="1625"/>
    <cellStyle name="SAPBEXHLevel0" xfId="538"/>
    <cellStyle name="SAPBEXHLevel0 2" xfId="1626"/>
    <cellStyle name="SAPBEXHLevel0 3" xfId="1803"/>
    <cellStyle name="SAPBEXHLevel0X" xfId="539"/>
    <cellStyle name="SAPBEXHLevel0X 2" xfId="1627"/>
    <cellStyle name="SAPBEXHLevel0X 3" xfId="1804"/>
    <cellStyle name="SAPBEXHLevel1" xfId="540"/>
    <cellStyle name="SAPBEXHLevel1 2" xfId="1628"/>
    <cellStyle name="SAPBEXHLevel1 3" xfId="1805"/>
    <cellStyle name="SAPBEXHLevel1X" xfId="541"/>
    <cellStyle name="SAPBEXHLevel1X 2" xfId="1629"/>
    <cellStyle name="SAPBEXHLevel1X 3" xfId="1806"/>
    <cellStyle name="SAPBEXHLevel2" xfId="542"/>
    <cellStyle name="SAPBEXHLevel2 2" xfId="1630"/>
    <cellStyle name="SAPBEXHLevel2 3" xfId="1807"/>
    <cellStyle name="SAPBEXHLevel2X" xfId="543"/>
    <cellStyle name="SAPBEXHLevel2X 2" xfId="1631"/>
    <cellStyle name="SAPBEXHLevel2X 3" xfId="1808"/>
    <cellStyle name="SAPBEXHLevel3" xfId="544"/>
    <cellStyle name="SAPBEXHLevel3 2" xfId="1632"/>
    <cellStyle name="SAPBEXHLevel3 3" xfId="1809"/>
    <cellStyle name="SAPBEXHLevel3X" xfId="545"/>
    <cellStyle name="SAPBEXHLevel3X 2" xfId="1633"/>
    <cellStyle name="SAPBEXHLevel3X 3" xfId="1810"/>
    <cellStyle name="SAPBEXinputData" xfId="546"/>
    <cellStyle name="SAPBEXinputData 2" xfId="1634"/>
    <cellStyle name="SAPBEXItemHeader" xfId="1905"/>
    <cellStyle name="SAPBEXresData" xfId="547"/>
    <cellStyle name="SAPBEXresData 2" xfId="1635"/>
    <cellStyle name="SAPBEXresDataEmph" xfId="548"/>
    <cellStyle name="SAPBEXresDataEmph 2" xfId="1636"/>
    <cellStyle name="SAPBEXresItem" xfId="549"/>
    <cellStyle name="SAPBEXresItem 2" xfId="1637"/>
    <cellStyle name="SAPBEXresItemX" xfId="550"/>
    <cellStyle name="SAPBEXresItemX 2" xfId="1638"/>
    <cellStyle name="SAPBEXstdData" xfId="551"/>
    <cellStyle name="SAPBEXstdData 2" xfId="1639"/>
    <cellStyle name="SAPBEXstdDataEmph" xfId="552"/>
    <cellStyle name="SAPBEXstdDataEmph 2" xfId="1640"/>
    <cellStyle name="SAPBEXstdItem" xfId="553"/>
    <cellStyle name="SAPBEXstdItem 2" xfId="1641"/>
    <cellStyle name="SAPBEXstdItemX" xfId="554"/>
    <cellStyle name="SAPBEXstdItemX 2" xfId="1642"/>
    <cellStyle name="SAPBEXtitle" xfId="555"/>
    <cellStyle name="SAPBEXtitle 2" xfId="1643"/>
    <cellStyle name="SAPBEXunassignedItem" xfId="1906"/>
    <cellStyle name="SAPBEXundefined" xfId="556"/>
    <cellStyle name="SAPBEXundefined 2" xfId="1644"/>
    <cellStyle name="shade" xfId="1907"/>
    <cellStyle name="Sheet Title" xfId="557"/>
    <cellStyle name="StmtTtl1" xfId="558"/>
    <cellStyle name="StmtTtl2" xfId="559"/>
    <cellStyle name="STYL1 - Style1" xfId="1908"/>
    <cellStyle name="Style 1" xfId="560"/>
    <cellStyle name="Style 1 2" xfId="1909"/>
    <cellStyle name="Style 1 3" xfId="1910"/>
    <cellStyle name="Style 1 3 2" xfId="1911"/>
    <cellStyle name="Style 1 3 2 2" xfId="1912"/>
    <cellStyle name="Style 1 3 3" xfId="1913"/>
    <cellStyle name="Style 1 3 4" xfId="1914"/>
    <cellStyle name="Style 1 4" xfId="1915"/>
    <cellStyle name="Subtotal" xfId="1916"/>
    <cellStyle name="Sub-total" xfId="1917"/>
    <cellStyle name="Title" xfId="561" builtinId="15" customBuiltin="1"/>
    <cellStyle name="Title 10" xfId="562"/>
    <cellStyle name="Title 11" xfId="563"/>
    <cellStyle name="Title 12" xfId="564"/>
    <cellStyle name="Title 13" xfId="1266"/>
    <cellStyle name="Title 2" xfId="565"/>
    <cellStyle name="Title 3" xfId="566"/>
    <cellStyle name="Title 4" xfId="567"/>
    <cellStyle name="Title 5" xfId="568"/>
    <cellStyle name="Title 6" xfId="569"/>
    <cellStyle name="Title 7" xfId="570"/>
    <cellStyle name="Title 8" xfId="571"/>
    <cellStyle name="Title 9" xfId="572"/>
    <cellStyle name="Title: Major" xfId="1918"/>
    <cellStyle name="Title: Minor" xfId="1919"/>
    <cellStyle name="Title: Worksheet" xfId="1920"/>
    <cellStyle name="Total" xfId="573" builtinId="25" customBuiltin="1"/>
    <cellStyle name="Total 10" xfId="574"/>
    <cellStyle name="Total 11" xfId="575"/>
    <cellStyle name="Total 12" xfId="576"/>
    <cellStyle name="Total 13" xfId="1267"/>
    <cellStyle name="Total 2" xfId="577"/>
    <cellStyle name="Total 3" xfId="578"/>
    <cellStyle name="Total 4" xfId="579"/>
    <cellStyle name="Total 5" xfId="580"/>
    <cellStyle name="Total 6" xfId="581"/>
    <cellStyle name="Total 7" xfId="582"/>
    <cellStyle name="Total 8" xfId="583"/>
    <cellStyle name="Total 9" xfId="584"/>
    <cellStyle name="Total4 - Style4" xfId="1921"/>
    <cellStyle name="Warning Text" xfId="585" builtinId="11" customBuiltin="1"/>
    <cellStyle name="Warning Text 10" xfId="586"/>
    <cellStyle name="Warning Text 11" xfId="587"/>
    <cellStyle name="Warning Text 12" xfId="588"/>
    <cellStyle name="Warning Text 13" xfId="1268"/>
    <cellStyle name="Warning Text 2" xfId="589"/>
    <cellStyle name="Warning Text 3" xfId="590"/>
    <cellStyle name="Warning Text 4" xfId="591"/>
    <cellStyle name="Warning Text 5" xfId="592"/>
    <cellStyle name="Warning Text 6" xfId="593"/>
    <cellStyle name="Warning Text 7" xfId="594"/>
    <cellStyle name="Warning Text 8" xfId="595"/>
    <cellStyle name="Warning Text 9" xfId="596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I46"/>
  <sheetViews>
    <sheetView tabSelected="1" zoomScaleNormal="100" workbookViewId="0"/>
  </sheetViews>
  <sheetFormatPr defaultColWidth="9.109375" defaultRowHeight="18" customHeight="1" x14ac:dyDescent="0.25"/>
  <cols>
    <col min="1" max="1" width="52" style="3" customWidth="1"/>
    <col min="2" max="4" width="16.6640625" style="3" customWidth="1"/>
    <col min="5" max="5" width="2.5546875" style="3" customWidth="1"/>
    <col min="6" max="16384" width="9.109375" style="3"/>
  </cols>
  <sheetData>
    <row r="1" spans="1:6" ht="18" customHeight="1" x14ac:dyDescent="0.25">
      <c r="A1" s="6" t="s">
        <v>409</v>
      </c>
      <c r="B1" s="7"/>
      <c r="C1" s="7"/>
      <c r="D1" s="7"/>
    </row>
    <row r="2" spans="1:6" ht="18" customHeight="1" x14ac:dyDescent="0.25">
      <c r="A2" s="6" t="s">
        <v>410</v>
      </c>
      <c r="B2" s="7"/>
      <c r="C2" s="7"/>
      <c r="D2" s="7"/>
    </row>
    <row r="3" spans="1:6" ht="18" customHeight="1" x14ac:dyDescent="0.25">
      <c r="A3" s="224" t="s">
        <v>670</v>
      </c>
      <c r="B3" s="224"/>
      <c r="C3" s="224"/>
      <c r="D3" s="224"/>
    </row>
    <row r="4" spans="1:6" ht="12" customHeight="1" x14ac:dyDescent="0.25">
      <c r="B4" s="7"/>
      <c r="C4" s="7"/>
      <c r="D4" s="7"/>
    </row>
    <row r="5" spans="1:6" ht="18" customHeight="1" x14ac:dyDescent="0.25">
      <c r="A5" s="225" t="s">
        <v>669</v>
      </c>
      <c r="B5" s="225"/>
      <c r="C5" s="225"/>
      <c r="D5" s="225"/>
      <c r="E5" s="158"/>
      <c r="F5" s="158"/>
    </row>
    <row r="6" spans="1:6" ht="18" customHeight="1" x14ac:dyDescent="0.25">
      <c r="A6" s="158"/>
      <c r="B6" s="158"/>
      <c r="C6" s="158"/>
      <c r="D6" s="158"/>
      <c r="E6" s="158"/>
      <c r="F6" s="158"/>
    </row>
    <row r="7" spans="1:6" ht="18" customHeight="1" x14ac:dyDescent="0.25">
      <c r="A7" s="159"/>
      <c r="B7" s="160" t="s">
        <v>411</v>
      </c>
      <c r="C7" s="15" t="s">
        <v>412</v>
      </c>
      <c r="D7" s="16" t="s">
        <v>413</v>
      </c>
    </row>
    <row r="8" spans="1:6" ht="18" customHeight="1" x14ac:dyDescent="0.25">
      <c r="A8" s="155" t="s">
        <v>444</v>
      </c>
      <c r="B8" s="157"/>
      <c r="C8" s="17"/>
      <c r="D8" s="18"/>
    </row>
    <row r="9" spans="1:6" ht="18" customHeight="1" x14ac:dyDescent="0.25">
      <c r="A9" s="154" t="s">
        <v>414</v>
      </c>
      <c r="B9" s="161">
        <v>183131654.609999</v>
      </c>
      <c r="C9" s="162">
        <v>115584215.95</v>
      </c>
      <c r="D9" s="163">
        <f>SUM(B9:C9)</f>
        <v>298715870.55999899</v>
      </c>
    </row>
    <row r="10" spans="1:6" ht="18" customHeight="1" x14ac:dyDescent="0.25">
      <c r="A10" s="154" t="s">
        <v>415</v>
      </c>
      <c r="B10" s="164">
        <v>24236.33</v>
      </c>
      <c r="C10" s="165">
        <v>0</v>
      </c>
      <c r="D10" s="2">
        <f>SUM(B10:C10)</f>
        <v>24236.33</v>
      </c>
    </row>
    <row r="11" spans="1:6" ht="18" customHeight="1" x14ac:dyDescent="0.25">
      <c r="A11" s="154" t="s">
        <v>416</v>
      </c>
      <c r="B11" s="164">
        <v>12340531.390000001</v>
      </c>
      <c r="C11" s="165">
        <v>0</v>
      </c>
      <c r="D11" s="2">
        <f>SUM(B11:C11)</f>
        <v>12340531.390000001</v>
      </c>
    </row>
    <row r="12" spans="1:6" ht="18" customHeight="1" x14ac:dyDescent="0.25">
      <c r="A12" s="154" t="s">
        <v>417</v>
      </c>
      <c r="B12" s="166">
        <v>6121854.1699999999</v>
      </c>
      <c r="C12" s="167">
        <v>2792301.27</v>
      </c>
      <c r="D12" s="168">
        <f>SUM(B12:C12)</f>
        <v>8914155.4399999995</v>
      </c>
    </row>
    <row r="13" spans="1:6" ht="18" customHeight="1" x14ac:dyDescent="0.25">
      <c r="A13" s="154" t="s">
        <v>418</v>
      </c>
      <c r="B13" s="161">
        <v>201618276.49999902</v>
      </c>
      <c r="C13" s="162">
        <v>118376517.22</v>
      </c>
      <c r="D13" s="163">
        <f>SUM(D9:D12)</f>
        <v>319994793.71999896</v>
      </c>
    </row>
    <row r="14" spans="1:6" ht="18" customHeight="1" x14ac:dyDescent="0.25">
      <c r="A14" s="155" t="s">
        <v>419</v>
      </c>
      <c r="B14" s="169"/>
      <c r="C14" s="1"/>
      <c r="D14" s="2"/>
    </row>
    <row r="15" spans="1:6" ht="18" customHeight="1" x14ac:dyDescent="0.25">
      <c r="A15" s="155" t="s">
        <v>445</v>
      </c>
      <c r="B15" s="169"/>
      <c r="C15" s="1"/>
      <c r="D15" s="2"/>
    </row>
    <row r="16" spans="1:6" ht="18" customHeight="1" x14ac:dyDescent="0.25">
      <c r="A16" s="155" t="s">
        <v>420</v>
      </c>
      <c r="B16" s="169"/>
      <c r="C16" s="1"/>
      <c r="D16" s="2"/>
    </row>
    <row r="17" spans="1:4" ht="18" customHeight="1" x14ac:dyDescent="0.25">
      <c r="A17" s="155" t="s">
        <v>446</v>
      </c>
      <c r="B17" s="169"/>
      <c r="C17" s="1"/>
      <c r="D17" s="2"/>
    </row>
    <row r="18" spans="1:4" ht="18" customHeight="1" x14ac:dyDescent="0.25">
      <c r="A18" s="154" t="s">
        <v>421</v>
      </c>
      <c r="B18" s="161">
        <v>20035850.239999998</v>
      </c>
      <c r="C18" s="162">
        <v>0</v>
      </c>
      <c r="D18" s="163">
        <f>B18+C18</f>
        <v>20035850.239999998</v>
      </c>
    </row>
    <row r="19" spans="1:4" ht="18" customHeight="1" x14ac:dyDescent="0.25">
      <c r="A19" s="154" t="s">
        <v>422</v>
      </c>
      <c r="B19" s="164">
        <v>51370941.770000003</v>
      </c>
      <c r="C19" s="165">
        <v>58511833.189999998</v>
      </c>
      <c r="D19" s="170">
        <f>B19+C19</f>
        <v>109882774.96000001</v>
      </c>
    </row>
    <row r="20" spans="1:4" ht="18" customHeight="1" x14ac:dyDescent="0.25">
      <c r="A20" s="154" t="s">
        <v>423</v>
      </c>
      <c r="B20" s="164">
        <v>9432990.3599999994</v>
      </c>
      <c r="C20" s="165">
        <v>0</v>
      </c>
      <c r="D20" s="170">
        <f>B20+C20</f>
        <v>9432990.3599999994</v>
      </c>
    </row>
    <row r="21" spans="1:4" ht="18" customHeight="1" x14ac:dyDescent="0.25">
      <c r="A21" s="154" t="s">
        <v>424</v>
      </c>
      <c r="B21" s="166">
        <v>-15740880.369999999</v>
      </c>
      <c r="C21" s="167">
        <v>0</v>
      </c>
      <c r="D21" s="171">
        <f>B21+C21</f>
        <v>-15740880.369999999</v>
      </c>
    </row>
    <row r="22" spans="1:4" ht="18" customHeight="1" x14ac:dyDescent="0.25">
      <c r="A22" s="154" t="s">
        <v>425</v>
      </c>
      <c r="B22" s="161">
        <v>65098902.000000007</v>
      </c>
      <c r="C22" s="162">
        <v>58511833.189999998</v>
      </c>
      <c r="D22" s="163">
        <f>SUM(D18:D21)</f>
        <v>123610735.19</v>
      </c>
    </row>
    <row r="23" spans="1:4" ht="18" customHeight="1" x14ac:dyDescent="0.25">
      <c r="A23" s="155" t="s">
        <v>426</v>
      </c>
      <c r="B23" s="169"/>
      <c r="C23" s="1"/>
      <c r="D23" s="2"/>
    </row>
    <row r="24" spans="1:4" ht="18" customHeight="1" x14ac:dyDescent="0.25">
      <c r="A24" s="154" t="s">
        <v>427</v>
      </c>
      <c r="B24" s="161">
        <v>7044030.46</v>
      </c>
      <c r="C24" s="162">
        <v>253515.69</v>
      </c>
      <c r="D24" s="163">
        <f t="shared" ref="D24:D38" si="0">B24+C24</f>
        <v>7297546.1500000004</v>
      </c>
    </row>
    <row r="25" spans="1:4" ht="18" customHeight="1" x14ac:dyDescent="0.25">
      <c r="A25" s="154" t="s">
        <v>428</v>
      </c>
      <c r="B25" s="164">
        <v>1936509.01</v>
      </c>
      <c r="C25" s="165">
        <v>334.94</v>
      </c>
      <c r="D25" s="170">
        <f t="shared" si="0"/>
        <v>1936843.95</v>
      </c>
    </row>
    <row r="26" spans="1:4" ht="18" customHeight="1" x14ac:dyDescent="0.25">
      <c r="A26" s="154" t="s">
        <v>429</v>
      </c>
      <c r="B26" s="164">
        <v>5845418.1500000302</v>
      </c>
      <c r="C26" s="165">
        <v>4141792.15</v>
      </c>
      <c r="D26" s="170">
        <f t="shared" si="0"/>
        <v>9987210.3000000305</v>
      </c>
    </row>
    <row r="27" spans="1:4" ht="18" customHeight="1" x14ac:dyDescent="0.25">
      <c r="A27" s="154" t="s">
        <v>430</v>
      </c>
      <c r="B27" s="164">
        <v>4342561.5484480001</v>
      </c>
      <c r="C27" s="165">
        <v>2647920.281552</v>
      </c>
      <c r="D27" s="170">
        <f t="shared" si="0"/>
        <v>6990481.8300000001</v>
      </c>
    </row>
    <row r="28" spans="1:4" ht="18" customHeight="1" x14ac:dyDescent="0.25">
      <c r="A28" s="154" t="s">
        <v>431</v>
      </c>
      <c r="B28" s="164">
        <v>1741099.7998649999</v>
      </c>
      <c r="C28" s="165">
        <v>702501.21013499901</v>
      </c>
      <c r="D28" s="170">
        <f t="shared" si="0"/>
        <v>2443601.0099999988</v>
      </c>
    </row>
    <row r="29" spans="1:4" ht="18" customHeight="1" x14ac:dyDescent="0.25">
      <c r="A29" s="154" t="s">
        <v>432</v>
      </c>
      <c r="B29" s="164">
        <v>8972528.2799999993</v>
      </c>
      <c r="C29" s="165">
        <v>1260645.6599999999</v>
      </c>
      <c r="D29" s="170">
        <f t="shared" si="0"/>
        <v>10233173.939999999</v>
      </c>
    </row>
    <row r="30" spans="1:4" ht="18" customHeight="1" x14ac:dyDescent="0.25">
      <c r="A30" s="154" t="s">
        <v>433</v>
      </c>
      <c r="B30" s="164">
        <v>8949953.4376889896</v>
      </c>
      <c r="C30" s="165">
        <v>4085450.7423109999</v>
      </c>
      <c r="D30" s="170">
        <f t="shared" si="0"/>
        <v>13035404.179999989</v>
      </c>
    </row>
    <row r="31" spans="1:4" ht="18" customHeight="1" x14ac:dyDescent="0.25">
      <c r="A31" s="154" t="s">
        <v>434</v>
      </c>
      <c r="B31" s="164">
        <v>21770803.626941901</v>
      </c>
      <c r="C31" s="165">
        <v>9559607.9930579904</v>
      </c>
      <c r="D31" s="170">
        <f t="shared" si="0"/>
        <v>31330411.619999893</v>
      </c>
    </row>
    <row r="32" spans="1:4" ht="18" customHeight="1" x14ac:dyDescent="0.25">
      <c r="A32" s="154" t="s">
        <v>435</v>
      </c>
      <c r="B32" s="164">
        <v>3803767.821912</v>
      </c>
      <c r="C32" s="165">
        <v>988499.47808799997</v>
      </c>
      <c r="D32" s="170">
        <f t="shared" si="0"/>
        <v>4792267.3</v>
      </c>
    </row>
    <row r="33" spans="1:9" ht="18" customHeight="1" x14ac:dyDescent="0.25">
      <c r="A33" s="154" t="s">
        <v>436</v>
      </c>
      <c r="B33" s="164">
        <v>1434447.18</v>
      </c>
      <c r="C33" s="165">
        <v>0</v>
      </c>
      <c r="D33" s="170">
        <f t="shared" si="0"/>
        <v>1434447.18</v>
      </c>
    </row>
    <row r="34" spans="1:9" ht="18" customHeight="1" x14ac:dyDescent="0.25">
      <c r="A34" s="154" t="s">
        <v>437</v>
      </c>
      <c r="B34" s="164">
        <v>1013526.82</v>
      </c>
      <c r="C34" s="165">
        <v>-3780.85</v>
      </c>
      <c r="D34" s="170">
        <f t="shared" si="0"/>
        <v>1009745.97</v>
      </c>
    </row>
    <row r="35" spans="1:9" ht="18" customHeight="1" x14ac:dyDescent="0.25">
      <c r="A35" s="154" t="s">
        <v>104</v>
      </c>
      <c r="B35" s="164">
        <v>-2783218.55</v>
      </c>
      <c r="C35" s="165">
        <v>0</v>
      </c>
      <c r="D35" s="170">
        <f t="shared" si="0"/>
        <v>-2783218.55</v>
      </c>
    </row>
    <row r="36" spans="1:9" ht="18" customHeight="1" x14ac:dyDescent="0.25">
      <c r="A36" s="154" t="s">
        <v>439</v>
      </c>
      <c r="B36" s="164">
        <v>18309529.801374</v>
      </c>
      <c r="C36" s="165">
        <v>10911373.968626</v>
      </c>
      <c r="D36" s="170">
        <f t="shared" si="0"/>
        <v>29220903.77</v>
      </c>
    </row>
    <row r="37" spans="1:9" ht="18" customHeight="1" x14ac:dyDescent="0.25">
      <c r="A37" s="154" t="s">
        <v>440</v>
      </c>
      <c r="B37" s="164">
        <v>2238.9699999999998</v>
      </c>
      <c r="C37" s="165">
        <v>-572.52</v>
      </c>
      <c r="D37" s="170">
        <f t="shared" si="0"/>
        <v>1666.4499999999998</v>
      </c>
      <c r="I37" s="98"/>
    </row>
    <row r="38" spans="1:9" ht="18" customHeight="1" x14ac:dyDescent="0.25">
      <c r="A38" s="154" t="s">
        <v>441</v>
      </c>
      <c r="B38" s="166">
        <v>16594468.52</v>
      </c>
      <c r="C38" s="167">
        <v>8191775.9299999997</v>
      </c>
      <c r="D38" s="171">
        <f t="shared" si="0"/>
        <v>24786244.449999999</v>
      </c>
      <c r="I38" s="98"/>
    </row>
    <row r="39" spans="1:9" ht="18" customHeight="1" x14ac:dyDescent="0.25">
      <c r="A39" s="155" t="s">
        <v>442</v>
      </c>
      <c r="B39" s="161">
        <v>164076566.87622994</v>
      </c>
      <c r="C39" s="162">
        <v>101250897.86377001</v>
      </c>
      <c r="D39" s="163">
        <f>SUM(D22:D38)</f>
        <v>265327464.73999989</v>
      </c>
    </row>
    <row r="40" spans="1:9" ht="18" customHeight="1" x14ac:dyDescent="0.25">
      <c r="A40" s="154"/>
      <c r="B40" s="169"/>
      <c r="C40" s="1"/>
      <c r="D40" s="2"/>
    </row>
    <row r="41" spans="1:9" ht="18" customHeight="1" x14ac:dyDescent="0.55000000000000004">
      <c r="A41" s="172" t="s">
        <v>443</v>
      </c>
      <c r="B41" s="173">
        <v>37541709.623769075</v>
      </c>
      <c r="C41" s="174">
        <v>17125619.356229991</v>
      </c>
      <c r="D41" s="175">
        <f>D13-D39</f>
        <v>54667328.979999065</v>
      </c>
    </row>
    <row r="42" spans="1:9" ht="18" customHeight="1" x14ac:dyDescent="0.25">
      <c r="A42" s="156"/>
      <c r="B42" s="176"/>
      <c r="C42" s="177"/>
      <c r="D42" s="168"/>
    </row>
    <row r="46" spans="1:9" ht="18" customHeight="1" x14ac:dyDescent="0.25">
      <c r="B46" s="178"/>
      <c r="C46" s="178"/>
      <c r="D46" s="178"/>
    </row>
  </sheetData>
  <mergeCells count="2">
    <mergeCell ref="A3:D3"/>
    <mergeCell ref="A5:D5"/>
  </mergeCells>
  <phoneticPr fontId="19" type="noConversion"/>
  <printOptions horizontalCentered="1"/>
  <pageMargins left="0.25" right="0.25" top="0.52" bottom="0.78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H69"/>
  <sheetViews>
    <sheetView tabSelected="1" zoomScaleNormal="100" workbookViewId="0"/>
  </sheetViews>
  <sheetFormatPr defaultColWidth="9.109375" defaultRowHeight="18" customHeight="1" x14ac:dyDescent="0.25"/>
  <cols>
    <col min="1" max="1" width="39" style="3" customWidth="1"/>
    <col min="2" max="2" width="16.88671875" style="3" bestFit="1" customWidth="1"/>
    <col min="3" max="3" width="14.5546875" style="3" customWidth="1"/>
    <col min="4" max="5" width="14.109375" style="3" customWidth="1"/>
    <col min="6" max="6" width="17.5546875" style="3" customWidth="1"/>
    <col min="7" max="7" width="9.109375" style="3"/>
    <col min="8" max="8" width="32.44140625" style="3" customWidth="1"/>
    <col min="9" max="16384" width="9.109375" style="3"/>
  </cols>
  <sheetData>
    <row r="1" spans="1:7" ht="18" customHeight="1" x14ac:dyDescent="0.25">
      <c r="A1" s="6" t="s">
        <v>409</v>
      </c>
      <c r="B1" s="7"/>
      <c r="C1" s="7"/>
      <c r="D1" s="7"/>
      <c r="E1" s="7"/>
      <c r="F1" s="7"/>
    </row>
    <row r="2" spans="1:7" ht="18" customHeight="1" x14ac:dyDescent="0.25">
      <c r="A2" s="6" t="s">
        <v>454</v>
      </c>
      <c r="B2" s="7"/>
      <c r="C2" s="7"/>
      <c r="D2" s="7"/>
      <c r="E2" s="7"/>
      <c r="F2" s="7"/>
    </row>
    <row r="3" spans="1:7" ht="18" customHeight="1" x14ac:dyDescent="0.25">
      <c r="A3" s="6" t="str">
        <f>Allocated!A3</f>
        <v>FOR THE MONTH ENDED NOVEMBER 30, 2014</v>
      </c>
      <c r="B3" s="7"/>
      <c r="C3" s="7"/>
      <c r="D3" s="7"/>
      <c r="E3" s="7"/>
      <c r="F3" s="7"/>
    </row>
    <row r="4" spans="1:7" ht="12" customHeight="1" x14ac:dyDescent="0.25"/>
    <row r="5" spans="1:7" ht="18" customHeight="1" x14ac:dyDescent="0.25">
      <c r="A5" s="159"/>
      <c r="B5" s="15" t="s">
        <v>411</v>
      </c>
      <c r="C5" s="15" t="s">
        <v>412</v>
      </c>
      <c r="D5" s="15" t="s">
        <v>447</v>
      </c>
      <c r="E5" s="15" t="s">
        <v>455</v>
      </c>
      <c r="F5" s="16" t="s">
        <v>413</v>
      </c>
    </row>
    <row r="6" spans="1:7" ht="18" customHeight="1" x14ac:dyDescent="0.25">
      <c r="A6" s="181" t="s">
        <v>448</v>
      </c>
      <c r="B6" s="157"/>
      <c r="C6" s="17"/>
      <c r="D6" s="17"/>
      <c r="E6" s="17"/>
      <c r="F6" s="18"/>
    </row>
    <row r="7" spans="1:7" ht="18" customHeight="1" x14ac:dyDescent="0.25">
      <c r="A7" s="155" t="s">
        <v>444</v>
      </c>
      <c r="B7" s="169"/>
      <c r="C7" s="1"/>
      <c r="D7" s="1"/>
      <c r="E7" s="1"/>
      <c r="F7" s="2"/>
    </row>
    <row r="8" spans="1:7" ht="18" customHeight="1" x14ac:dyDescent="0.25">
      <c r="A8" s="154" t="s">
        <v>414</v>
      </c>
      <c r="B8" s="161">
        <v>183131654.609999</v>
      </c>
      <c r="C8" s="162">
        <v>115584215.95</v>
      </c>
      <c r="D8" s="162">
        <v>0</v>
      </c>
      <c r="E8" s="162">
        <v>0</v>
      </c>
      <c r="F8" s="163">
        <f>SUM(B8:E8)</f>
        <v>298715870.55999899</v>
      </c>
      <c r="G8" s="13"/>
    </row>
    <row r="9" spans="1:7" ht="18" customHeight="1" x14ac:dyDescent="0.25">
      <c r="A9" s="154" t="s">
        <v>415</v>
      </c>
      <c r="B9" s="164">
        <v>24236.33</v>
      </c>
      <c r="C9" s="165">
        <v>0</v>
      </c>
      <c r="D9" s="165">
        <v>0</v>
      </c>
      <c r="E9" s="165">
        <v>0</v>
      </c>
      <c r="F9" s="170">
        <f>SUM(B9:E9)</f>
        <v>24236.33</v>
      </c>
      <c r="G9" s="13"/>
    </row>
    <row r="10" spans="1:7" ht="18" customHeight="1" x14ac:dyDescent="0.25">
      <c r="A10" s="154" t="s">
        <v>416</v>
      </c>
      <c r="B10" s="164">
        <v>12340531.390000001</v>
      </c>
      <c r="C10" s="165">
        <v>0</v>
      </c>
      <c r="D10" s="165">
        <v>0</v>
      </c>
      <c r="E10" s="165">
        <v>0</v>
      </c>
      <c r="F10" s="170">
        <f>SUM(B10:E10)</f>
        <v>12340531.390000001</v>
      </c>
      <c r="G10" s="13"/>
    </row>
    <row r="11" spans="1:7" ht="18" customHeight="1" x14ac:dyDescent="0.25">
      <c r="A11" s="154" t="s">
        <v>417</v>
      </c>
      <c r="B11" s="166">
        <v>6121854.1699999999</v>
      </c>
      <c r="C11" s="167">
        <v>2792301.27</v>
      </c>
      <c r="D11" s="167">
        <v>0</v>
      </c>
      <c r="E11" s="167">
        <v>0</v>
      </c>
      <c r="F11" s="171">
        <f>SUM(B11:E11)</f>
        <v>8914155.4399999995</v>
      </c>
      <c r="G11" s="13"/>
    </row>
    <row r="12" spans="1:7" ht="18" customHeight="1" x14ac:dyDescent="0.25">
      <c r="A12" s="154" t="s">
        <v>418</v>
      </c>
      <c r="B12" s="161">
        <v>201618276.49999902</v>
      </c>
      <c r="C12" s="162">
        <v>118376517.22</v>
      </c>
      <c r="D12" s="162">
        <v>0</v>
      </c>
      <c r="E12" s="162">
        <v>0</v>
      </c>
      <c r="F12" s="163">
        <f>SUM(F8:F11)</f>
        <v>319994793.71999896</v>
      </c>
      <c r="G12" s="13"/>
    </row>
    <row r="13" spans="1:7" ht="18" customHeight="1" x14ac:dyDescent="0.25">
      <c r="A13" s="155" t="s">
        <v>419</v>
      </c>
      <c r="B13" s="169"/>
      <c r="C13" s="1"/>
      <c r="D13" s="1"/>
      <c r="E13" s="1"/>
      <c r="F13" s="2"/>
      <c r="G13" s="13"/>
    </row>
    <row r="14" spans="1:7" ht="18" customHeight="1" x14ac:dyDescent="0.25">
      <c r="A14" s="155" t="s">
        <v>445</v>
      </c>
      <c r="B14" s="169"/>
      <c r="C14" s="1"/>
      <c r="D14" s="1"/>
      <c r="E14" s="1"/>
      <c r="F14" s="2"/>
      <c r="G14" s="13"/>
    </row>
    <row r="15" spans="1:7" ht="18" customHeight="1" x14ac:dyDescent="0.25">
      <c r="A15" s="155" t="s">
        <v>420</v>
      </c>
      <c r="B15" s="169"/>
      <c r="C15" s="1"/>
      <c r="D15" s="1"/>
      <c r="E15" s="1"/>
      <c r="F15" s="2"/>
      <c r="G15" s="13"/>
    </row>
    <row r="16" spans="1:7" ht="18" customHeight="1" x14ac:dyDescent="0.25">
      <c r="A16" s="155" t="s">
        <v>446</v>
      </c>
      <c r="B16" s="169"/>
      <c r="C16" s="1"/>
      <c r="D16" s="1"/>
      <c r="E16" s="1"/>
      <c r="F16" s="2"/>
      <c r="G16" s="13"/>
    </row>
    <row r="17" spans="1:7" ht="18" customHeight="1" x14ac:dyDescent="0.25">
      <c r="A17" s="154" t="s">
        <v>421</v>
      </c>
      <c r="B17" s="161">
        <v>20035850.239999998</v>
      </c>
      <c r="C17" s="162">
        <v>0</v>
      </c>
      <c r="D17" s="162">
        <v>0</v>
      </c>
      <c r="E17" s="162">
        <v>0</v>
      </c>
      <c r="F17" s="163">
        <f>SUM(B17:E17)</f>
        <v>20035850.239999998</v>
      </c>
      <c r="G17" s="13"/>
    </row>
    <row r="18" spans="1:7" ht="18" customHeight="1" x14ac:dyDescent="0.25">
      <c r="A18" s="154" t="s">
        <v>422</v>
      </c>
      <c r="B18" s="164">
        <v>51370941.770000003</v>
      </c>
      <c r="C18" s="165">
        <v>58511833.189999998</v>
      </c>
      <c r="D18" s="165">
        <v>0</v>
      </c>
      <c r="E18" s="165">
        <v>0</v>
      </c>
      <c r="F18" s="170">
        <f>SUM(B18:E18)</f>
        <v>109882774.96000001</v>
      </c>
      <c r="G18" s="13"/>
    </row>
    <row r="19" spans="1:7" ht="18" customHeight="1" x14ac:dyDescent="0.25">
      <c r="A19" s="154" t="s">
        <v>423</v>
      </c>
      <c r="B19" s="164">
        <v>9432990.3599999994</v>
      </c>
      <c r="C19" s="165">
        <v>0</v>
      </c>
      <c r="D19" s="165">
        <v>0</v>
      </c>
      <c r="E19" s="165">
        <v>0</v>
      </c>
      <c r="F19" s="170">
        <f>SUM(B19:E19)</f>
        <v>9432990.3599999994</v>
      </c>
      <c r="G19" s="13"/>
    </row>
    <row r="20" spans="1:7" ht="18" customHeight="1" x14ac:dyDescent="0.25">
      <c r="A20" s="154" t="s">
        <v>424</v>
      </c>
      <c r="B20" s="166">
        <v>-15740880.369999999</v>
      </c>
      <c r="C20" s="167">
        <v>0</v>
      </c>
      <c r="D20" s="167">
        <v>0</v>
      </c>
      <c r="E20" s="167">
        <v>0</v>
      </c>
      <c r="F20" s="171">
        <f>SUM(B20:E20)</f>
        <v>-15740880.369999999</v>
      </c>
      <c r="G20" s="13"/>
    </row>
    <row r="21" spans="1:7" ht="18" customHeight="1" x14ac:dyDescent="0.25">
      <c r="A21" s="154" t="s">
        <v>425</v>
      </c>
      <c r="B21" s="161">
        <v>65098902.000000007</v>
      </c>
      <c r="C21" s="162">
        <v>58511833.189999998</v>
      </c>
      <c r="D21" s="162">
        <v>0</v>
      </c>
      <c r="E21" s="162">
        <v>0</v>
      </c>
      <c r="F21" s="163">
        <f>SUM(F17:F20)</f>
        <v>123610735.19</v>
      </c>
      <c r="G21" s="13"/>
    </row>
    <row r="22" spans="1:7" ht="18" customHeight="1" x14ac:dyDescent="0.25">
      <c r="A22" s="155" t="s">
        <v>426</v>
      </c>
      <c r="B22" s="169"/>
      <c r="C22" s="1"/>
      <c r="D22" s="1"/>
      <c r="E22" s="1"/>
      <c r="F22" s="2"/>
      <c r="G22" s="13"/>
    </row>
    <row r="23" spans="1:7" ht="18" customHeight="1" x14ac:dyDescent="0.25">
      <c r="A23" s="154" t="s">
        <v>427</v>
      </c>
      <c r="B23" s="161">
        <v>7044030.46</v>
      </c>
      <c r="C23" s="162">
        <v>253515.69</v>
      </c>
      <c r="D23" s="162">
        <v>0</v>
      </c>
      <c r="E23" s="162">
        <v>0</v>
      </c>
      <c r="F23" s="163">
        <f t="shared" ref="F23:F37" si="0">SUM(B23:E23)</f>
        <v>7297546.1500000004</v>
      </c>
      <c r="G23" s="13"/>
    </row>
    <row r="24" spans="1:7" ht="18" customHeight="1" x14ac:dyDescent="0.25">
      <c r="A24" s="154" t="s">
        <v>428</v>
      </c>
      <c r="B24" s="164">
        <v>1936509.01</v>
      </c>
      <c r="C24" s="165">
        <v>334.94</v>
      </c>
      <c r="D24" s="165">
        <v>0</v>
      </c>
      <c r="E24" s="165">
        <v>0</v>
      </c>
      <c r="F24" s="170">
        <f t="shared" si="0"/>
        <v>1936843.95</v>
      </c>
      <c r="G24" s="13"/>
    </row>
    <row r="25" spans="1:7" ht="18" customHeight="1" x14ac:dyDescent="0.25">
      <c r="A25" s="154" t="s">
        <v>429</v>
      </c>
      <c r="B25" s="164">
        <v>5845418.1500000302</v>
      </c>
      <c r="C25" s="1">
        <v>4141792.15</v>
      </c>
      <c r="D25" s="165">
        <v>0</v>
      </c>
      <c r="E25" s="165">
        <v>0</v>
      </c>
      <c r="F25" s="170">
        <f t="shared" si="0"/>
        <v>9987210.3000000305</v>
      </c>
      <c r="G25" s="13"/>
    </row>
    <row r="26" spans="1:7" ht="18" customHeight="1" x14ac:dyDescent="0.25">
      <c r="A26" s="154" t="s">
        <v>430</v>
      </c>
      <c r="B26" s="164">
        <v>2843805.55</v>
      </c>
      <c r="C26" s="1">
        <v>1584575.01</v>
      </c>
      <c r="D26" s="1">
        <v>2562101.27</v>
      </c>
      <c r="E26" s="165">
        <v>0</v>
      </c>
      <c r="F26" s="170">
        <f t="shared" si="0"/>
        <v>6990481.8300000001</v>
      </c>
      <c r="G26" s="13"/>
    </row>
    <row r="27" spans="1:7" ht="18" customHeight="1" x14ac:dyDescent="0.25">
      <c r="A27" s="154" t="s">
        <v>431</v>
      </c>
      <c r="B27" s="164">
        <v>1613257.61</v>
      </c>
      <c r="C27" s="1">
        <v>611398.049999999</v>
      </c>
      <c r="D27" s="1">
        <v>218945.35</v>
      </c>
      <c r="E27" s="165">
        <v>0</v>
      </c>
      <c r="F27" s="170">
        <f t="shared" si="0"/>
        <v>2443601.0099999993</v>
      </c>
      <c r="G27" s="13"/>
    </row>
    <row r="28" spans="1:7" ht="18" customHeight="1" x14ac:dyDescent="0.25">
      <c r="A28" s="154" t="s">
        <v>432</v>
      </c>
      <c r="B28" s="164">
        <v>8972528.2799999993</v>
      </c>
      <c r="C28" s="1">
        <v>1260645.6599999999</v>
      </c>
      <c r="D28" s="165">
        <v>0</v>
      </c>
      <c r="E28" s="165">
        <v>0</v>
      </c>
      <c r="F28" s="170">
        <f t="shared" si="0"/>
        <v>10233173.939999999</v>
      </c>
      <c r="G28" s="13"/>
    </row>
    <row r="29" spans="1:7" ht="18" customHeight="1" x14ac:dyDescent="0.25">
      <c r="A29" s="154" t="s">
        <v>433</v>
      </c>
      <c r="B29" s="164">
        <v>3416857.3899999899</v>
      </c>
      <c r="C29" s="1">
        <v>1422249.3399999901</v>
      </c>
      <c r="D29" s="1">
        <v>8196297.4500000002</v>
      </c>
      <c r="E29" s="165">
        <v>0</v>
      </c>
      <c r="F29" s="170">
        <f t="shared" si="0"/>
        <v>13035404.179999981</v>
      </c>
      <c r="G29" s="13"/>
    </row>
    <row r="30" spans="1:7" ht="18" customHeight="1" x14ac:dyDescent="0.25">
      <c r="A30" s="154" t="s">
        <v>434</v>
      </c>
      <c r="B30" s="164">
        <v>20528536.2299999</v>
      </c>
      <c r="C30" s="1">
        <v>8974474.0999999903</v>
      </c>
      <c r="D30" s="1">
        <v>1827401.29</v>
      </c>
      <c r="E30" s="165">
        <v>0</v>
      </c>
      <c r="F30" s="170">
        <f t="shared" si="0"/>
        <v>31330411.619999889</v>
      </c>
      <c r="G30" s="13"/>
    </row>
    <row r="31" spans="1:7" ht="18" customHeight="1" x14ac:dyDescent="0.25">
      <c r="A31" s="154" t="s">
        <v>435</v>
      </c>
      <c r="B31" s="164">
        <v>2121408</v>
      </c>
      <c r="C31" s="1">
        <v>196072.86</v>
      </c>
      <c r="D31" s="1">
        <v>2474786.44</v>
      </c>
      <c r="E31" s="165">
        <v>0</v>
      </c>
      <c r="F31" s="170">
        <f t="shared" si="0"/>
        <v>4792267.3</v>
      </c>
      <c r="G31" s="13"/>
    </row>
    <row r="32" spans="1:7" ht="18" customHeight="1" x14ac:dyDescent="0.25">
      <c r="A32" s="154" t="s">
        <v>436</v>
      </c>
      <c r="B32" s="164">
        <v>1434447.18</v>
      </c>
      <c r="C32" s="165">
        <v>0</v>
      </c>
      <c r="D32" s="165">
        <v>0</v>
      </c>
      <c r="E32" s="165">
        <v>0</v>
      </c>
      <c r="F32" s="170">
        <f t="shared" si="0"/>
        <v>1434447.18</v>
      </c>
      <c r="G32" s="13"/>
    </row>
    <row r="33" spans="1:8" ht="18" customHeight="1" x14ac:dyDescent="0.25">
      <c r="A33" s="154" t="s">
        <v>437</v>
      </c>
      <c r="B33" s="164">
        <v>1013526.82</v>
      </c>
      <c r="C33" s="1">
        <v>-3780.85</v>
      </c>
      <c r="D33" s="165">
        <v>0</v>
      </c>
      <c r="E33" s="165">
        <v>0</v>
      </c>
      <c r="F33" s="170">
        <f t="shared" si="0"/>
        <v>1009745.97</v>
      </c>
      <c r="G33" s="13"/>
    </row>
    <row r="34" spans="1:8" ht="18" customHeight="1" x14ac:dyDescent="0.25">
      <c r="A34" s="154" t="s">
        <v>104</v>
      </c>
      <c r="B34" s="164">
        <v>-2783218.55</v>
      </c>
      <c r="C34" s="165">
        <v>0</v>
      </c>
      <c r="D34" s="165">
        <v>0</v>
      </c>
      <c r="E34" s="165">
        <v>0</v>
      </c>
      <c r="F34" s="170">
        <f t="shared" si="0"/>
        <v>-2783218.55</v>
      </c>
      <c r="G34" s="13"/>
    </row>
    <row r="35" spans="1:8" ht="18" customHeight="1" x14ac:dyDescent="0.25">
      <c r="A35" s="154" t="s">
        <v>439</v>
      </c>
      <c r="B35" s="164">
        <v>18188025.66</v>
      </c>
      <c r="C35" s="1">
        <v>10854142.98</v>
      </c>
      <c r="D35" s="1">
        <v>178735.13</v>
      </c>
      <c r="E35" s="165">
        <v>0</v>
      </c>
      <c r="F35" s="170">
        <f t="shared" si="0"/>
        <v>29220903.77</v>
      </c>
      <c r="G35" s="13"/>
    </row>
    <row r="36" spans="1:8" ht="18" customHeight="1" x14ac:dyDescent="0.25">
      <c r="A36" s="154" t="s">
        <v>440</v>
      </c>
      <c r="B36" s="164">
        <v>2238.9699999999998</v>
      </c>
      <c r="C36" s="165">
        <v>-572.52</v>
      </c>
      <c r="D36" s="165">
        <v>0</v>
      </c>
      <c r="E36" s="165">
        <v>0</v>
      </c>
      <c r="F36" s="170">
        <f t="shared" si="0"/>
        <v>1666.4499999999998</v>
      </c>
      <c r="G36" s="13"/>
    </row>
    <row r="37" spans="1:8" ht="18" customHeight="1" x14ac:dyDescent="0.25">
      <c r="A37" s="154" t="s">
        <v>441</v>
      </c>
      <c r="B37" s="166">
        <v>16594468.52</v>
      </c>
      <c r="C37" s="186">
        <v>8191775.9299999997</v>
      </c>
      <c r="D37" s="167">
        <v>0</v>
      </c>
      <c r="E37" s="167">
        <v>0</v>
      </c>
      <c r="F37" s="171">
        <f t="shared" si="0"/>
        <v>24786244.449999999</v>
      </c>
      <c r="G37" s="13"/>
    </row>
    <row r="38" spans="1:8" ht="18" customHeight="1" x14ac:dyDescent="0.25">
      <c r="A38" s="155" t="s">
        <v>442</v>
      </c>
      <c r="B38" s="161">
        <v>153870741.27999994</v>
      </c>
      <c r="C38" s="162">
        <v>95998456.529999971</v>
      </c>
      <c r="D38" s="162">
        <v>15458266.93</v>
      </c>
      <c r="E38" s="162">
        <v>0</v>
      </c>
      <c r="F38" s="163">
        <f>SUM(F21:F37)</f>
        <v>265327464.73999989</v>
      </c>
      <c r="G38" s="13"/>
    </row>
    <row r="39" spans="1:8" ht="12" customHeight="1" x14ac:dyDescent="0.25">
      <c r="A39" s="154"/>
      <c r="B39" s="169"/>
      <c r="C39" s="1"/>
      <c r="D39" s="1"/>
      <c r="E39" s="1"/>
      <c r="F39" s="2"/>
      <c r="G39" s="13"/>
    </row>
    <row r="40" spans="1:8" ht="18" customHeight="1" x14ac:dyDescent="0.25">
      <c r="A40" s="172" t="s">
        <v>443</v>
      </c>
      <c r="B40" s="183">
        <v>47747535.219999075</v>
      </c>
      <c r="C40" s="179">
        <v>22378060.690000027</v>
      </c>
      <c r="D40" s="179">
        <v>-15458266.93</v>
      </c>
      <c r="E40" s="179">
        <v>0</v>
      </c>
      <c r="F40" s="184">
        <f>F12-F38</f>
        <v>54667328.979999065</v>
      </c>
      <c r="G40" s="13"/>
      <c r="H40" s="41"/>
    </row>
    <row r="41" spans="1:8" ht="13.5" customHeight="1" x14ac:dyDescent="0.25">
      <c r="A41" s="154"/>
      <c r="B41" s="169"/>
      <c r="C41" s="1"/>
      <c r="D41" s="1"/>
      <c r="E41" s="1"/>
      <c r="F41" s="2"/>
      <c r="G41" s="13"/>
    </row>
    <row r="42" spans="1:8" ht="18" customHeight="1" x14ac:dyDescent="0.25">
      <c r="A42" s="172" t="s">
        <v>456</v>
      </c>
      <c r="B42" s="169"/>
      <c r="C42" s="1"/>
      <c r="D42" s="1"/>
      <c r="E42" s="1"/>
      <c r="F42" s="2"/>
      <c r="G42" s="13"/>
    </row>
    <row r="43" spans="1:8" ht="18" customHeight="1" x14ac:dyDescent="0.25">
      <c r="A43" s="154" t="s">
        <v>450</v>
      </c>
      <c r="B43" s="161">
        <v>0</v>
      </c>
      <c r="C43" s="162">
        <v>0</v>
      </c>
      <c r="D43" s="162">
        <v>0</v>
      </c>
      <c r="E43" s="162">
        <v>-8734840.8499999996</v>
      </c>
      <c r="F43" s="163">
        <f>SUM(B43:E43)</f>
        <v>-8734840.8499999996</v>
      </c>
      <c r="G43" s="13"/>
    </row>
    <row r="44" spans="1:8" ht="18" customHeight="1" x14ac:dyDescent="0.25">
      <c r="A44" s="154" t="s">
        <v>451</v>
      </c>
      <c r="B44" s="164">
        <v>0</v>
      </c>
      <c r="C44" s="165">
        <v>0</v>
      </c>
      <c r="D44" s="165">
        <v>0</v>
      </c>
      <c r="E44" s="165">
        <v>21854984.399999999</v>
      </c>
      <c r="F44" s="170">
        <f>SUM(B44:E44)</f>
        <v>21854984.399999999</v>
      </c>
      <c r="G44" s="13"/>
    </row>
    <row r="45" spans="1:8" ht="18" customHeight="1" x14ac:dyDescent="0.25">
      <c r="A45" s="154" t="s">
        <v>452</v>
      </c>
      <c r="B45" s="166">
        <v>0</v>
      </c>
      <c r="C45" s="167">
        <v>0</v>
      </c>
      <c r="D45" s="167">
        <v>0</v>
      </c>
      <c r="E45" s="167">
        <v>0</v>
      </c>
      <c r="F45" s="171">
        <v>0</v>
      </c>
      <c r="G45" s="13"/>
    </row>
    <row r="46" spans="1:8" ht="18" customHeight="1" x14ac:dyDescent="0.25">
      <c r="A46" s="172" t="s">
        <v>453</v>
      </c>
      <c r="B46" s="161">
        <v>0</v>
      </c>
      <c r="C46" s="162">
        <v>0</v>
      </c>
      <c r="D46" s="162">
        <v>0</v>
      </c>
      <c r="E46" s="162">
        <v>13120143.549999999</v>
      </c>
      <c r="F46" s="163">
        <f>SUM(F43:F45)</f>
        <v>13120143.549999999</v>
      </c>
      <c r="G46" s="13"/>
    </row>
    <row r="47" spans="1:8" ht="18" customHeight="1" x14ac:dyDescent="0.25">
      <c r="A47" s="154"/>
      <c r="B47" s="169"/>
      <c r="C47" s="1"/>
      <c r="D47" s="1"/>
      <c r="E47" s="1"/>
      <c r="F47" s="2"/>
      <c r="G47" s="13"/>
    </row>
    <row r="48" spans="1:8" ht="18" customHeight="1" x14ac:dyDescent="0.55000000000000004">
      <c r="A48" s="180" t="s">
        <v>457</v>
      </c>
      <c r="B48" s="173">
        <v>47747535.219999075</v>
      </c>
      <c r="C48" s="174">
        <v>22378060.690000027</v>
      </c>
      <c r="D48" s="174">
        <v>-15458266.93</v>
      </c>
      <c r="E48" s="174">
        <v>-13120143.549999999</v>
      </c>
      <c r="F48" s="175">
        <f>F40-F46</f>
        <v>41547185.429999068</v>
      </c>
      <c r="G48" s="13"/>
    </row>
    <row r="49" spans="1:7" ht="9.9" customHeight="1" x14ac:dyDescent="0.25">
      <c r="A49" s="182"/>
      <c r="B49" s="185"/>
      <c r="C49" s="10"/>
      <c r="D49" s="10"/>
      <c r="E49" s="10"/>
      <c r="F49" s="19"/>
      <c r="G49" s="13"/>
    </row>
    <row r="50" spans="1:7" ht="18" customHeight="1" x14ac:dyDescent="0.25">
      <c r="G50" s="13"/>
    </row>
    <row r="51" spans="1:7" ht="18" customHeight="1" x14ac:dyDescent="0.25">
      <c r="G51" s="13"/>
    </row>
    <row r="52" spans="1:7" ht="18" customHeight="1" x14ac:dyDescent="0.25">
      <c r="G52" s="13"/>
    </row>
    <row r="53" spans="1:7" ht="18" customHeight="1" x14ac:dyDescent="0.25">
      <c r="G53" s="13"/>
    </row>
    <row r="54" spans="1:7" ht="18" customHeight="1" x14ac:dyDescent="0.25">
      <c r="G54" s="13"/>
    </row>
    <row r="55" spans="1:7" ht="18" customHeight="1" x14ac:dyDescent="0.25">
      <c r="G55" s="13"/>
    </row>
    <row r="56" spans="1:7" ht="18" customHeight="1" x14ac:dyDescent="0.25">
      <c r="G56" s="13"/>
    </row>
    <row r="57" spans="1:7" ht="18" customHeight="1" x14ac:dyDescent="0.25">
      <c r="G57" s="13"/>
    </row>
    <row r="58" spans="1:7" ht="18" customHeight="1" x14ac:dyDescent="0.25">
      <c r="G58" s="13"/>
    </row>
    <row r="59" spans="1:7" ht="18" customHeight="1" x14ac:dyDescent="0.25">
      <c r="G59" s="13"/>
    </row>
    <row r="60" spans="1:7" ht="18" customHeight="1" x14ac:dyDescent="0.25">
      <c r="G60" s="13"/>
    </row>
    <row r="61" spans="1:7" ht="18" customHeight="1" x14ac:dyDescent="0.25">
      <c r="G61" s="13"/>
    </row>
    <row r="62" spans="1:7" ht="18" customHeight="1" x14ac:dyDescent="0.25">
      <c r="G62" s="13"/>
    </row>
    <row r="63" spans="1:7" ht="18" customHeight="1" x14ac:dyDescent="0.25">
      <c r="G63" s="13"/>
    </row>
    <row r="64" spans="1:7" ht="18" customHeight="1" x14ac:dyDescent="0.25">
      <c r="G64" s="13"/>
    </row>
    <row r="65" spans="7:7" ht="18" customHeight="1" x14ac:dyDescent="0.25">
      <c r="G65" s="13"/>
    </row>
    <row r="66" spans="7:7" ht="18" customHeight="1" x14ac:dyDescent="0.25">
      <c r="G66" s="13"/>
    </row>
    <row r="67" spans="7:7" ht="18" customHeight="1" x14ac:dyDescent="0.25">
      <c r="G67" s="13"/>
    </row>
    <row r="68" spans="7:7" ht="18" customHeight="1" x14ac:dyDescent="0.25">
      <c r="G68" s="13"/>
    </row>
    <row r="69" spans="7:7" ht="18" customHeight="1" x14ac:dyDescent="0.25">
      <c r="G69" s="13"/>
    </row>
  </sheetData>
  <phoneticPr fontId="19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 x14ac:dyDescent="0.25"/>
  <cols>
    <col min="1" max="1" width="44.33203125" style="54" customWidth="1"/>
    <col min="2" max="2" width="14.33203125" style="54" customWidth="1"/>
    <col min="3" max="3" width="13.6640625" style="54" customWidth="1"/>
    <col min="4" max="4" width="13.44140625" style="54" customWidth="1"/>
    <col min="5" max="5" width="16.44140625" style="54" customWidth="1"/>
    <col min="6" max="6" width="6.44140625" style="3" customWidth="1"/>
    <col min="7" max="7" width="9.109375" style="3"/>
    <col min="8" max="8" width="57.88671875" style="54" customWidth="1"/>
    <col min="9" max="9" width="13.6640625" style="3" customWidth="1"/>
    <col min="10" max="16384" width="9.109375" style="3"/>
  </cols>
  <sheetData>
    <row r="1" spans="1:10" ht="15" customHeight="1" x14ac:dyDescent="0.25">
      <c r="A1" s="6" t="s">
        <v>409</v>
      </c>
      <c r="B1" s="7"/>
      <c r="C1" s="7"/>
      <c r="D1" s="7"/>
      <c r="E1" s="7"/>
      <c r="H1" s="6"/>
    </row>
    <row r="2" spans="1:10" ht="15" customHeight="1" x14ac:dyDescent="0.25">
      <c r="A2" s="6" t="s">
        <v>458</v>
      </c>
      <c r="B2" s="7"/>
      <c r="C2" s="7"/>
      <c r="D2" s="7"/>
      <c r="E2" s="7"/>
      <c r="H2" s="6"/>
    </row>
    <row r="3" spans="1:10" ht="15" customHeight="1" x14ac:dyDescent="0.25">
      <c r="A3" s="6" t="str">
        <f>Allocated!A3</f>
        <v>FOR THE MONTH ENDED NOVEMBER 30, 2014</v>
      </c>
      <c r="B3" s="7"/>
      <c r="C3" s="7"/>
      <c r="D3" s="7"/>
      <c r="E3" s="7"/>
      <c r="H3" s="6"/>
    </row>
    <row r="4" spans="1:10" ht="4.5" customHeight="1" x14ac:dyDescent="0.25">
      <c r="A4" s="3"/>
      <c r="B4" s="3"/>
      <c r="C4" s="3"/>
      <c r="D4" s="3"/>
      <c r="E4" s="3"/>
      <c r="H4" s="3"/>
    </row>
    <row r="5" spans="1:10" ht="11.25" customHeight="1" x14ac:dyDescent="0.25">
      <c r="A5" s="122" t="s">
        <v>459</v>
      </c>
      <c r="B5" s="123" t="s">
        <v>411</v>
      </c>
      <c r="C5" s="123" t="s">
        <v>412</v>
      </c>
      <c r="D5" s="123" t="s">
        <v>447</v>
      </c>
      <c r="E5" s="123" t="s">
        <v>413</v>
      </c>
      <c r="H5" s="8"/>
    </row>
    <row r="6" spans="1:10" ht="15" customHeight="1" x14ac:dyDescent="0.25">
      <c r="A6" s="44" t="s">
        <v>448</v>
      </c>
      <c r="B6" s="45"/>
      <c r="C6" s="45"/>
      <c r="D6" s="45"/>
      <c r="E6" s="45"/>
      <c r="H6" s="44"/>
      <c r="I6" s="119" t="e">
        <f>SUM(I9:I320)</f>
        <v>#REF!</v>
      </c>
      <c r="J6" s="119" t="e">
        <f>SUM(J9:J320)</f>
        <v>#REF!</v>
      </c>
    </row>
    <row r="7" spans="1:10" ht="15" customHeight="1" x14ac:dyDescent="0.25">
      <c r="A7" s="46" t="s">
        <v>460</v>
      </c>
      <c r="B7" s="45"/>
      <c r="C7" s="45"/>
      <c r="D7" s="45"/>
      <c r="E7" s="45"/>
      <c r="H7" s="46"/>
      <c r="I7" s="42"/>
      <c r="J7" s="42"/>
    </row>
    <row r="8" spans="1:10" ht="15" customHeight="1" x14ac:dyDescent="0.25">
      <c r="A8" s="47" t="s">
        <v>414</v>
      </c>
      <c r="B8" s="48"/>
      <c r="C8" s="48"/>
      <c r="D8" s="48"/>
      <c r="E8" s="48"/>
      <c r="H8" s="49" t="str">
        <f>'UIP Detail'!A6</f>
        <v xml:space="preserve">     2 - SALES TO CUSTOMERS</v>
      </c>
    </row>
    <row r="9" spans="1:10" ht="15" customHeight="1" x14ac:dyDescent="0.25">
      <c r="A9" s="49" t="s">
        <v>461</v>
      </c>
      <c r="B9" s="50">
        <f>'UIP Detail'!B7</f>
        <v>79259838.730000004</v>
      </c>
      <c r="C9" s="50">
        <f>'UIP Detail'!C7</f>
        <v>0</v>
      </c>
      <c r="D9" s="50">
        <f>'UIP Detail'!D7</f>
        <v>0</v>
      </c>
      <c r="E9" s="50">
        <f>SUM(B9:D9)</f>
        <v>79259838.730000004</v>
      </c>
      <c r="G9" s="13"/>
      <c r="H9" s="49" t="str">
        <f>'UIP Detail'!A7</f>
        <v xml:space="preserve">          (2) 440 - Electric Residential Sales</v>
      </c>
      <c r="I9" s="118">
        <f>C9-'UIP Detail'!C7</f>
        <v>0</v>
      </c>
      <c r="J9" s="118">
        <f>D9-'UIP Detail'!D7</f>
        <v>0</v>
      </c>
    </row>
    <row r="10" spans="1:10" ht="15" customHeight="1" x14ac:dyDescent="0.25">
      <c r="A10" s="49" t="s">
        <v>462</v>
      </c>
      <c r="B10" s="50">
        <f>'UIP Detail'!B8</f>
        <v>76990919.659999996</v>
      </c>
      <c r="C10" s="50">
        <f>'UIP Detail'!C8</f>
        <v>0</v>
      </c>
      <c r="D10" s="50">
        <f>'UIP Detail'!D8</f>
        <v>0</v>
      </c>
      <c r="E10" s="50">
        <f t="shared" ref="E10:E17" si="0">SUM(B10:D10)</f>
        <v>76990919.659999996</v>
      </c>
      <c r="G10" s="13"/>
      <c r="H10" s="49" t="str">
        <f>'UIP Detail'!A8</f>
        <v xml:space="preserve">          (2) 442 - Electric Commercial &amp; Industrial Sales</v>
      </c>
      <c r="I10" s="118">
        <f>C10-'UIP Detail'!C8</f>
        <v>0</v>
      </c>
      <c r="J10" s="118">
        <f>D10-'UIP Detail'!D8</f>
        <v>0</v>
      </c>
    </row>
    <row r="11" spans="1:10" ht="15" customHeight="1" x14ac:dyDescent="0.25">
      <c r="A11" s="49" t="s">
        <v>463</v>
      </c>
      <c r="B11" s="50">
        <f>'UIP Detail'!B9</f>
        <v>1238705.1599999999</v>
      </c>
      <c r="C11" s="50">
        <f>'UIP Detail'!C9</f>
        <v>0</v>
      </c>
      <c r="D11" s="50">
        <f>'UIP Detail'!D9</f>
        <v>0</v>
      </c>
      <c r="E11" s="50">
        <f t="shared" si="0"/>
        <v>1238705.1599999999</v>
      </c>
      <c r="G11" s="13"/>
      <c r="H11" s="51" t="str">
        <f>'UIP Detail'!A9</f>
        <v xml:space="preserve">          (2) 444 - Public Street &amp; Highway Lighting</v>
      </c>
      <c r="I11" s="118">
        <f>C11-'UIP Detail'!C9</f>
        <v>0</v>
      </c>
      <c r="J11" s="118">
        <f>D11-'UIP Detail'!D9</f>
        <v>0</v>
      </c>
    </row>
    <row r="12" spans="1:10" ht="15" customHeight="1" x14ac:dyDescent="0.25">
      <c r="A12" s="51" t="s">
        <v>464</v>
      </c>
      <c r="B12" s="50">
        <f>'UIP Detail'!B10</f>
        <v>0</v>
      </c>
      <c r="C12" s="50">
        <f>'UIP Detail'!C10</f>
        <v>0</v>
      </c>
      <c r="D12" s="50">
        <f>'UIP Detail'!D10</f>
        <v>0</v>
      </c>
      <c r="E12" s="50">
        <f t="shared" si="0"/>
        <v>0</v>
      </c>
      <c r="G12" s="13"/>
      <c r="H12" s="51" t="str">
        <f>'UIP Detail'!A10</f>
        <v xml:space="preserve">          (2) 456 - Other Electric Revenues - Conservation</v>
      </c>
      <c r="I12" s="118">
        <f>C12-'UIP Detail'!C10</f>
        <v>0</v>
      </c>
      <c r="J12" s="118">
        <f>D12-'UIP Detail'!D10</f>
        <v>0</v>
      </c>
    </row>
    <row r="13" spans="1:10" ht="15" customHeight="1" x14ac:dyDescent="0.25">
      <c r="A13" s="51" t="s">
        <v>465</v>
      </c>
      <c r="B13" s="50">
        <f>'UIP Detail'!B11</f>
        <v>25121604.640000001</v>
      </c>
      <c r="C13" s="50">
        <f>'UIP Detail'!C11</f>
        <v>0</v>
      </c>
      <c r="D13" s="50">
        <f>'UIP Detail'!D11</f>
        <v>0</v>
      </c>
      <c r="E13" s="50">
        <f t="shared" si="0"/>
        <v>25121604.640000001</v>
      </c>
      <c r="G13" s="13"/>
      <c r="H13" s="51" t="str">
        <f>'UIP Detail'!A11</f>
        <v xml:space="preserve">          (2) 456 - Other Electric Revenues - Unbilled</v>
      </c>
      <c r="I13" s="118">
        <f>C13-'UIP Detail'!C11</f>
        <v>0</v>
      </c>
      <c r="J13" s="118">
        <f>D13-'UIP Detail'!D11</f>
        <v>0</v>
      </c>
    </row>
    <row r="14" spans="1:10" ht="15" customHeight="1" x14ac:dyDescent="0.25">
      <c r="A14" s="51" t="s">
        <v>466</v>
      </c>
      <c r="B14" s="50">
        <f>'UIP Detail'!B12</f>
        <v>520586.42</v>
      </c>
      <c r="C14" s="50">
        <f>'UIP Detail'!C12</f>
        <v>0</v>
      </c>
      <c r="D14" s="50">
        <f>'UIP Detail'!D12</f>
        <v>0</v>
      </c>
      <c r="E14" s="50">
        <f t="shared" si="0"/>
        <v>520586.42</v>
      </c>
      <c r="G14" s="13"/>
      <c r="H14" s="49" t="str">
        <f>'UIP Detail'!A12</f>
        <v xml:space="preserve">          (2) 456 - Other Electric Revenues</v>
      </c>
      <c r="I14" s="118">
        <f>C14-'UIP Detail'!C12</f>
        <v>0</v>
      </c>
      <c r="J14" s="118">
        <f>D14-'UIP Detail'!D12</f>
        <v>0</v>
      </c>
    </row>
    <row r="15" spans="1:10" ht="15" customHeight="1" x14ac:dyDescent="0.25">
      <c r="A15" s="49" t="s">
        <v>467</v>
      </c>
      <c r="B15" s="50">
        <f>'UIP Detail'!B13</f>
        <v>0</v>
      </c>
      <c r="C15" s="50">
        <f>'UIP Detail'!C13</f>
        <v>79231437.349999994</v>
      </c>
      <c r="D15" s="50">
        <f>'UIP Detail'!D13</f>
        <v>0</v>
      </c>
      <c r="E15" s="50">
        <f t="shared" si="0"/>
        <v>79231437.349999994</v>
      </c>
      <c r="G15" s="13"/>
      <c r="H15" s="49" t="str">
        <f>'UIP Detail'!A13</f>
        <v xml:space="preserve">          (2) 480 - Gas Residential Sales</v>
      </c>
      <c r="I15" s="118">
        <f>C15-'UIP Detail'!C13</f>
        <v>0</v>
      </c>
      <c r="J15" s="118">
        <f>D15-'UIP Detail'!D13</f>
        <v>0</v>
      </c>
    </row>
    <row r="16" spans="1:10" ht="15" customHeight="1" x14ac:dyDescent="0.25">
      <c r="A16" s="49" t="s">
        <v>468</v>
      </c>
      <c r="B16" s="50">
        <f>'UIP Detail'!B14</f>
        <v>0</v>
      </c>
      <c r="C16" s="50">
        <f>'UIP Detail'!C14</f>
        <v>34790602.649999999</v>
      </c>
      <c r="D16" s="50">
        <f>'UIP Detail'!D14</f>
        <v>0</v>
      </c>
      <c r="E16" s="50">
        <f t="shared" si="0"/>
        <v>34790602.649999999</v>
      </c>
      <c r="G16" s="13"/>
      <c r="H16" s="49" t="str">
        <f>'UIP Detail'!A14</f>
        <v xml:space="preserve">          (2) 481 - Gas Commercial &amp; Industrial Sales</v>
      </c>
      <c r="I16" s="118">
        <f>C16-'UIP Detail'!C14</f>
        <v>0</v>
      </c>
      <c r="J16" s="118">
        <f>D16-'UIP Detail'!D14</f>
        <v>0</v>
      </c>
    </row>
    <row r="17" spans="1:10" ht="15" customHeight="1" x14ac:dyDescent="0.25">
      <c r="A17" s="49" t="s">
        <v>469</v>
      </c>
      <c r="B17" s="52">
        <f>'UIP Detail'!B15</f>
        <v>0</v>
      </c>
      <c r="C17" s="52">
        <f>'UIP Detail'!C15</f>
        <v>1562175.95</v>
      </c>
      <c r="D17" s="52">
        <f>'UIP Detail'!D15</f>
        <v>0</v>
      </c>
      <c r="E17" s="52">
        <f t="shared" si="0"/>
        <v>1562175.95</v>
      </c>
      <c r="G17" s="13"/>
      <c r="H17" s="49" t="str">
        <f>'UIP Detail'!A15</f>
        <v xml:space="preserve">          (2) 489 - Rev From Transportation Of Gas To Others</v>
      </c>
      <c r="I17" s="118">
        <f>C17-'UIP Detail'!C15</f>
        <v>0</v>
      </c>
      <c r="J17" s="118">
        <f>D17-'UIP Detail'!D15</f>
        <v>0</v>
      </c>
    </row>
    <row r="18" spans="1:10" ht="15" customHeight="1" x14ac:dyDescent="0.25">
      <c r="A18" s="49" t="s">
        <v>470</v>
      </c>
      <c r="B18" s="53">
        <f>SUM(B9:B17)</f>
        <v>183131654.60999998</v>
      </c>
      <c r="C18" s="53">
        <f>SUM(C9:C17)</f>
        <v>115584215.95</v>
      </c>
      <c r="D18" s="53">
        <f>SUM(D9:D17)</f>
        <v>0</v>
      </c>
      <c r="E18" s="53">
        <f>SUM(E9:E17)</f>
        <v>298715870.55999994</v>
      </c>
      <c r="G18" s="13"/>
      <c r="H18" s="47" t="str">
        <f>'UIP Detail'!A16</f>
        <v xml:space="preserve">               (2) SUBTOTAL</v>
      </c>
      <c r="I18" s="118">
        <f>C18-'UIP Detail'!C16</f>
        <v>0</v>
      </c>
      <c r="J18" s="118">
        <f>D18-'UIP Detail'!D16</f>
        <v>0</v>
      </c>
    </row>
    <row r="19" spans="1:10" ht="15" customHeight="1" x14ac:dyDescent="0.25">
      <c r="A19" s="47" t="s">
        <v>415</v>
      </c>
      <c r="B19" s="48"/>
      <c r="C19" s="48"/>
      <c r="D19" s="48"/>
      <c r="E19" s="48"/>
      <c r="G19" s="13"/>
      <c r="H19" s="49" t="str">
        <f>'UIP Detail'!A17</f>
        <v xml:space="preserve">     3 - SALES FOR RESALE-FIRM</v>
      </c>
      <c r="I19" s="118">
        <f>C19-'UIP Detail'!C17</f>
        <v>0</v>
      </c>
      <c r="J19" s="118">
        <f>D19-'UIP Detail'!D17</f>
        <v>0</v>
      </c>
    </row>
    <row r="20" spans="1:10" ht="15" customHeight="1" x14ac:dyDescent="0.25">
      <c r="A20" s="49" t="s">
        <v>471</v>
      </c>
      <c r="B20" s="52">
        <f>'UIP Detail'!B18</f>
        <v>24236.33</v>
      </c>
      <c r="C20" s="52">
        <f>'UIP Detail'!C18</f>
        <v>0</v>
      </c>
      <c r="D20" s="52">
        <f>'UIP Detail'!D18</f>
        <v>0</v>
      </c>
      <c r="E20" s="52">
        <f>SUM(B20:D20)</f>
        <v>24236.33</v>
      </c>
      <c r="G20" s="13"/>
      <c r="H20" s="49" t="str">
        <f>'UIP Detail'!A18</f>
        <v xml:space="preserve">          (3) 447 - Electric Sales For Resale</v>
      </c>
      <c r="I20" s="118">
        <f>C20-'UIP Detail'!C18</f>
        <v>0</v>
      </c>
      <c r="J20" s="118">
        <f>D20-'UIP Detail'!D18</f>
        <v>0</v>
      </c>
    </row>
    <row r="21" spans="1:10" ht="15" customHeight="1" x14ac:dyDescent="0.25">
      <c r="A21" s="49" t="s">
        <v>470</v>
      </c>
      <c r="B21" s="53">
        <f>SUM(B20)</f>
        <v>24236.33</v>
      </c>
      <c r="C21" s="53">
        <f>SUM(C20)</f>
        <v>0</v>
      </c>
      <c r="D21" s="53">
        <f>SUM(D20)</f>
        <v>0</v>
      </c>
      <c r="E21" s="53">
        <f>SUM(E20)</f>
        <v>24236.33</v>
      </c>
      <c r="G21" s="13"/>
      <c r="H21" s="47" t="str">
        <f>'UIP Detail'!A19</f>
        <v xml:space="preserve">               (3) SUBTOTAL</v>
      </c>
      <c r="I21" s="118">
        <f>C21-'UIP Detail'!C19</f>
        <v>0</v>
      </c>
      <c r="J21" s="118">
        <f>D21-'UIP Detail'!D19</f>
        <v>0</v>
      </c>
    </row>
    <row r="22" spans="1:10" ht="15" customHeight="1" x14ac:dyDescent="0.25">
      <c r="A22" s="47" t="s">
        <v>416</v>
      </c>
      <c r="G22" s="13"/>
      <c r="H22" s="49" t="str">
        <f>'UIP Detail'!A20</f>
        <v xml:space="preserve">     4 - SALES TO OTHER UTILITIES</v>
      </c>
      <c r="I22" s="118">
        <f>C22-'UIP Detail'!C20</f>
        <v>0</v>
      </c>
      <c r="J22" s="118">
        <f>D22-'UIP Detail'!D20</f>
        <v>0</v>
      </c>
    </row>
    <row r="23" spans="1:10" ht="15" customHeight="1" x14ac:dyDescent="0.25">
      <c r="A23" s="49" t="s">
        <v>472</v>
      </c>
      <c r="B23" s="50">
        <f>'UIP Detail'!B21</f>
        <v>3969466.39</v>
      </c>
      <c r="C23" s="50">
        <f>'UIP Detail'!C21</f>
        <v>0</v>
      </c>
      <c r="D23" s="50">
        <f>'UIP Detail'!D21</f>
        <v>0</v>
      </c>
      <c r="E23" s="50">
        <f>SUM(B23:D23)</f>
        <v>3969466.39</v>
      </c>
      <c r="G23" s="13"/>
      <c r="H23" s="49" t="str">
        <f>'UIP Detail'!A21</f>
        <v xml:space="preserve">          (4) 447 - Electric Sales For Resale - Sales</v>
      </c>
      <c r="I23" s="118">
        <f>C23-'UIP Detail'!C21</f>
        <v>0</v>
      </c>
      <c r="J23" s="118">
        <f>D23-'UIP Detail'!D21</f>
        <v>0</v>
      </c>
    </row>
    <row r="24" spans="1:10" ht="15" customHeight="1" x14ac:dyDescent="0.25">
      <c r="A24" s="49" t="s">
        <v>473</v>
      </c>
      <c r="B24" s="52">
        <f>'UIP Detail'!B22</f>
        <v>8371065</v>
      </c>
      <c r="C24" s="52">
        <f>'UIP Detail'!C22</f>
        <v>0</v>
      </c>
      <c r="D24" s="52">
        <f>'UIP Detail'!D22</f>
        <v>0</v>
      </c>
      <c r="E24" s="52">
        <f>SUM(B24:D24)</f>
        <v>8371065</v>
      </c>
      <c r="G24" s="13"/>
      <c r="H24" s="49" t="str">
        <f>'UIP Detail'!A22</f>
        <v xml:space="preserve">          (4) 447 - Electric Sales For Resale - Purchases</v>
      </c>
      <c r="I24" s="118">
        <f>C24-'UIP Detail'!C22</f>
        <v>0</v>
      </c>
      <c r="J24" s="118">
        <f>D24-'UIP Detail'!D22</f>
        <v>0</v>
      </c>
    </row>
    <row r="25" spans="1:10" ht="15" customHeight="1" x14ac:dyDescent="0.25">
      <c r="A25" s="49" t="s">
        <v>470</v>
      </c>
      <c r="B25" s="53">
        <f>SUM(B23:B24)</f>
        <v>12340531.390000001</v>
      </c>
      <c r="C25" s="53">
        <f>SUM(C23:C24)</f>
        <v>0</v>
      </c>
      <c r="D25" s="53">
        <f>SUM(D23:D24)</f>
        <v>0</v>
      </c>
      <c r="E25" s="53">
        <f>SUM(E23:E24)</f>
        <v>12340531.390000001</v>
      </c>
      <c r="G25" s="13"/>
      <c r="H25" s="47" t="str">
        <f>'UIP Detail'!A23</f>
        <v xml:space="preserve">               (4) SUBTOTAL</v>
      </c>
      <c r="I25" s="118">
        <f>C25-'UIP Detail'!C23</f>
        <v>0</v>
      </c>
      <c r="J25" s="118">
        <f>D25-'UIP Detail'!D23</f>
        <v>0</v>
      </c>
    </row>
    <row r="26" spans="1:10" ht="15" customHeight="1" x14ac:dyDescent="0.25">
      <c r="A26" s="47" t="s">
        <v>417</v>
      </c>
      <c r="B26" s="48"/>
      <c r="C26" s="48"/>
      <c r="D26" s="48"/>
      <c r="E26" s="48"/>
      <c r="G26" s="13"/>
      <c r="H26" s="49" t="str">
        <f>'UIP Detail'!A24</f>
        <v xml:space="preserve">     5 - OTHER OPERATING REVENUES</v>
      </c>
      <c r="I26" s="118">
        <f>C26-'UIP Detail'!C24</f>
        <v>0</v>
      </c>
      <c r="J26" s="118">
        <f>D26-'UIP Detail'!D24</f>
        <v>0</v>
      </c>
    </row>
    <row r="27" spans="1:10" ht="15" customHeight="1" x14ac:dyDescent="0.25">
      <c r="A27" s="49" t="s">
        <v>474</v>
      </c>
      <c r="B27" s="50">
        <f>'UIP Detail'!B25</f>
        <v>0</v>
      </c>
      <c r="C27" s="50">
        <f>'UIP Detail'!C25</f>
        <v>0</v>
      </c>
      <c r="D27" s="50">
        <f>'UIP Detail'!D25</f>
        <v>0</v>
      </c>
      <c r="E27" s="50">
        <f t="shared" ref="E27:E36" si="1">SUM(B27:D27)</f>
        <v>0</v>
      </c>
      <c r="G27" s="13"/>
      <c r="H27" s="49" t="str">
        <f>'UIP Detail'!A25</f>
        <v xml:space="preserve">          (5) 412 - Lease Inc Everett Delta to NWP - Gas</v>
      </c>
      <c r="I27" s="118">
        <f>C27-'UIP Detail'!C25</f>
        <v>0</v>
      </c>
      <c r="J27" s="118">
        <f>D27-'UIP Detail'!D25</f>
        <v>0</v>
      </c>
    </row>
    <row r="28" spans="1:10" ht="15" customHeight="1" x14ac:dyDescent="0.25">
      <c r="A28" s="49" t="s">
        <v>475</v>
      </c>
      <c r="B28" s="50">
        <f>'UIP Detail'!B26</f>
        <v>202544.59</v>
      </c>
      <c r="C28" s="50">
        <f>'UIP Detail'!C26</f>
        <v>0</v>
      </c>
      <c r="D28" s="50">
        <f>'UIP Detail'!D26</f>
        <v>0</v>
      </c>
      <c r="E28" s="50">
        <f t="shared" si="1"/>
        <v>202544.59</v>
      </c>
      <c r="G28" s="13"/>
      <c r="H28" s="49" t="str">
        <f>'UIP Detail'!A26</f>
        <v xml:space="preserve">          (5) 450 - Forfeited Discounts</v>
      </c>
      <c r="I28" s="118">
        <f>C28-'UIP Detail'!C26</f>
        <v>0</v>
      </c>
      <c r="J28" s="118">
        <f>D28-'UIP Detail'!D26</f>
        <v>0</v>
      </c>
    </row>
    <row r="29" spans="1:10" ht="15" customHeight="1" x14ac:dyDescent="0.25">
      <c r="A29" s="49" t="s">
        <v>476</v>
      </c>
      <c r="B29" s="50">
        <f>'UIP Detail'!B27</f>
        <v>666692.66</v>
      </c>
      <c r="C29" s="50">
        <f>'UIP Detail'!C27</f>
        <v>0</v>
      </c>
      <c r="D29" s="50">
        <f>'UIP Detail'!D27</f>
        <v>0</v>
      </c>
      <c r="E29" s="50">
        <f t="shared" si="1"/>
        <v>666692.66</v>
      </c>
      <c r="G29" s="13"/>
      <c r="H29" s="49" t="str">
        <f>'UIP Detail'!A27</f>
        <v xml:space="preserve">          (5) 451 - Electric Misc Service Revenue</v>
      </c>
      <c r="I29" s="118">
        <f>C29-'UIP Detail'!C27</f>
        <v>0</v>
      </c>
      <c r="J29" s="118">
        <f>D29-'UIP Detail'!D27</f>
        <v>0</v>
      </c>
    </row>
    <row r="30" spans="1:10" ht="15" customHeight="1" x14ac:dyDescent="0.25">
      <c r="A30" s="49" t="s">
        <v>477</v>
      </c>
      <c r="B30" s="50">
        <f>'UIP Detail'!B28</f>
        <v>1460570.31</v>
      </c>
      <c r="C30" s="50">
        <f>'UIP Detail'!C28</f>
        <v>0</v>
      </c>
      <c r="D30" s="50">
        <f>'UIP Detail'!D28</f>
        <v>0</v>
      </c>
      <c r="E30" s="50">
        <f t="shared" si="1"/>
        <v>1460570.31</v>
      </c>
      <c r="G30" s="13"/>
      <c r="H30" s="49" t="str">
        <f>'UIP Detail'!A28</f>
        <v xml:space="preserve">          (5) 454 - Rent For Electric Property</v>
      </c>
      <c r="I30" s="118">
        <f>C30-'UIP Detail'!C28</f>
        <v>0</v>
      </c>
      <c r="J30" s="118">
        <f>D30-'UIP Detail'!D28</f>
        <v>0</v>
      </c>
    </row>
    <row r="31" spans="1:10" ht="15" customHeight="1" x14ac:dyDescent="0.25">
      <c r="A31" s="49" t="s">
        <v>478</v>
      </c>
      <c r="B31" s="50">
        <f>'UIP Detail'!B29</f>
        <v>3792046.6099999901</v>
      </c>
      <c r="C31" s="50">
        <f>'UIP Detail'!C29</f>
        <v>0</v>
      </c>
      <c r="D31" s="50">
        <f>'UIP Detail'!D29</f>
        <v>0</v>
      </c>
      <c r="E31" s="50">
        <f t="shared" si="1"/>
        <v>3792046.6099999901</v>
      </c>
      <c r="G31" s="13"/>
      <c r="H31" s="49" t="str">
        <f>'UIP Detail'!A29</f>
        <v xml:space="preserve">          (5) 456 - Other Electric Revenues</v>
      </c>
      <c r="I31" s="118">
        <f>C31-'UIP Detail'!C29</f>
        <v>0</v>
      </c>
      <c r="J31" s="118">
        <f>D31-'UIP Detail'!D29</f>
        <v>0</v>
      </c>
    </row>
    <row r="32" spans="1:10" ht="15" customHeight="1" x14ac:dyDescent="0.25">
      <c r="A32" s="49" t="s">
        <v>479</v>
      </c>
      <c r="B32" s="50">
        <f>'UIP Detail'!B30</f>
        <v>0</v>
      </c>
      <c r="C32" s="50">
        <f>'UIP Detail'!C30</f>
        <v>88285.63</v>
      </c>
      <c r="D32" s="50">
        <f>'UIP Detail'!D30</f>
        <v>0</v>
      </c>
      <c r="E32" s="50">
        <f t="shared" si="1"/>
        <v>88285.63</v>
      </c>
      <c r="G32" s="13"/>
      <c r="H32" s="49" t="str">
        <f>'UIP Detail'!A30</f>
        <v xml:space="preserve">          (5) 487 - Forfeited Discounts</v>
      </c>
      <c r="I32" s="118">
        <f>C32-'UIP Detail'!C30</f>
        <v>0</v>
      </c>
      <c r="J32" s="118">
        <f>D32-'UIP Detail'!D30</f>
        <v>0</v>
      </c>
    </row>
    <row r="33" spans="1:10" ht="15" customHeight="1" x14ac:dyDescent="0.25">
      <c r="A33" s="49" t="s">
        <v>480</v>
      </c>
      <c r="B33" s="50">
        <f>'UIP Detail'!B31</f>
        <v>0</v>
      </c>
      <c r="C33" s="50">
        <f>'UIP Detail'!C31</f>
        <v>168221.84</v>
      </c>
      <c r="D33" s="50">
        <f>'UIP Detail'!D31</f>
        <v>0</v>
      </c>
      <c r="E33" s="50">
        <f t="shared" si="1"/>
        <v>168221.84</v>
      </c>
      <c r="G33" s="13"/>
      <c r="H33" s="49" t="str">
        <f>'UIP Detail'!A31</f>
        <v xml:space="preserve">          (5) 488 - Gas Misc Service Revenues</v>
      </c>
      <c r="I33" s="118">
        <f>C33-'UIP Detail'!C31</f>
        <v>0</v>
      </c>
      <c r="J33" s="118">
        <f>D33-'UIP Detail'!D31</f>
        <v>0</v>
      </c>
    </row>
    <row r="34" spans="1:10" ht="15" customHeight="1" x14ac:dyDescent="0.25">
      <c r="A34" s="49" t="s">
        <v>92</v>
      </c>
      <c r="B34" s="50">
        <f>'UIP Detail'!B32</f>
        <v>0</v>
      </c>
      <c r="C34" s="50">
        <f>'UIP Detail'!C32</f>
        <v>81681.5</v>
      </c>
      <c r="D34" s="50">
        <f>'UIP Detail'!D32</f>
        <v>0</v>
      </c>
      <c r="E34" s="50">
        <f t="shared" si="1"/>
        <v>81681.5</v>
      </c>
      <c r="G34" s="13"/>
      <c r="H34" s="49" t="str">
        <f>'UIP Detail'!A32</f>
        <v xml:space="preserve">          (5) 4894 - Gas Revenues from Storing Gas of Others</v>
      </c>
      <c r="I34" s="118">
        <f>C34-'UIP Detail'!C32</f>
        <v>0</v>
      </c>
      <c r="J34" s="118">
        <f>D34-'UIP Detail'!D32</f>
        <v>0</v>
      </c>
    </row>
    <row r="35" spans="1:10" ht="15" customHeight="1" x14ac:dyDescent="0.25">
      <c r="A35" s="49" t="s">
        <v>481</v>
      </c>
      <c r="B35" s="50">
        <f>'UIP Detail'!B33</f>
        <v>0</v>
      </c>
      <c r="C35" s="50">
        <f>'UIP Detail'!C33</f>
        <v>601591.97</v>
      </c>
      <c r="D35" s="50">
        <f>'UIP Detail'!D33</f>
        <v>0</v>
      </c>
      <c r="E35" s="50">
        <f t="shared" si="1"/>
        <v>601591.97</v>
      </c>
      <c r="G35" s="13"/>
      <c r="H35" s="49" t="str">
        <f>'UIP Detail'!A33</f>
        <v xml:space="preserve">          (5) 493 - Rent From Gas Property</v>
      </c>
      <c r="I35" s="118">
        <f>C35-'UIP Detail'!C33</f>
        <v>0</v>
      </c>
      <c r="J35" s="118">
        <f>D35-'UIP Detail'!D33</f>
        <v>0</v>
      </c>
    </row>
    <row r="36" spans="1:10" ht="15" customHeight="1" x14ac:dyDescent="0.25">
      <c r="A36" s="49" t="s">
        <v>482</v>
      </c>
      <c r="B36" s="52">
        <f>'UIP Detail'!B34</f>
        <v>0</v>
      </c>
      <c r="C36" s="52">
        <f>'UIP Detail'!C34</f>
        <v>1852520.33</v>
      </c>
      <c r="D36" s="52">
        <f>'UIP Detail'!D34</f>
        <v>0</v>
      </c>
      <c r="E36" s="52">
        <f t="shared" si="1"/>
        <v>1852520.33</v>
      </c>
      <c r="G36" s="13"/>
      <c r="H36" s="49" t="str">
        <f>'UIP Detail'!A34</f>
        <v xml:space="preserve">          (5) 495 - Other Gas Revenues</v>
      </c>
      <c r="I36" s="118">
        <f>C36-'UIP Detail'!C34</f>
        <v>0</v>
      </c>
      <c r="J36" s="118">
        <f>D36-'UIP Detail'!D34</f>
        <v>0</v>
      </c>
    </row>
    <row r="37" spans="1:10" ht="15" customHeight="1" x14ac:dyDescent="0.25">
      <c r="A37" s="49" t="s">
        <v>470</v>
      </c>
      <c r="B37" s="55">
        <f>SUM(B27:B36)</f>
        <v>6121854.1699999906</v>
      </c>
      <c r="C37" s="55">
        <f>SUM(C27:C36)</f>
        <v>2792301.27</v>
      </c>
      <c r="D37" s="55">
        <f>SUM(D27:D36)</f>
        <v>0</v>
      </c>
      <c r="E37" s="55">
        <f>SUM(E27:E36)</f>
        <v>8914155.4399999902</v>
      </c>
      <c r="G37" s="13"/>
      <c r="H37" s="47" t="str">
        <f>'UIP Detail'!A35</f>
        <v xml:space="preserve">               (5) SUBTOTAL</v>
      </c>
      <c r="I37" s="118">
        <f>C37-'UIP Detail'!C35</f>
        <v>0</v>
      </c>
      <c r="J37" s="118">
        <f>D37-'UIP Detail'!D35</f>
        <v>0</v>
      </c>
    </row>
    <row r="38" spans="1:10" ht="15" customHeight="1" x14ac:dyDescent="0.25">
      <c r="A38" s="47" t="s">
        <v>483</v>
      </c>
      <c r="B38" s="53">
        <f>+B18+B21+B25+B37</f>
        <v>201618276.49999997</v>
      </c>
      <c r="C38" s="53">
        <f>+C18+C21+C25+C37</f>
        <v>118376517.22</v>
      </c>
      <c r="D38" s="53">
        <f>+D18+D21+D25+D37</f>
        <v>0</v>
      </c>
      <c r="E38" s="53">
        <f>+E18+E21+E25+E37</f>
        <v>319994793.71999991</v>
      </c>
      <c r="G38" s="13"/>
      <c r="H38" s="47" t="str">
        <f>'UIP Detail'!A36</f>
        <v>(1) TOTAL OPERATING REVENUES</v>
      </c>
      <c r="I38" s="118">
        <f>C38-'UIP Detail'!C36</f>
        <v>0</v>
      </c>
      <c r="J38" s="118">
        <f>D38-'UIP Detail'!D36</f>
        <v>0</v>
      </c>
    </row>
    <row r="39" spans="1:10" ht="9" customHeight="1" x14ac:dyDescent="0.25">
      <c r="A39" s="47"/>
      <c r="B39" s="56"/>
      <c r="C39" s="56"/>
      <c r="D39" s="56"/>
      <c r="E39" s="56"/>
      <c r="G39" s="13"/>
      <c r="H39" s="47">
        <f>'UIP Detail'!A37</f>
        <v>0</v>
      </c>
      <c r="I39" s="118">
        <f>C39-'UIP Detail'!C37</f>
        <v>0</v>
      </c>
      <c r="J39" s="118">
        <f>D39-'UIP Detail'!D37</f>
        <v>0</v>
      </c>
    </row>
    <row r="40" spans="1:10" ht="15" customHeight="1" x14ac:dyDescent="0.25">
      <c r="A40" s="47" t="s">
        <v>484</v>
      </c>
      <c r="B40" s="56"/>
      <c r="C40" s="56"/>
      <c r="D40" s="56"/>
      <c r="E40" s="56"/>
      <c r="G40" s="13"/>
      <c r="H40" s="47" t="str">
        <f>'UIP Detail'!A38</f>
        <v>10 - ENERGY COST</v>
      </c>
      <c r="I40" s="118">
        <f>C40-'UIP Detail'!C38</f>
        <v>0</v>
      </c>
      <c r="J40" s="118">
        <f>D40-'UIP Detail'!D38</f>
        <v>0</v>
      </c>
    </row>
    <row r="41" spans="1:10" ht="15" customHeight="1" x14ac:dyDescent="0.25">
      <c r="A41" s="47" t="s">
        <v>421</v>
      </c>
      <c r="B41" s="48"/>
      <c r="C41" s="48"/>
      <c r="D41" s="48"/>
      <c r="E41" s="48"/>
      <c r="G41" s="13"/>
      <c r="H41" s="49" t="str">
        <f>'UIP Detail'!A39</f>
        <v xml:space="preserve">     11 - FUEL</v>
      </c>
      <c r="I41" s="118">
        <f>C41-'UIP Detail'!C39</f>
        <v>0</v>
      </c>
      <c r="J41" s="118">
        <f>D41-'UIP Detail'!D39</f>
        <v>0</v>
      </c>
    </row>
    <row r="42" spans="1:10" ht="15" customHeight="1" x14ac:dyDescent="0.25">
      <c r="A42" s="49" t="s">
        <v>485</v>
      </c>
      <c r="B42" s="50">
        <f>'UIP Detail'!B40</f>
        <v>6467443.1099999901</v>
      </c>
      <c r="C42" s="50">
        <f>'UIP Detail'!C40</f>
        <v>0</v>
      </c>
      <c r="D42" s="50">
        <f>'UIP Detail'!D40</f>
        <v>0</v>
      </c>
      <c r="E42" s="50">
        <f>SUM(B42:D42)</f>
        <v>6467443.1099999901</v>
      </c>
      <c r="G42" s="13"/>
      <c r="H42" s="49" t="str">
        <f>'UIP Detail'!A40</f>
        <v xml:space="preserve">          (11) 501 - Steam Operations Fuel</v>
      </c>
      <c r="I42" s="118">
        <f>C42-'UIP Detail'!C40</f>
        <v>0</v>
      </c>
      <c r="J42" s="118">
        <f>D42-'UIP Detail'!D40</f>
        <v>0</v>
      </c>
    </row>
    <row r="43" spans="1:10" ht="15" customHeight="1" x14ac:dyDescent="0.25">
      <c r="A43" s="49" t="s">
        <v>486</v>
      </c>
      <c r="B43" s="52">
        <f>'UIP Detail'!B41</f>
        <v>13568407.1299999</v>
      </c>
      <c r="C43" s="52">
        <f>'UIP Detail'!C41</f>
        <v>0</v>
      </c>
      <c r="D43" s="52">
        <f>'UIP Detail'!D41</f>
        <v>0</v>
      </c>
      <c r="E43" s="52">
        <f>SUM(B43:D43)</f>
        <v>13568407.1299999</v>
      </c>
      <c r="G43" s="13"/>
      <c r="H43" s="49" t="str">
        <f>'UIP Detail'!A41</f>
        <v xml:space="preserve">          (11) 547 - Other Power Generation Oper Fuel</v>
      </c>
      <c r="I43" s="118">
        <f>C43-'UIP Detail'!C41</f>
        <v>0</v>
      </c>
      <c r="J43" s="118">
        <f>D43-'UIP Detail'!D41</f>
        <v>0</v>
      </c>
    </row>
    <row r="44" spans="1:10" ht="12" customHeight="1" x14ac:dyDescent="0.25">
      <c r="A44" s="49" t="s">
        <v>470</v>
      </c>
      <c r="B44" s="53">
        <f>SUM(B42:B43)</f>
        <v>20035850.23999989</v>
      </c>
      <c r="C44" s="53">
        <f>SUM(C42:C43)</f>
        <v>0</v>
      </c>
      <c r="D44" s="53">
        <f>SUM(D42:D43)</f>
        <v>0</v>
      </c>
      <c r="E44" s="53">
        <f>SUM(E42:E43)</f>
        <v>20035850.23999989</v>
      </c>
      <c r="G44" s="13"/>
      <c r="H44" s="47" t="str">
        <f>'UIP Detail'!A42</f>
        <v xml:space="preserve">               (11) SUBTOTAL</v>
      </c>
      <c r="I44" s="118">
        <f>C44-'UIP Detail'!C42</f>
        <v>0</v>
      </c>
      <c r="J44" s="118">
        <f>D44-'UIP Detail'!D42</f>
        <v>0</v>
      </c>
    </row>
    <row r="45" spans="1:10" ht="15" customHeight="1" x14ac:dyDescent="0.25">
      <c r="A45" s="47" t="s">
        <v>422</v>
      </c>
      <c r="B45" s="48"/>
      <c r="C45" s="48"/>
      <c r="D45" s="48"/>
      <c r="E45" s="48"/>
      <c r="G45" s="13"/>
      <c r="H45" s="49" t="str">
        <f>'UIP Detail'!A43</f>
        <v xml:space="preserve">     12 - PURCHASED AND INTERCHANGED</v>
      </c>
      <c r="I45" s="118">
        <f>C45-'UIP Detail'!C43</f>
        <v>0</v>
      </c>
      <c r="J45" s="118">
        <f>D45-'UIP Detail'!D43</f>
        <v>0</v>
      </c>
    </row>
    <row r="46" spans="1:10" ht="15" customHeight="1" x14ac:dyDescent="0.25">
      <c r="A46" s="49" t="s">
        <v>487</v>
      </c>
      <c r="B46" s="50">
        <f>'UIP Detail'!B44</f>
        <v>53147584.219999999</v>
      </c>
      <c r="C46" s="50">
        <f>'UIP Detail'!C44</f>
        <v>0</v>
      </c>
      <c r="D46" s="50">
        <f>'UIP Detail'!D44</f>
        <v>0</v>
      </c>
      <c r="E46" s="50">
        <f t="shared" ref="E46:E52" si="2">SUM(B46:D46)</f>
        <v>53147584.219999999</v>
      </c>
      <c r="G46" s="13"/>
      <c r="H46" s="49" t="str">
        <f>'UIP Detail'!A44</f>
        <v xml:space="preserve">          (12) 555 - Purchased Power</v>
      </c>
      <c r="I46" s="118">
        <f>C46-'UIP Detail'!C44</f>
        <v>0</v>
      </c>
      <c r="J46" s="118">
        <f>D46-'UIP Detail'!D44</f>
        <v>0</v>
      </c>
    </row>
    <row r="47" spans="1:10" ht="15" customHeight="1" x14ac:dyDescent="0.25">
      <c r="A47" s="49" t="s">
        <v>488</v>
      </c>
      <c r="B47" s="50">
        <f>'UIP Detail'!B45</f>
        <v>-1776642.45</v>
      </c>
      <c r="C47" s="50">
        <f>'UIP Detail'!C45</f>
        <v>0</v>
      </c>
      <c r="D47" s="50">
        <f>'UIP Detail'!D45</f>
        <v>0</v>
      </c>
      <c r="E47" s="50">
        <f t="shared" si="2"/>
        <v>-1776642.45</v>
      </c>
      <c r="G47" s="13"/>
      <c r="H47" s="49" t="str">
        <f>'UIP Detail'!A45</f>
        <v xml:space="preserve">          (12) 557 - Other Power Supply Expense</v>
      </c>
      <c r="I47" s="118">
        <f>C47-'UIP Detail'!C45</f>
        <v>0</v>
      </c>
      <c r="J47" s="118">
        <f>D47-'UIP Detail'!D45</f>
        <v>0</v>
      </c>
    </row>
    <row r="48" spans="1:10" ht="15" customHeight="1" x14ac:dyDescent="0.25">
      <c r="A48" s="49" t="s">
        <v>489</v>
      </c>
      <c r="B48" s="50">
        <f>'UIP Detail'!B46</f>
        <v>0</v>
      </c>
      <c r="C48" s="50">
        <f>'UIP Detail'!C46</f>
        <v>46259413.299999997</v>
      </c>
      <c r="D48" s="50">
        <f>'UIP Detail'!D46</f>
        <v>0</v>
      </c>
      <c r="E48" s="50">
        <f t="shared" si="2"/>
        <v>46259413.299999997</v>
      </c>
      <c r="G48" s="13"/>
      <c r="H48" s="49" t="str">
        <f>'UIP Detail'!A46</f>
        <v xml:space="preserve">          (12) 804 - Natural Gas City Gate Purchases</v>
      </c>
      <c r="I48" s="118">
        <f>C48-'UIP Detail'!C46</f>
        <v>0</v>
      </c>
      <c r="J48" s="118">
        <f>D48-'UIP Detail'!D46</f>
        <v>0</v>
      </c>
    </row>
    <row r="49" spans="1:10" ht="15" customHeight="1" x14ac:dyDescent="0.25">
      <c r="A49" s="49" t="s">
        <v>490</v>
      </c>
      <c r="B49" s="50">
        <f>'UIP Detail'!B47</f>
        <v>0</v>
      </c>
      <c r="C49" s="50">
        <f>'UIP Detail'!C47</f>
        <v>0</v>
      </c>
      <c r="D49" s="50">
        <f>'UIP Detail'!D47</f>
        <v>0</v>
      </c>
      <c r="E49" s="50">
        <f t="shared" si="2"/>
        <v>0</v>
      </c>
      <c r="G49" s="13"/>
      <c r="H49" s="49" t="str">
        <f>'UIP Detail'!A47</f>
        <v xml:space="preserve">          (12) 805 - Other Gas Purchases</v>
      </c>
      <c r="I49" s="118">
        <f>C49-'UIP Detail'!C47</f>
        <v>0</v>
      </c>
      <c r="J49" s="118">
        <f>D49-'UIP Detail'!D47</f>
        <v>0</v>
      </c>
    </row>
    <row r="50" spans="1:10" ht="15" customHeight="1" x14ac:dyDescent="0.25">
      <c r="A50" s="49" t="s">
        <v>491</v>
      </c>
      <c r="B50" s="50">
        <f>'UIP Detail'!B48</f>
        <v>0</v>
      </c>
      <c r="C50" s="50">
        <f>'UIP Detail'!C48</f>
        <v>6556233.4199999999</v>
      </c>
      <c r="D50" s="50">
        <f>'UIP Detail'!D48</f>
        <v>0</v>
      </c>
      <c r="E50" s="50">
        <f t="shared" si="2"/>
        <v>6556233.4199999999</v>
      </c>
      <c r="G50" s="13"/>
      <c r="H50" s="49" t="str">
        <f>'UIP Detail'!A48</f>
        <v xml:space="preserve">          (12) 8051 - Purchased Gas Cost Adjustments</v>
      </c>
      <c r="I50" s="118">
        <f>C50-'UIP Detail'!C48</f>
        <v>0</v>
      </c>
      <c r="J50" s="118">
        <f>D50-'UIP Detail'!D48</f>
        <v>0</v>
      </c>
    </row>
    <row r="51" spans="1:10" ht="15" customHeight="1" x14ac:dyDescent="0.25">
      <c r="A51" s="49" t="s">
        <v>492</v>
      </c>
      <c r="B51" s="50">
        <f>'UIP Detail'!B49</f>
        <v>0</v>
      </c>
      <c r="C51" s="50">
        <f>'UIP Detail'!C49</f>
        <v>10871578.939999999</v>
      </c>
      <c r="D51" s="50">
        <f>'UIP Detail'!D49</f>
        <v>0</v>
      </c>
      <c r="E51" s="50">
        <f t="shared" si="2"/>
        <v>10871578.939999999</v>
      </c>
      <c r="G51" s="13"/>
      <c r="H51" s="49" t="str">
        <f>'UIP Detail'!A49</f>
        <v xml:space="preserve">          (12) 8081 - Gas Withdrawn From Storage</v>
      </c>
      <c r="I51" s="118">
        <f>C51-'UIP Detail'!C49</f>
        <v>0</v>
      </c>
      <c r="J51" s="118">
        <f>D51-'UIP Detail'!D49</f>
        <v>0</v>
      </c>
    </row>
    <row r="52" spans="1:10" ht="15" customHeight="1" x14ac:dyDescent="0.25">
      <c r="A52" s="49" t="s">
        <v>493</v>
      </c>
      <c r="B52" s="52">
        <f>'UIP Detail'!B50</f>
        <v>0</v>
      </c>
      <c r="C52" s="52">
        <f>'UIP Detail'!C50</f>
        <v>-5175392.47</v>
      </c>
      <c r="D52" s="52">
        <f>'UIP Detail'!D50</f>
        <v>0</v>
      </c>
      <c r="E52" s="52">
        <f t="shared" si="2"/>
        <v>-5175392.47</v>
      </c>
      <c r="G52" s="13"/>
      <c r="H52" s="49" t="str">
        <f>'UIP Detail'!A50</f>
        <v xml:space="preserve">          (12) 8082 - Gas Delivered To Storage</v>
      </c>
      <c r="I52" s="118">
        <f>C52-'UIP Detail'!C50</f>
        <v>0</v>
      </c>
      <c r="J52" s="118">
        <f>D52-'UIP Detail'!D50</f>
        <v>0</v>
      </c>
    </row>
    <row r="53" spans="1:10" ht="12.75" customHeight="1" x14ac:dyDescent="0.25">
      <c r="A53" s="49" t="s">
        <v>470</v>
      </c>
      <c r="B53" s="53">
        <f>SUM(B46:B52)</f>
        <v>51370941.769999996</v>
      </c>
      <c r="C53" s="53">
        <f>SUM(C46:C52)</f>
        <v>58511833.189999998</v>
      </c>
      <c r="D53" s="53">
        <f>SUM(D46:D52)</f>
        <v>0</v>
      </c>
      <c r="E53" s="53">
        <f>SUM(E46:E52)</f>
        <v>109882774.95999999</v>
      </c>
      <c r="G53" s="13"/>
      <c r="H53" s="47" t="str">
        <f>'UIP Detail'!A51</f>
        <v xml:space="preserve">               (12) SUBTOTAL</v>
      </c>
      <c r="I53" s="118">
        <f>C53-'UIP Detail'!C51</f>
        <v>0</v>
      </c>
      <c r="J53" s="118">
        <f>D53-'UIP Detail'!D51</f>
        <v>0</v>
      </c>
    </row>
    <row r="54" spans="1:10" ht="15" customHeight="1" x14ac:dyDescent="0.25">
      <c r="A54" s="47" t="s">
        <v>423</v>
      </c>
      <c r="B54" s="57"/>
      <c r="C54" s="48"/>
      <c r="D54" s="48"/>
      <c r="G54" s="13"/>
      <c r="H54" s="49" t="str">
        <f>'UIP Detail'!A52</f>
        <v xml:space="preserve">     13 - WHEELING</v>
      </c>
      <c r="I54" s="118">
        <f>C54-'UIP Detail'!C52</f>
        <v>0</v>
      </c>
      <c r="J54" s="118">
        <f>D54-'UIP Detail'!D52</f>
        <v>0</v>
      </c>
    </row>
    <row r="55" spans="1:10" ht="15" customHeight="1" x14ac:dyDescent="0.25">
      <c r="A55" s="49" t="s">
        <v>494</v>
      </c>
      <c r="B55" s="52">
        <f>'UIP Detail'!B53</f>
        <v>9432990.3599999994</v>
      </c>
      <c r="C55" s="52">
        <f>'UIP Detail'!C53</f>
        <v>0</v>
      </c>
      <c r="D55" s="52">
        <f>'UIP Detail'!D53</f>
        <v>0</v>
      </c>
      <c r="E55" s="52">
        <f>SUM(B55:D55)</f>
        <v>9432990.3599999994</v>
      </c>
      <c r="G55" s="13"/>
      <c r="H55" s="49" t="str">
        <f>'UIP Detail'!A53</f>
        <v xml:space="preserve">          (13) 565 - Transmission Of Electricity By Others</v>
      </c>
      <c r="I55" s="118">
        <f>C55-'UIP Detail'!C53</f>
        <v>0</v>
      </c>
      <c r="J55" s="118">
        <f>D55-'UIP Detail'!D53</f>
        <v>0</v>
      </c>
    </row>
    <row r="56" spans="1:10" ht="12.75" customHeight="1" x14ac:dyDescent="0.25">
      <c r="A56" s="49" t="s">
        <v>470</v>
      </c>
      <c r="B56" s="48">
        <f>+B55</f>
        <v>9432990.3599999994</v>
      </c>
      <c r="C56" s="48">
        <f>+C55</f>
        <v>0</v>
      </c>
      <c r="D56" s="48">
        <f>+D55</f>
        <v>0</v>
      </c>
      <c r="E56" s="48">
        <f>+E55</f>
        <v>9432990.3599999994</v>
      </c>
      <c r="G56" s="13"/>
      <c r="H56" s="47" t="str">
        <f>'UIP Detail'!A54</f>
        <v xml:space="preserve">               (13) SUBTOTAL</v>
      </c>
      <c r="I56" s="118">
        <f>C56-'UIP Detail'!C54</f>
        <v>0</v>
      </c>
      <c r="J56" s="118">
        <f>D56-'UIP Detail'!D54</f>
        <v>0</v>
      </c>
    </row>
    <row r="57" spans="1:10" ht="15" customHeight="1" x14ac:dyDescent="0.25">
      <c r="A57" s="47" t="s">
        <v>424</v>
      </c>
      <c r="B57" s="48"/>
      <c r="C57" s="48"/>
      <c r="D57" s="48"/>
      <c r="E57" s="48"/>
      <c r="G57" s="13"/>
      <c r="H57" s="49" t="str">
        <f>'UIP Detail'!A55</f>
        <v xml:space="preserve">     14 - RESIDENTIAL EXCHANGE</v>
      </c>
      <c r="I57" s="118">
        <f>C57-'UIP Detail'!C55</f>
        <v>0</v>
      </c>
      <c r="J57" s="118">
        <f>D57-'UIP Detail'!D55</f>
        <v>0</v>
      </c>
    </row>
    <row r="58" spans="1:10" ht="15" customHeight="1" x14ac:dyDescent="0.25">
      <c r="A58" s="49" t="s">
        <v>495</v>
      </c>
      <c r="B58" s="52">
        <f>'UIP Detail'!B56</f>
        <v>-15740880.369999999</v>
      </c>
      <c r="C58" s="52">
        <f>'UIP Detail'!C56</f>
        <v>0</v>
      </c>
      <c r="D58" s="52">
        <f>'UIP Detail'!D56</f>
        <v>0</v>
      </c>
      <c r="E58" s="52">
        <f>SUM(B58:D58)</f>
        <v>-15740880.369999999</v>
      </c>
      <c r="G58" s="13"/>
      <c r="H58" s="49" t="str">
        <f>'UIP Detail'!A56</f>
        <v xml:space="preserve">          (14) 555 - Purchased Power</v>
      </c>
      <c r="I58" s="118">
        <f>C58-'UIP Detail'!C56</f>
        <v>0</v>
      </c>
      <c r="J58" s="118">
        <f>D58-'UIP Detail'!D56</f>
        <v>0</v>
      </c>
    </row>
    <row r="59" spans="1:10" ht="13.5" customHeight="1" x14ac:dyDescent="0.25">
      <c r="A59" s="49" t="s">
        <v>470</v>
      </c>
      <c r="B59" s="58">
        <f>+B58</f>
        <v>-15740880.369999999</v>
      </c>
      <c r="C59" s="58">
        <f>+C58</f>
        <v>0</v>
      </c>
      <c r="D59" s="58">
        <f>+D58</f>
        <v>0</v>
      </c>
      <c r="E59" s="53">
        <f>+E58</f>
        <v>-15740880.369999999</v>
      </c>
      <c r="G59" s="13"/>
      <c r="H59" s="47" t="str">
        <f>'UIP Detail'!A57</f>
        <v xml:space="preserve">               (14) SUBTOTAL</v>
      </c>
      <c r="I59" s="118">
        <f>C59-'UIP Detail'!C57</f>
        <v>0</v>
      </c>
      <c r="J59" s="118">
        <f>D59-'UIP Detail'!D57</f>
        <v>0</v>
      </c>
    </row>
    <row r="60" spans="1:10" ht="15" customHeight="1" x14ac:dyDescent="0.25">
      <c r="A60" s="47" t="s">
        <v>496</v>
      </c>
      <c r="B60" s="55">
        <f>+B44+B53+B56+B59</f>
        <v>65098901.999999888</v>
      </c>
      <c r="C60" s="55">
        <f>+C44+C53+C56+C59</f>
        <v>58511833.189999998</v>
      </c>
      <c r="D60" s="55">
        <f>+D44+D53+D56+D59</f>
        <v>0</v>
      </c>
      <c r="E60" s="58">
        <f>+E44+E53+E56+E59</f>
        <v>123610735.18999988</v>
      </c>
      <c r="G60" s="13"/>
      <c r="H60" s="47"/>
      <c r="I60" s="118">
        <f>C60-'UIP Detail'!C58</f>
        <v>0</v>
      </c>
      <c r="J60" s="118">
        <f>D60-'UIP Detail'!D58</f>
        <v>0</v>
      </c>
    </row>
    <row r="61" spans="1:10" ht="8.25" customHeight="1" x14ac:dyDescent="0.25">
      <c r="A61" s="47"/>
      <c r="B61" s="48"/>
      <c r="C61" s="48"/>
      <c r="D61" s="48"/>
      <c r="E61" s="120"/>
      <c r="G61" s="13"/>
      <c r="H61" s="49" t="s">
        <v>497</v>
      </c>
      <c r="I61" s="118"/>
      <c r="J61" s="118"/>
    </row>
    <row r="62" spans="1:10" ht="15" customHeight="1" thickBot="1" x14ac:dyDescent="0.3">
      <c r="A62" s="49" t="s">
        <v>497</v>
      </c>
      <c r="B62" s="59">
        <f>+B38-B60</f>
        <v>136519374.50000009</v>
      </c>
      <c r="C62" s="59">
        <f>+C38-C60</f>
        <v>59864684.030000001</v>
      </c>
      <c r="D62" s="59">
        <f>+D38-D60</f>
        <v>0</v>
      </c>
      <c r="E62" s="59">
        <f>+E38-E60</f>
        <v>196384058.53000003</v>
      </c>
      <c r="G62" s="13"/>
      <c r="H62" s="49"/>
      <c r="I62" s="118">
        <f>C62-'UIP Detail'!C60</f>
        <v>1.0430812835693359E-7</v>
      </c>
      <c r="J62" s="118">
        <f>D62-'UIP Detail'!D60</f>
        <v>0</v>
      </c>
    </row>
    <row r="63" spans="1:10" ht="7.5" customHeight="1" thickTop="1" x14ac:dyDescent="0.25">
      <c r="A63" s="49"/>
      <c r="B63" s="45"/>
      <c r="C63" s="45"/>
      <c r="D63" s="45"/>
      <c r="E63" s="45"/>
      <c r="G63" s="13"/>
      <c r="H63" s="60">
        <f>'UIP Detail'!A61</f>
        <v>0</v>
      </c>
      <c r="I63" s="118">
        <f>C63-'UIP Detail'!C61</f>
        <v>0</v>
      </c>
      <c r="J63" s="118">
        <f>D63-'UIP Detail'!D61</f>
        <v>0</v>
      </c>
    </row>
    <row r="64" spans="1:10" ht="15" customHeight="1" x14ac:dyDescent="0.25">
      <c r="A64" s="47" t="s">
        <v>498</v>
      </c>
      <c r="B64" s="45"/>
      <c r="C64" s="45"/>
      <c r="D64" s="45"/>
      <c r="E64" s="45"/>
      <c r="G64" s="13"/>
      <c r="H64" s="47" t="str">
        <f>'UIP Detail'!A62</f>
        <v>OPERATING EXPENSES</v>
      </c>
      <c r="I64" s="118">
        <f>C64-'UIP Detail'!C62</f>
        <v>0</v>
      </c>
      <c r="J64" s="118">
        <f>D64-'UIP Detail'!D62</f>
        <v>0</v>
      </c>
    </row>
    <row r="65" spans="1:10" ht="15" customHeight="1" x14ac:dyDescent="0.25">
      <c r="A65" s="60" t="s">
        <v>499</v>
      </c>
      <c r="B65" s="45"/>
      <c r="C65" s="45"/>
      <c r="D65" s="45"/>
      <c r="E65" s="45"/>
      <c r="G65" s="13"/>
      <c r="H65" s="49" t="str">
        <f>'UIP Detail'!A63</f>
        <v xml:space="preserve">     OPERATING AND MAINTENANCE</v>
      </c>
      <c r="I65" s="118">
        <f>C65-'UIP Detail'!C63</f>
        <v>0</v>
      </c>
      <c r="J65" s="118">
        <f>D65-'UIP Detail'!D63</f>
        <v>0</v>
      </c>
    </row>
    <row r="66" spans="1:10" ht="15" customHeight="1" x14ac:dyDescent="0.25">
      <c r="A66" s="47" t="s">
        <v>427</v>
      </c>
      <c r="B66" s="48"/>
      <c r="C66" s="48"/>
      <c r="D66" s="48"/>
      <c r="E66" s="48"/>
      <c r="G66" s="13"/>
      <c r="H66" s="49" t="str">
        <f>'UIP Detail'!A64</f>
        <v xml:space="preserve">          17 - OTHER ENERGY SUPPLY EXPENSES</v>
      </c>
      <c r="I66" s="118">
        <f>C66-'UIP Detail'!C64</f>
        <v>0</v>
      </c>
      <c r="J66" s="118">
        <f>D66-'UIP Detail'!D64</f>
        <v>0</v>
      </c>
    </row>
    <row r="67" spans="1:10" ht="15" customHeight="1" x14ac:dyDescent="0.25">
      <c r="A67" s="49" t="s">
        <v>500</v>
      </c>
      <c r="B67" s="50">
        <f>'UIP Detail'!B65</f>
        <v>144911.99</v>
      </c>
      <c r="C67" s="50">
        <f>'UIP Detail'!C65</f>
        <v>0</v>
      </c>
      <c r="D67" s="50">
        <f>'UIP Detail'!D65</f>
        <v>0</v>
      </c>
      <c r="E67" s="50">
        <f>SUM(B67:D67)</f>
        <v>144911.99</v>
      </c>
      <c r="F67" s="13"/>
      <c r="G67" s="13"/>
      <c r="H67" s="49" t="str">
        <f>'UIP Detail'!A65</f>
        <v xml:space="preserve">               (17) 500 - Steam Oper Supv &amp; Engineering</v>
      </c>
      <c r="I67" s="118">
        <f>C67-'UIP Detail'!C65</f>
        <v>0</v>
      </c>
      <c r="J67" s="118">
        <f>D67-'UIP Detail'!D65</f>
        <v>0</v>
      </c>
    </row>
    <row r="68" spans="1:10" ht="15" customHeight="1" x14ac:dyDescent="0.25">
      <c r="A68" s="49" t="s">
        <v>501</v>
      </c>
      <c r="B68" s="50">
        <f>'UIP Detail'!B66</f>
        <v>662456.429999999</v>
      </c>
      <c r="C68" s="50">
        <f>'UIP Detail'!C66</f>
        <v>0</v>
      </c>
      <c r="D68" s="50">
        <f>'UIP Detail'!D66</f>
        <v>0</v>
      </c>
      <c r="E68" s="50">
        <f t="shared" ref="E68:E131" si="3">SUM(B68:D68)</f>
        <v>662456.429999999</v>
      </c>
      <c r="F68" s="13"/>
      <c r="G68" s="13"/>
      <c r="H68" s="49" t="str">
        <f>'UIP Detail'!A66</f>
        <v xml:space="preserve">               (17) 502 - Steam Oper Steam Expenses</v>
      </c>
      <c r="I68" s="118">
        <f>C68-'UIP Detail'!C66</f>
        <v>0</v>
      </c>
      <c r="J68" s="118">
        <f>D68-'UIP Detail'!D66</f>
        <v>0</v>
      </c>
    </row>
    <row r="69" spans="1:10" ht="15" customHeight="1" x14ac:dyDescent="0.25">
      <c r="A69" s="49" t="s">
        <v>502</v>
      </c>
      <c r="B69" s="50">
        <f>'UIP Detail'!B67</f>
        <v>173986.26</v>
      </c>
      <c r="C69" s="50">
        <f>'UIP Detail'!C67</f>
        <v>0</v>
      </c>
      <c r="D69" s="50">
        <f>'UIP Detail'!D67</f>
        <v>0</v>
      </c>
      <c r="E69" s="50">
        <f t="shared" si="3"/>
        <v>173986.26</v>
      </c>
      <c r="F69" s="13"/>
      <c r="G69" s="13"/>
      <c r="H69" s="49" t="str">
        <f>'UIP Detail'!A67</f>
        <v xml:space="preserve">               (17) 505 - Steam Oper Electric Expense</v>
      </c>
      <c r="I69" s="118">
        <f>C69-'UIP Detail'!C67</f>
        <v>0</v>
      </c>
      <c r="J69" s="118">
        <f>D69-'UIP Detail'!D67</f>
        <v>0</v>
      </c>
    </row>
    <row r="70" spans="1:10" ht="15" customHeight="1" x14ac:dyDescent="0.25">
      <c r="A70" s="49" t="s">
        <v>503</v>
      </c>
      <c r="B70" s="50">
        <f>'UIP Detail'!B68</f>
        <v>649558.41</v>
      </c>
      <c r="C70" s="50">
        <f>'UIP Detail'!C68</f>
        <v>0</v>
      </c>
      <c r="D70" s="50">
        <f>'UIP Detail'!D68</f>
        <v>0</v>
      </c>
      <c r="E70" s="50">
        <f t="shared" si="3"/>
        <v>649558.41</v>
      </c>
      <c r="F70" s="13"/>
      <c r="G70" s="13"/>
      <c r="H70" s="49" t="str">
        <f>'UIP Detail'!A68</f>
        <v xml:space="preserve">               (17) 506 - Steam Oper Misc Steam Power</v>
      </c>
      <c r="I70" s="118">
        <f>C70-'UIP Detail'!C68</f>
        <v>0</v>
      </c>
      <c r="J70" s="118">
        <f>D70-'UIP Detail'!D68</f>
        <v>0</v>
      </c>
    </row>
    <row r="71" spans="1:10" ht="15" customHeight="1" x14ac:dyDescent="0.25">
      <c r="A71" s="49" t="s">
        <v>504</v>
      </c>
      <c r="B71" s="50">
        <f>'UIP Detail'!B69</f>
        <v>29300.34</v>
      </c>
      <c r="C71" s="50">
        <f>'UIP Detail'!C69</f>
        <v>0</v>
      </c>
      <c r="D71" s="50">
        <f>'UIP Detail'!D69</f>
        <v>0</v>
      </c>
      <c r="E71" s="50">
        <f t="shared" si="3"/>
        <v>29300.34</v>
      </c>
      <c r="F71" s="13"/>
      <c r="G71" s="13"/>
      <c r="H71" s="49" t="str">
        <f>'UIP Detail'!A69</f>
        <v xml:space="preserve">               (17) 507 - Steam Operations Rents</v>
      </c>
      <c r="I71" s="118">
        <f>C71-'UIP Detail'!C69</f>
        <v>0</v>
      </c>
      <c r="J71" s="118">
        <f>D71-'UIP Detail'!D69</f>
        <v>0</v>
      </c>
    </row>
    <row r="72" spans="1:10" ht="15.75" customHeight="1" x14ac:dyDescent="0.25">
      <c r="A72" s="49" t="s">
        <v>505</v>
      </c>
      <c r="B72" s="50">
        <f>'UIP Detail'!B70</f>
        <v>80849.850000000006</v>
      </c>
      <c r="C72" s="50">
        <f>'UIP Detail'!C70</f>
        <v>0</v>
      </c>
      <c r="D72" s="50">
        <f>'UIP Detail'!D70</f>
        <v>0</v>
      </c>
      <c r="E72" s="50">
        <f t="shared" si="3"/>
        <v>80849.850000000006</v>
      </c>
      <c r="F72" s="13"/>
      <c r="G72" s="13"/>
      <c r="H72" s="49" t="str">
        <f>'UIP Detail'!A70</f>
        <v xml:space="preserve">               (17) 510 - Steam Maint Supv &amp; Engineering</v>
      </c>
      <c r="I72" s="118">
        <f>C72-'UIP Detail'!C70</f>
        <v>0</v>
      </c>
      <c r="J72" s="118">
        <f>D72-'UIP Detail'!D70</f>
        <v>0</v>
      </c>
    </row>
    <row r="73" spans="1:10" ht="15" customHeight="1" x14ac:dyDescent="0.25">
      <c r="A73" s="49" t="s">
        <v>506</v>
      </c>
      <c r="B73" s="50">
        <f>'UIP Detail'!B71</f>
        <v>316111.35999999999</v>
      </c>
      <c r="C73" s="50">
        <f>'UIP Detail'!C71</f>
        <v>0</v>
      </c>
      <c r="D73" s="50">
        <f>'UIP Detail'!D71</f>
        <v>0</v>
      </c>
      <c r="E73" s="50">
        <f t="shared" si="3"/>
        <v>316111.35999999999</v>
      </c>
      <c r="F73" s="13"/>
      <c r="G73" s="13"/>
      <c r="H73" s="49" t="str">
        <f>'UIP Detail'!A71</f>
        <v xml:space="preserve">               (17) 511 - Steam Maint Structures</v>
      </c>
      <c r="I73" s="118">
        <f>C73-'UIP Detail'!C71</f>
        <v>0</v>
      </c>
      <c r="J73" s="118">
        <f>D73-'UIP Detail'!D71</f>
        <v>0</v>
      </c>
    </row>
    <row r="74" spans="1:10" ht="15" customHeight="1" x14ac:dyDescent="0.25">
      <c r="A74" s="49" t="s">
        <v>507</v>
      </c>
      <c r="B74" s="50">
        <f>'UIP Detail'!B72</f>
        <v>-991306.58</v>
      </c>
      <c r="C74" s="50">
        <f>'UIP Detail'!C72</f>
        <v>0</v>
      </c>
      <c r="D74" s="50">
        <f>'UIP Detail'!D72</f>
        <v>0</v>
      </c>
      <c r="E74" s="50">
        <f t="shared" si="3"/>
        <v>-991306.58</v>
      </c>
      <c r="F74" s="13"/>
      <c r="G74" s="13"/>
      <c r="H74" s="49" t="str">
        <f>'UIP Detail'!A72</f>
        <v xml:space="preserve">               (17) 512 - Steam Maint Boiler Plant</v>
      </c>
      <c r="I74" s="118">
        <f>C74-'UIP Detail'!C72</f>
        <v>0</v>
      </c>
      <c r="J74" s="118">
        <f>D74-'UIP Detail'!D72</f>
        <v>0</v>
      </c>
    </row>
    <row r="75" spans="1:10" ht="15" customHeight="1" x14ac:dyDescent="0.25">
      <c r="A75" s="49" t="s">
        <v>508</v>
      </c>
      <c r="B75" s="50">
        <f>'UIP Detail'!B73</f>
        <v>-118561.889999999</v>
      </c>
      <c r="C75" s="50">
        <f>'UIP Detail'!C73</f>
        <v>0</v>
      </c>
      <c r="D75" s="50">
        <f>'UIP Detail'!D73</f>
        <v>0</v>
      </c>
      <c r="E75" s="50">
        <f t="shared" si="3"/>
        <v>-118561.889999999</v>
      </c>
      <c r="F75" s="13"/>
      <c r="G75" s="13"/>
      <c r="H75" s="49" t="str">
        <f>'UIP Detail'!A73</f>
        <v xml:space="preserve">               (17) 513 - Steam Maint Electric Plant</v>
      </c>
      <c r="I75" s="118">
        <f>C75-'UIP Detail'!C73</f>
        <v>0</v>
      </c>
      <c r="J75" s="118">
        <f>D75-'UIP Detail'!D73</f>
        <v>0</v>
      </c>
    </row>
    <row r="76" spans="1:10" ht="15" customHeight="1" x14ac:dyDescent="0.25">
      <c r="A76" s="49" t="s">
        <v>509</v>
      </c>
      <c r="B76" s="50">
        <f>'UIP Detail'!B74</f>
        <v>-129182.87</v>
      </c>
      <c r="C76" s="50">
        <f>'UIP Detail'!C74</f>
        <v>0</v>
      </c>
      <c r="D76" s="50">
        <f>'UIP Detail'!D74</f>
        <v>0</v>
      </c>
      <c r="E76" s="50">
        <f t="shared" si="3"/>
        <v>-129182.87</v>
      </c>
      <c r="F76" s="13"/>
      <c r="G76" s="13"/>
      <c r="H76" s="49" t="str">
        <f>'UIP Detail'!A74</f>
        <v xml:space="preserve">               (17) 514 - Steam Maint Misc Steam Plant</v>
      </c>
      <c r="I76" s="118">
        <f>C76-'UIP Detail'!C74</f>
        <v>0</v>
      </c>
      <c r="J76" s="118">
        <f>D76-'UIP Detail'!D74</f>
        <v>0</v>
      </c>
    </row>
    <row r="77" spans="1:10" ht="15" customHeight="1" x14ac:dyDescent="0.25">
      <c r="A77" s="49" t="s">
        <v>510</v>
      </c>
      <c r="B77" s="50">
        <f>'UIP Detail'!B75</f>
        <v>92977.67</v>
      </c>
      <c r="C77" s="50">
        <f>'UIP Detail'!C75</f>
        <v>0</v>
      </c>
      <c r="D77" s="50">
        <f>'UIP Detail'!D75</f>
        <v>0</v>
      </c>
      <c r="E77" s="50">
        <f t="shared" si="3"/>
        <v>92977.67</v>
      </c>
      <c r="F77" s="13"/>
      <c r="G77" s="13"/>
      <c r="H77" s="49" t="str">
        <f>'UIP Detail'!A75</f>
        <v xml:space="preserve">               (17) 535 - Hydro Oper Supv &amp; Engineering</v>
      </c>
      <c r="I77" s="118">
        <f>C77-'UIP Detail'!C75</f>
        <v>0</v>
      </c>
      <c r="J77" s="118">
        <f>D77-'UIP Detail'!D75</f>
        <v>0</v>
      </c>
    </row>
    <row r="78" spans="1:10" ht="15" customHeight="1" x14ac:dyDescent="0.25">
      <c r="A78" s="49" t="s">
        <v>511</v>
      </c>
      <c r="B78" s="50">
        <f>'UIP Detail'!B76</f>
        <v>0</v>
      </c>
      <c r="C78" s="50">
        <f>'UIP Detail'!C76</f>
        <v>0</v>
      </c>
      <c r="D78" s="50">
        <f>'UIP Detail'!D76</f>
        <v>0</v>
      </c>
      <c r="E78" s="50">
        <f t="shared" si="3"/>
        <v>0</v>
      </c>
      <c r="F78" s="13"/>
      <c r="G78" s="13"/>
      <c r="H78" s="49" t="str">
        <f>'UIP Detail'!A76</f>
        <v xml:space="preserve">               (17) 536 - Hydro Oper Water For Power</v>
      </c>
      <c r="I78" s="118">
        <f>C78-'UIP Detail'!C76</f>
        <v>0</v>
      </c>
      <c r="J78" s="118">
        <f>D78-'UIP Detail'!D76</f>
        <v>0</v>
      </c>
    </row>
    <row r="79" spans="1:10" ht="15" customHeight="1" x14ac:dyDescent="0.25">
      <c r="A79" s="49" t="s">
        <v>512</v>
      </c>
      <c r="B79" s="50">
        <f>'UIP Detail'!B77</f>
        <v>217450.359999999</v>
      </c>
      <c r="C79" s="50">
        <f>'UIP Detail'!C77</f>
        <v>0</v>
      </c>
      <c r="D79" s="50">
        <f>'UIP Detail'!D77</f>
        <v>0</v>
      </c>
      <c r="E79" s="50">
        <f t="shared" si="3"/>
        <v>217450.359999999</v>
      </c>
      <c r="F79" s="13"/>
      <c r="G79" s="13"/>
      <c r="H79" s="49" t="str">
        <f>'UIP Detail'!A77</f>
        <v xml:space="preserve">               (17) 537 - Hydro Oper Hydraulic Expenses</v>
      </c>
      <c r="I79" s="118">
        <f>C79-'UIP Detail'!C77</f>
        <v>0</v>
      </c>
      <c r="J79" s="118">
        <f>D79-'UIP Detail'!D77</f>
        <v>0</v>
      </c>
    </row>
    <row r="80" spans="1:10" ht="15" customHeight="1" x14ac:dyDescent="0.25">
      <c r="A80" s="49" t="s">
        <v>513</v>
      </c>
      <c r="B80" s="50">
        <f>'UIP Detail'!B78</f>
        <v>32949.159999999902</v>
      </c>
      <c r="C80" s="50">
        <f>'UIP Detail'!C78</f>
        <v>0</v>
      </c>
      <c r="D80" s="50">
        <f>'UIP Detail'!D78</f>
        <v>0</v>
      </c>
      <c r="E80" s="50">
        <f t="shared" si="3"/>
        <v>32949.159999999902</v>
      </c>
      <c r="F80" s="13"/>
      <c r="G80" s="13"/>
      <c r="H80" s="49" t="str">
        <f>'UIP Detail'!A78</f>
        <v xml:space="preserve">               (17) 538 - Hydro Oper Electric Expenses</v>
      </c>
      <c r="I80" s="118">
        <f>C80-'UIP Detail'!C78</f>
        <v>0</v>
      </c>
      <c r="J80" s="118">
        <f>D80-'UIP Detail'!D78</f>
        <v>0</v>
      </c>
    </row>
    <row r="81" spans="1:10" ht="15" customHeight="1" x14ac:dyDescent="0.25">
      <c r="A81" s="49" t="s">
        <v>514</v>
      </c>
      <c r="B81" s="50">
        <f>'UIP Detail'!B79</f>
        <v>-95162.9</v>
      </c>
      <c r="C81" s="50">
        <f>'UIP Detail'!C79</f>
        <v>0</v>
      </c>
      <c r="D81" s="50">
        <f>'UIP Detail'!D79</f>
        <v>0</v>
      </c>
      <c r="E81" s="50">
        <f t="shared" si="3"/>
        <v>-95162.9</v>
      </c>
      <c r="F81" s="13"/>
      <c r="G81" s="13"/>
      <c r="H81" s="49" t="str">
        <f>'UIP Detail'!A79</f>
        <v xml:space="preserve">               (17) 539 - Hydro Oper Misc Hydraulic Exp</v>
      </c>
      <c r="I81" s="118">
        <f>C81-'UIP Detail'!C79</f>
        <v>0</v>
      </c>
      <c r="J81" s="118">
        <f>D81-'UIP Detail'!D79</f>
        <v>0</v>
      </c>
    </row>
    <row r="82" spans="1:10" ht="15" customHeight="1" x14ac:dyDescent="0.25">
      <c r="A82" s="49" t="s">
        <v>79</v>
      </c>
      <c r="B82" s="50">
        <f>'UIP Detail'!B80</f>
        <v>0</v>
      </c>
      <c r="C82" s="50">
        <f>'UIP Detail'!C80</f>
        <v>0</v>
      </c>
      <c r="D82" s="50">
        <f>'UIP Detail'!D80</f>
        <v>0</v>
      </c>
      <c r="E82" s="50">
        <f t="shared" si="3"/>
        <v>0</v>
      </c>
      <c r="F82" s="13"/>
      <c r="G82" s="13"/>
      <c r="H82" s="49" t="str">
        <f>'UIP Detail'!A80</f>
        <v xml:space="preserve">               (17) 540 - Hydro Office Rents</v>
      </c>
      <c r="I82" s="118">
        <f>C82-'UIP Detail'!C80</f>
        <v>0</v>
      </c>
      <c r="J82" s="118">
        <f>D82-'UIP Detail'!D80</f>
        <v>0</v>
      </c>
    </row>
    <row r="83" spans="1:10" ht="15" customHeight="1" x14ac:dyDescent="0.25">
      <c r="A83" s="49" t="s">
        <v>515</v>
      </c>
      <c r="B83" s="50">
        <f>'UIP Detail'!B81</f>
        <v>0</v>
      </c>
      <c r="C83" s="50">
        <f>'UIP Detail'!C81</f>
        <v>0</v>
      </c>
      <c r="D83" s="50">
        <f>'UIP Detail'!D81</f>
        <v>0</v>
      </c>
      <c r="E83" s="50">
        <f t="shared" si="3"/>
        <v>0</v>
      </c>
      <c r="F83" s="13"/>
      <c r="G83" s="13"/>
      <c r="H83" s="49" t="str">
        <f>'UIP Detail'!A81</f>
        <v xml:space="preserve">               (17) 541 - Hydro Maint Supv &amp; Engineering</v>
      </c>
      <c r="I83" s="118">
        <f>C83-'UIP Detail'!C81</f>
        <v>0</v>
      </c>
      <c r="J83" s="118">
        <f>D83-'UIP Detail'!D81</f>
        <v>0</v>
      </c>
    </row>
    <row r="84" spans="1:10" ht="15" customHeight="1" x14ac:dyDescent="0.25">
      <c r="A84" s="49" t="s">
        <v>516</v>
      </c>
      <c r="B84" s="50">
        <f>'UIP Detail'!B82</f>
        <v>24980.79</v>
      </c>
      <c r="C84" s="50">
        <f>'UIP Detail'!C82</f>
        <v>0</v>
      </c>
      <c r="D84" s="50">
        <f>'UIP Detail'!D82</f>
        <v>0</v>
      </c>
      <c r="E84" s="50">
        <f t="shared" si="3"/>
        <v>24980.79</v>
      </c>
      <c r="F84" s="13"/>
      <c r="G84" s="13"/>
      <c r="H84" s="49" t="str">
        <f>'UIP Detail'!A82</f>
        <v xml:space="preserve">               (17) 542 - Hydro Maint Structures</v>
      </c>
      <c r="I84" s="118">
        <f>C84-'UIP Detail'!C82</f>
        <v>0</v>
      </c>
      <c r="J84" s="118">
        <f>D84-'UIP Detail'!D82</f>
        <v>0</v>
      </c>
    </row>
    <row r="85" spans="1:10" ht="15" customHeight="1" x14ac:dyDescent="0.25">
      <c r="A85" s="49" t="s">
        <v>517</v>
      </c>
      <c r="B85" s="50">
        <f>'UIP Detail'!B83</f>
        <v>12646.889999999899</v>
      </c>
      <c r="C85" s="50">
        <f>'UIP Detail'!C83</f>
        <v>0</v>
      </c>
      <c r="D85" s="50">
        <f>'UIP Detail'!D83</f>
        <v>0</v>
      </c>
      <c r="E85" s="50">
        <f t="shared" si="3"/>
        <v>12646.889999999899</v>
      </c>
      <c r="F85" s="13"/>
      <c r="G85" s="13"/>
      <c r="H85" s="49" t="str">
        <f>'UIP Detail'!A83</f>
        <v xml:space="preserve">               (17) 543 - Hydro Maint Res. Dams &amp; Waterways</v>
      </c>
      <c r="I85" s="118">
        <f>C85-'UIP Detail'!C83</f>
        <v>0</v>
      </c>
      <c r="J85" s="118">
        <f>D85-'UIP Detail'!D83</f>
        <v>0</v>
      </c>
    </row>
    <row r="86" spans="1:10" ht="15" customHeight="1" x14ac:dyDescent="0.25">
      <c r="A86" s="49" t="s">
        <v>518</v>
      </c>
      <c r="B86" s="50">
        <f>'UIP Detail'!B84</f>
        <v>51396.94</v>
      </c>
      <c r="C86" s="50">
        <f>'UIP Detail'!C84</f>
        <v>0</v>
      </c>
      <c r="D86" s="50">
        <f>'UIP Detail'!D84</f>
        <v>0</v>
      </c>
      <c r="E86" s="50">
        <f>SUM(B86:D86)</f>
        <v>51396.94</v>
      </c>
      <c r="F86" s="13"/>
      <c r="G86" s="13"/>
      <c r="H86" s="49" t="str">
        <f>'UIP Detail'!A84</f>
        <v xml:space="preserve">               (17) 544 - Hydro Maint Electric Plant</v>
      </c>
      <c r="I86" s="118">
        <f>C86-'UIP Detail'!C84</f>
        <v>0</v>
      </c>
      <c r="J86" s="118">
        <f>D86-'UIP Detail'!D84</f>
        <v>0</v>
      </c>
    </row>
    <row r="87" spans="1:10" ht="15" customHeight="1" x14ac:dyDescent="0.25">
      <c r="A87" s="49" t="s">
        <v>519</v>
      </c>
      <c r="B87" s="50">
        <f>'UIP Detail'!B85</f>
        <v>839850.60999999905</v>
      </c>
      <c r="C87" s="50">
        <f>'UIP Detail'!C85</f>
        <v>0</v>
      </c>
      <c r="D87" s="50">
        <f>'UIP Detail'!D85</f>
        <v>0</v>
      </c>
      <c r="E87" s="50">
        <f t="shared" si="3"/>
        <v>839850.60999999905</v>
      </c>
      <c r="F87" s="13"/>
      <c r="G87" s="13"/>
      <c r="H87" s="49" t="str">
        <f>'UIP Detail'!A85</f>
        <v xml:space="preserve">               (17) 545 - Hydro Maint Misc Hydraulic Plant</v>
      </c>
      <c r="I87" s="118">
        <f>C87-'UIP Detail'!C85</f>
        <v>0</v>
      </c>
      <c r="J87" s="118">
        <f>D87-'UIP Detail'!D85</f>
        <v>0</v>
      </c>
    </row>
    <row r="88" spans="1:10" ht="15" customHeight="1" x14ac:dyDescent="0.25">
      <c r="A88" s="49" t="s">
        <v>520</v>
      </c>
      <c r="B88" s="50">
        <f>'UIP Detail'!B86</f>
        <v>422199.18999999901</v>
      </c>
      <c r="C88" s="50">
        <f>'UIP Detail'!C86</f>
        <v>0</v>
      </c>
      <c r="D88" s="50">
        <f>'UIP Detail'!D86</f>
        <v>0</v>
      </c>
      <c r="E88" s="50">
        <f t="shared" si="3"/>
        <v>422199.18999999901</v>
      </c>
      <c r="F88" s="13"/>
      <c r="G88" s="13"/>
      <c r="H88" s="49" t="str">
        <f>'UIP Detail'!A86</f>
        <v xml:space="preserve">               (17) 546 - Other Pwr Gen Oper Supv &amp; Eng</v>
      </c>
      <c r="I88" s="118">
        <f>C88-'UIP Detail'!C86</f>
        <v>0</v>
      </c>
      <c r="J88" s="118">
        <f>D88-'UIP Detail'!D86</f>
        <v>0</v>
      </c>
    </row>
    <row r="89" spans="1:10" ht="15" customHeight="1" x14ac:dyDescent="0.25">
      <c r="A89" s="49" t="s">
        <v>521</v>
      </c>
      <c r="B89" s="50">
        <f>'UIP Detail'!B87</f>
        <v>798167.93</v>
      </c>
      <c r="C89" s="50">
        <f>'UIP Detail'!C87</f>
        <v>0</v>
      </c>
      <c r="D89" s="50">
        <f>'UIP Detail'!D87</f>
        <v>0</v>
      </c>
      <c r="E89" s="50">
        <f t="shared" si="3"/>
        <v>798167.93</v>
      </c>
      <c r="F89" s="13"/>
      <c r="G89" s="13"/>
      <c r="H89" s="49" t="str">
        <f>'UIP Detail'!A87</f>
        <v xml:space="preserve">               (17) 548 - Other Power Gen Oper Gen Exp</v>
      </c>
      <c r="I89" s="118">
        <f>C89-'UIP Detail'!C87</f>
        <v>0</v>
      </c>
      <c r="J89" s="118">
        <f>D89-'UIP Detail'!D87</f>
        <v>0</v>
      </c>
    </row>
    <row r="90" spans="1:10" ht="15" customHeight="1" x14ac:dyDescent="0.25">
      <c r="A90" s="49" t="s">
        <v>522</v>
      </c>
      <c r="B90" s="50">
        <f>'UIP Detail'!B88</f>
        <v>474885.16</v>
      </c>
      <c r="C90" s="50">
        <f>'UIP Detail'!C88</f>
        <v>0</v>
      </c>
      <c r="D90" s="50">
        <f>'UIP Detail'!D88</f>
        <v>0</v>
      </c>
      <c r="E90" s="50">
        <f t="shared" si="3"/>
        <v>474885.16</v>
      </c>
      <c r="F90" s="13"/>
      <c r="G90" s="13"/>
      <c r="H90" s="49" t="str">
        <f>'UIP Detail'!A88</f>
        <v xml:space="preserve">               (17) 549 - Other Power Gen Oper Misc</v>
      </c>
      <c r="I90" s="118">
        <f>C90-'UIP Detail'!C88</f>
        <v>0</v>
      </c>
      <c r="J90" s="118">
        <f>D90-'UIP Detail'!D88</f>
        <v>0</v>
      </c>
    </row>
    <row r="91" spans="1:10" ht="15" customHeight="1" x14ac:dyDescent="0.25">
      <c r="A91" s="49" t="s">
        <v>523</v>
      </c>
      <c r="B91" s="50">
        <f>'UIP Detail'!B89</f>
        <v>780752.96</v>
      </c>
      <c r="C91" s="50">
        <f>'UIP Detail'!C89</f>
        <v>0</v>
      </c>
      <c r="D91" s="50">
        <f>'UIP Detail'!D89</f>
        <v>0</v>
      </c>
      <c r="E91" s="50">
        <f t="shared" si="3"/>
        <v>780752.96</v>
      </c>
      <c r="F91" s="13"/>
      <c r="G91" s="13"/>
      <c r="H91" s="49" t="str">
        <f>'UIP Detail'!A89</f>
        <v xml:space="preserve">               (17) 550 - Other Power Gen Oper Rents</v>
      </c>
      <c r="I91" s="118">
        <f>C91-'UIP Detail'!C89</f>
        <v>0</v>
      </c>
      <c r="J91" s="118">
        <f>D91-'UIP Detail'!D89</f>
        <v>0</v>
      </c>
    </row>
    <row r="92" spans="1:10" ht="15" customHeight="1" x14ac:dyDescent="0.25">
      <c r="A92" s="49" t="s">
        <v>524</v>
      </c>
      <c r="B92" s="50">
        <f>'UIP Detail'!B90</f>
        <v>75822.33</v>
      </c>
      <c r="C92" s="50">
        <f>'UIP Detail'!C90</f>
        <v>0</v>
      </c>
      <c r="D92" s="50">
        <f>'UIP Detail'!D90</f>
        <v>0</v>
      </c>
      <c r="E92" s="50">
        <f t="shared" si="3"/>
        <v>75822.33</v>
      </c>
      <c r="F92" s="13"/>
      <c r="G92" s="13"/>
      <c r="H92" s="49" t="str">
        <f>'UIP Detail'!A90</f>
        <v xml:space="preserve">               (17) 551 - Other Power Gen Maint Supv &amp; Eng</v>
      </c>
      <c r="I92" s="118">
        <f>C92-'UIP Detail'!C90</f>
        <v>0</v>
      </c>
      <c r="J92" s="118">
        <f>D92-'UIP Detail'!D90</f>
        <v>0</v>
      </c>
    </row>
    <row r="93" spans="1:10" ht="15" customHeight="1" x14ac:dyDescent="0.25">
      <c r="A93" s="49" t="s">
        <v>525</v>
      </c>
      <c r="B93" s="50">
        <f>'UIP Detail'!B91</f>
        <v>28226.85</v>
      </c>
      <c r="C93" s="50">
        <f>'UIP Detail'!C91</f>
        <v>0</v>
      </c>
      <c r="D93" s="50">
        <f>'UIP Detail'!D91</f>
        <v>0</v>
      </c>
      <c r="E93" s="50">
        <f t="shared" si="3"/>
        <v>28226.85</v>
      </c>
      <c r="F93" s="13"/>
      <c r="G93" s="13"/>
      <c r="H93" s="49" t="str">
        <f>'UIP Detail'!A91</f>
        <v xml:space="preserve">               (17) 552 - Other Power Gen Maint Structures</v>
      </c>
      <c r="I93" s="118">
        <f>C93-'UIP Detail'!C91</f>
        <v>0</v>
      </c>
      <c r="J93" s="118">
        <f>D93-'UIP Detail'!D91</f>
        <v>0</v>
      </c>
    </row>
    <row r="94" spans="1:10" ht="15" customHeight="1" x14ac:dyDescent="0.25">
      <c r="A94" s="49" t="s">
        <v>526</v>
      </c>
      <c r="B94" s="50">
        <f>'UIP Detail'!B92</f>
        <v>2342252.21999999</v>
      </c>
      <c r="C94" s="50">
        <f>'UIP Detail'!C92</f>
        <v>0</v>
      </c>
      <c r="D94" s="50">
        <f>'UIP Detail'!D92</f>
        <v>0</v>
      </c>
      <c r="E94" s="50">
        <f t="shared" si="3"/>
        <v>2342252.21999999</v>
      </c>
      <c r="F94" s="13"/>
      <c r="G94" s="13"/>
      <c r="H94" s="49" t="str">
        <f>'UIP Detail'!A92</f>
        <v xml:space="preserve">               (17) 553 - Other Power Gen Maint Gen &amp; Elec</v>
      </c>
      <c r="I94" s="118">
        <f>C94-'UIP Detail'!C92</f>
        <v>0</v>
      </c>
      <c r="J94" s="118">
        <f>D94-'UIP Detail'!D92</f>
        <v>0</v>
      </c>
    </row>
    <row r="95" spans="1:10" ht="15" customHeight="1" x14ac:dyDescent="0.25">
      <c r="A95" s="49" t="s">
        <v>527</v>
      </c>
      <c r="B95" s="50">
        <f>'UIP Detail'!B93</f>
        <v>79191.34</v>
      </c>
      <c r="C95" s="50">
        <f>'UIP Detail'!C93</f>
        <v>0</v>
      </c>
      <c r="D95" s="50">
        <f>'UIP Detail'!D93</f>
        <v>0</v>
      </c>
      <c r="E95" s="50">
        <f t="shared" si="3"/>
        <v>79191.34</v>
      </c>
      <c r="F95" s="13"/>
      <c r="G95" s="13"/>
      <c r="H95" s="49" t="str">
        <f>'UIP Detail'!A93</f>
        <v xml:space="preserve">               (17) 554 - Other Power Gen Maint Misc</v>
      </c>
      <c r="I95" s="118">
        <f>C95-'UIP Detail'!C93</f>
        <v>0</v>
      </c>
      <c r="J95" s="118">
        <f>D95-'UIP Detail'!D93</f>
        <v>0</v>
      </c>
    </row>
    <row r="96" spans="1:10" ht="15" customHeight="1" x14ac:dyDescent="0.25">
      <c r="A96" s="49" t="s">
        <v>528</v>
      </c>
      <c r="B96" s="50">
        <f>'UIP Detail'!B94</f>
        <v>47319.66</v>
      </c>
      <c r="C96" s="50">
        <f>'UIP Detail'!C94</f>
        <v>0</v>
      </c>
      <c r="D96" s="50">
        <f>'UIP Detail'!D94</f>
        <v>0</v>
      </c>
      <c r="E96" s="50">
        <f t="shared" si="3"/>
        <v>47319.66</v>
      </c>
      <c r="F96" s="13"/>
      <c r="G96" s="13"/>
      <c r="H96" s="49" t="str">
        <f>'UIP Detail'!A94</f>
        <v xml:space="preserve">               (17) 556 - System Control &amp; Load Dispatch</v>
      </c>
      <c r="I96" s="118">
        <f>C96-'UIP Detail'!C94</f>
        <v>0</v>
      </c>
      <c r="J96" s="118">
        <f>D96-'UIP Detail'!D94</f>
        <v>0</v>
      </c>
    </row>
    <row r="97" spans="1:237" ht="15" customHeight="1" x14ac:dyDescent="0.25">
      <c r="A97" s="49" t="s">
        <v>529</v>
      </c>
      <c r="B97" s="50">
        <f>'UIP Detail'!B95</f>
        <v>0</v>
      </c>
      <c r="C97" s="50">
        <f>'UIP Detail'!C95</f>
        <v>0</v>
      </c>
      <c r="D97" s="50">
        <f>'UIP Detail'!D95</f>
        <v>0</v>
      </c>
      <c r="E97" s="50">
        <f t="shared" si="3"/>
        <v>0</v>
      </c>
      <c r="F97" s="13"/>
      <c r="G97" s="13"/>
      <c r="H97" s="49" t="str">
        <f>'UIP Detail'!A95</f>
        <v xml:space="preserve">               (17) 710 - Production Operations Supv &amp; Engineering</v>
      </c>
      <c r="I97" s="118">
        <f>C97-'UIP Detail'!C95</f>
        <v>0</v>
      </c>
      <c r="J97" s="118">
        <f>D97-'UIP Detail'!D95</f>
        <v>0</v>
      </c>
    </row>
    <row r="98" spans="1:237" ht="15" customHeight="1" x14ac:dyDescent="0.25">
      <c r="A98" s="49" t="s">
        <v>530</v>
      </c>
      <c r="B98" s="50">
        <f>'UIP Detail'!B96</f>
        <v>0</v>
      </c>
      <c r="C98" s="50">
        <f>'UIP Detail'!C96</f>
        <v>9917.7199999999993</v>
      </c>
      <c r="D98" s="50">
        <f>'UIP Detail'!D96</f>
        <v>0</v>
      </c>
      <c r="E98" s="50">
        <f t="shared" si="3"/>
        <v>9917.7199999999993</v>
      </c>
      <c r="F98" s="13"/>
      <c r="G98" s="13"/>
      <c r="H98" s="49" t="str">
        <f>'UIP Detail'!A96</f>
        <v xml:space="preserve">               (17) 717 - Liquefied Petroleum Gas Expenses</v>
      </c>
      <c r="I98" s="118">
        <f>C98-'UIP Detail'!C96</f>
        <v>0</v>
      </c>
      <c r="J98" s="118">
        <f>D98-'UIP Detail'!D96</f>
        <v>0</v>
      </c>
    </row>
    <row r="99" spans="1:237" ht="15" customHeight="1" x14ac:dyDescent="0.25">
      <c r="A99" s="49" t="s">
        <v>531</v>
      </c>
      <c r="B99" s="50">
        <f>'UIP Detail'!B97</f>
        <v>0</v>
      </c>
      <c r="C99" s="50">
        <f>'UIP Detail'!C97</f>
        <v>0</v>
      </c>
      <c r="D99" s="50">
        <f>'UIP Detail'!D97</f>
        <v>0</v>
      </c>
      <c r="E99" s="50">
        <f t="shared" si="3"/>
        <v>0</v>
      </c>
      <c r="F99" s="13"/>
      <c r="G99" s="13"/>
      <c r="H99" s="49" t="str">
        <f>'UIP Detail'!A97</f>
        <v xml:space="preserve">               (17) 735 - Misc Gas Production Exp</v>
      </c>
      <c r="I99" s="118">
        <f>C99-'UIP Detail'!C97</f>
        <v>0</v>
      </c>
      <c r="J99" s="118">
        <f>D99-'UIP Detail'!D97</f>
        <v>0</v>
      </c>
    </row>
    <row r="100" spans="1:237" ht="15" customHeight="1" x14ac:dyDescent="0.25">
      <c r="A100" s="49" t="s">
        <v>532</v>
      </c>
      <c r="B100" s="50">
        <f>'UIP Detail'!B98</f>
        <v>0</v>
      </c>
      <c r="C100" s="50">
        <f>'UIP Detail'!C98</f>
        <v>0</v>
      </c>
      <c r="D100" s="50">
        <f>'UIP Detail'!D98</f>
        <v>0</v>
      </c>
      <c r="E100" s="50">
        <f t="shared" si="3"/>
        <v>0</v>
      </c>
      <c r="F100" s="13"/>
      <c r="G100" s="13"/>
      <c r="H100" s="49" t="str">
        <f>'UIP Detail'!A98</f>
        <v xml:space="preserve">               (17) 741 - Production Plant Maint Structures</v>
      </c>
      <c r="I100" s="118">
        <f>C100-'UIP Detail'!C98</f>
        <v>0</v>
      </c>
      <c r="J100" s="118">
        <f>D100-'UIP Detail'!D98</f>
        <v>0</v>
      </c>
    </row>
    <row r="101" spans="1:237" ht="15" customHeight="1" x14ac:dyDescent="0.25">
      <c r="A101" s="49" t="s">
        <v>533</v>
      </c>
      <c r="B101" s="50">
        <f>'UIP Detail'!B99</f>
        <v>0</v>
      </c>
      <c r="C101" s="50">
        <f>'UIP Detail'!C99</f>
        <v>0</v>
      </c>
      <c r="D101" s="50">
        <f>'UIP Detail'!D99</f>
        <v>0</v>
      </c>
      <c r="E101" s="50">
        <f t="shared" si="3"/>
        <v>0</v>
      </c>
      <c r="F101" s="13"/>
      <c r="G101" s="13"/>
      <c r="H101" s="49" t="str">
        <f>'UIP Detail'!A99</f>
        <v xml:space="preserve">               (17) 742 - Production Plant Maint Prod Equip</v>
      </c>
      <c r="I101" s="118">
        <f>C101-'UIP Detail'!C99</f>
        <v>0</v>
      </c>
      <c r="J101" s="118">
        <f>D101-'UIP Detail'!D99</f>
        <v>0</v>
      </c>
    </row>
    <row r="102" spans="1:237" ht="15" customHeight="1" x14ac:dyDescent="0.25">
      <c r="A102" s="49" t="s">
        <v>76</v>
      </c>
      <c r="B102" s="50">
        <f>'UIP Detail'!B100</f>
        <v>0</v>
      </c>
      <c r="C102" s="50">
        <f>'UIP Detail'!C100</f>
        <v>135761.13</v>
      </c>
      <c r="D102" s="50">
        <f>'UIP Detail'!D100</f>
        <v>0</v>
      </c>
      <c r="E102" s="50">
        <f t="shared" si="3"/>
        <v>135761.13</v>
      </c>
      <c r="F102" s="13"/>
      <c r="G102" s="13"/>
      <c r="H102" s="49" t="str">
        <f>'UIP Detail'!A100</f>
        <v xml:space="preserve">               (17) 8072 - Purchased Gas Expenses</v>
      </c>
      <c r="I102" s="118">
        <f>C102-'UIP Detail'!C100</f>
        <v>0</v>
      </c>
      <c r="J102" s="118">
        <f>D102-'UIP Detail'!D100</f>
        <v>0</v>
      </c>
    </row>
    <row r="103" spans="1:237" ht="15" customHeight="1" x14ac:dyDescent="0.25">
      <c r="A103" s="49" t="s">
        <v>534</v>
      </c>
      <c r="B103" s="50">
        <f>'UIP Detail'!B101</f>
        <v>0</v>
      </c>
      <c r="C103" s="50">
        <f>'UIP Detail'!C101</f>
        <v>4381.25</v>
      </c>
      <c r="D103" s="50">
        <f>'UIP Detail'!D101</f>
        <v>0</v>
      </c>
      <c r="E103" s="50">
        <f t="shared" si="3"/>
        <v>4381.25</v>
      </c>
      <c r="F103" s="13"/>
      <c r="G103" s="13"/>
      <c r="H103" s="51" t="str">
        <f>'UIP Detail'!A101</f>
        <v xml:space="preserve">               (17) 8074 - Purchased Gas Calculation Exp</v>
      </c>
      <c r="I103" s="118">
        <f>C103-'UIP Detail'!C101</f>
        <v>0</v>
      </c>
      <c r="J103" s="118">
        <f>D103-'UIP Detail'!D101</f>
        <v>0</v>
      </c>
    </row>
    <row r="104" spans="1:237" ht="15" customHeight="1" x14ac:dyDescent="0.25">
      <c r="A104" s="49" t="s">
        <v>535</v>
      </c>
      <c r="B104" s="50">
        <f>'UIP Detail'!B102</f>
        <v>0</v>
      </c>
      <c r="C104" s="50">
        <f>'UIP Detail'!C102</f>
        <v>-7239.34</v>
      </c>
      <c r="D104" s="50">
        <f>'UIP Detail'!D102</f>
        <v>0</v>
      </c>
      <c r="E104" s="50">
        <f t="shared" si="3"/>
        <v>-7239.34</v>
      </c>
      <c r="F104" s="13"/>
      <c r="G104" s="13"/>
      <c r="H104" s="49" t="str">
        <f>'UIP Detail'!A102</f>
        <v xml:space="preserve">               (17) 812 - Gas Used For Other Utility Operations</v>
      </c>
      <c r="I104" s="118">
        <f>C104-'UIP Detail'!C102</f>
        <v>0</v>
      </c>
      <c r="J104" s="118">
        <f>D104-'UIP Detail'!D102</f>
        <v>0</v>
      </c>
    </row>
    <row r="105" spans="1:237" ht="15" customHeight="1" x14ac:dyDescent="0.25">
      <c r="A105" s="51" t="s">
        <v>536</v>
      </c>
      <c r="B105" s="50">
        <f>'UIP Detail'!B103</f>
        <v>0</v>
      </c>
      <c r="C105" s="50">
        <f>'UIP Detail'!C103</f>
        <v>0</v>
      </c>
      <c r="D105" s="50">
        <f>'UIP Detail'!D103</f>
        <v>0</v>
      </c>
      <c r="E105" s="50">
        <f t="shared" si="3"/>
        <v>0</v>
      </c>
      <c r="F105" s="13"/>
      <c r="G105" s="13"/>
      <c r="H105" s="49" t="str">
        <f>'UIP Detail'!A103</f>
        <v xml:space="preserve">               (17) 813 - Other Gas Supply Expenses</v>
      </c>
      <c r="I105" s="118">
        <f>C105-'UIP Detail'!C103</f>
        <v>0</v>
      </c>
      <c r="J105" s="118">
        <f>D105-'UIP Detail'!D103</f>
        <v>0</v>
      </c>
    </row>
    <row r="106" spans="1:237" ht="15" customHeight="1" x14ac:dyDescent="0.25">
      <c r="A106" s="49" t="s">
        <v>537</v>
      </c>
      <c r="B106" s="50">
        <f>'UIP Detail'!B104</f>
        <v>0</v>
      </c>
      <c r="C106" s="50">
        <f>'UIP Detail'!C104</f>
        <v>19072.429999999898</v>
      </c>
      <c r="D106" s="50">
        <f>'UIP Detail'!D104</f>
        <v>0</v>
      </c>
      <c r="E106" s="50">
        <f t="shared" si="3"/>
        <v>19072.429999999898</v>
      </c>
      <c r="F106" s="13"/>
      <c r="G106" s="13"/>
      <c r="H106" s="49" t="str">
        <f>'UIP Detail'!A104</f>
        <v xml:space="preserve">               (17) 814 - Undergrnd Strge - Operation Supv &amp; Eng</v>
      </c>
      <c r="I106" s="118">
        <f>C106-'UIP Detail'!C104</f>
        <v>0</v>
      </c>
      <c r="J106" s="118">
        <f>D106-'UIP Detail'!D104</f>
        <v>0</v>
      </c>
    </row>
    <row r="107" spans="1:237" ht="15" customHeight="1" x14ac:dyDescent="0.25">
      <c r="A107" s="49" t="s">
        <v>538</v>
      </c>
      <c r="B107" s="50">
        <f>'UIP Detail'!B105</f>
        <v>0</v>
      </c>
      <c r="C107" s="50">
        <f>'UIP Detail'!C105</f>
        <v>0</v>
      </c>
      <c r="D107" s="50">
        <f>'UIP Detail'!D105</f>
        <v>0</v>
      </c>
      <c r="E107" s="50">
        <f t="shared" si="3"/>
        <v>0</v>
      </c>
      <c r="F107" s="13"/>
      <c r="G107" s="14"/>
      <c r="H107" s="49" t="str">
        <f>'UIP Detail'!A105</f>
        <v xml:space="preserve">               (17) 815 - Undergrnd Strge - Oper Map &amp; Records</v>
      </c>
      <c r="I107" s="118">
        <f>C107-'UIP Detail'!C105</f>
        <v>0</v>
      </c>
      <c r="J107" s="118">
        <f>D107-'UIP Detail'!D105</f>
        <v>0</v>
      </c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</row>
    <row r="108" spans="1:237" ht="15" customHeight="1" x14ac:dyDescent="0.25">
      <c r="A108" s="49" t="s">
        <v>539</v>
      </c>
      <c r="B108" s="50">
        <f>'UIP Detail'!B106</f>
        <v>0</v>
      </c>
      <c r="C108" s="50">
        <f>'UIP Detail'!C106</f>
        <v>3787.2</v>
      </c>
      <c r="D108" s="50">
        <f>'UIP Detail'!D106</f>
        <v>0</v>
      </c>
      <c r="E108" s="50">
        <f t="shared" si="3"/>
        <v>3787.2</v>
      </c>
      <c r="F108" s="13"/>
      <c r="G108" s="13"/>
      <c r="H108" s="49" t="str">
        <f>'UIP Detail'!A106</f>
        <v xml:space="preserve">               (17) 816 - Undergrnd Strge - Oper Wells Expense</v>
      </c>
      <c r="I108" s="118">
        <f>C108-'UIP Detail'!C106</f>
        <v>0</v>
      </c>
      <c r="J108" s="118">
        <f>D108-'UIP Detail'!D106</f>
        <v>0</v>
      </c>
    </row>
    <row r="109" spans="1:237" ht="15" customHeight="1" x14ac:dyDescent="0.25">
      <c r="A109" s="49" t="s">
        <v>540</v>
      </c>
      <c r="B109" s="50">
        <f>'UIP Detail'!B107</f>
        <v>0</v>
      </c>
      <c r="C109" s="50">
        <f>'UIP Detail'!C107</f>
        <v>391.02</v>
      </c>
      <c r="D109" s="50">
        <f>'UIP Detail'!D107</f>
        <v>0</v>
      </c>
      <c r="E109" s="50">
        <f t="shared" si="3"/>
        <v>391.02</v>
      </c>
      <c r="F109" s="13"/>
      <c r="G109" s="13"/>
      <c r="H109" s="49" t="str">
        <f>'UIP Detail'!A107</f>
        <v xml:space="preserve">               (17) 817 - Undergrnd Strge - Oper Lines Expense</v>
      </c>
      <c r="I109" s="118">
        <f>C109-'UIP Detail'!C107</f>
        <v>0</v>
      </c>
      <c r="J109" s="118">
        <f>D109-'UIP Detail'!D107</f>
        <v>0</v>
      </c>
    </row>
    <row r="110" spans="1:237" ht="15" customHeight="1" x14ac:dyDescent="0.25">
      <c r="A110" s="49" t="s">
        <v>541</v>
      </c>
      <c r="B110" s="50">
        <f>'UIP Detail'!B108</f>
        <v>0</v>
      </c>
      <c r="C110" s="50">
        <f>'UIP Detail'!C108</f>
        <v>15465.19</v>
      </c>
      <c r="D110" s="50">
        <f>'UIP Detail'!D108</f>
        <v>0</v>
      </c>
      <c r="E110" s="50">
        <f t="shared" si="3"/>
        <v>15465.19</v>
      </c>
      <c r="F110" s="13"/>
      <c r="G110" s="13"/>
      <c r="H110" s="49" t="str">
        <f>'UIP Detail'!A108</f>
        <v xml:space="preserve">               (17) 818 - Undergrnd Strge - Oper Compressor Sta Exp</v>
      </c>
      <c r="I110" s="118">
        <f>C110-'UIP Detail'!C108</f>
        <v>0</v>
      </c>
      <c r="J110" s="118">
        <f>D110-'UIP Detail'!D108</f>
        <v>0</v>
      </c>
    </row>
    <row r="111" spans="1:237" ht="15" customHeight="1" x14ac:dyDescent="0.25">
      <c r="A111" s="49" t="s">
        <v>542</v>
      </c>
      <c r="B111" s="50">
        <f>'UIP Detail'!B109</f>
        <v>0</v>
      </c>
      <c r="C111" s="50">
        <f>'UIP Detail'!C109</f>
        <v>3784.96</v>
      </c>
      <c r="D111" s="50">
        <f>'UIP Detail'!D109</f>
        <v>0</v>
      </c>
      <c r="E111" s="50">
        <f t="shared" si="3"/>
        <v>3784.96</v>
      </c>
      <c r="F111" s="13"/>
      <c r="G111" s="13"/>
      <c r="H111" s="49" t="str">
        <f>'UIP Detail'!A109</f>
        <v xml:space="preserve">               (17) 819 - Undergrnd Strge - Oper Compressor Sta Fuel</v>
      </c>
      <c r="I111" s="118">
        <f>C111-'UIP Detail'!C109</f>
        <v>0</v>
      </c>
      <c r="J111" s="118">
        <f>D111-'UIP Detail'!D109</f>
        <v>0</v>
      </c>
    </row>
    <row r="112" spans="1:237" ht="15" customHeight="1" x14ac:dyDescent="0.25">
      <c r="A112" s="49" t="s">
        <v>543</v>
      </c>
      <c r="B112" s="50">
        <f>'UIP Detail'!B110</f>
        <v>0</v>
      </c>
      <c r="C112" s="50">
        <f>'UIP Detail'!C110</f>
        <v>0</v>
      </c>
      <c r="D112" s="50">
        <f>'UIP Detail'!D110</f>
        <v>0</v>
      </c>
      <c r="E112" s="50">
        <f t="shared" si="3"/>
        <v>0</v>
      </c>
      <c r="F112" s="13"/>
      <c r="G112" s="13"/>
      <c r="H112" s="49" t="str">
        <f>'UIP Detail'!A110</f>
        <v xml:space="preserve">               (17) 820 - Undergrnd Strge - Oper Meas &amp; Reg Sta Exp</v>
      </c>
      <c r="I112" s="118">
        <f>C112-'UIP Detail'!C110</f>
        <v>0</v>
      </c>
      <c r="J112" s="118">
        <f>D112-'UIP Detail'!D110</f>
        <v>0</v>
      </c>
    </row>
    <row r="113" spans="1:10" ht="15" customHeight="1" x14ac:dyDescent="0.25">
      <c r="A113" s="49" t="s">
        <v>544</v>
      </c>
      <c r="B113" s="50">
        <f>'UIP Detail'!B111</f>
        <v>0</v>
      </c>
      <c r="C113" s="50">
        <f>'UIP Detail'!C111</f>
        <v>0</v>
      </c>
      <c r="D113" s="50">
        <f>'UIP Detail'!D111</f>
        <v>0</v>
      </c>
      <c r="E113" s="50">
        <f t="shared" si="3"/>
        <v>0</v>
      </c>
      <c r="F113" s="13"/>
      <c r="G113" s="13"/>
      <c r="H113" s="49" t="str">
        <f>'UIP Detail'!A111</f>
        <v xml:space="preserve">               (17) 821 - Undergrnd Strge - Oper Purification Exp</v>
      </c>
      <c r="I113" s="118">
        <f>C113-'UIP Detail'!C111</f>
        <v>0</v>
      </c>
      <c r="J113" s="118">
        <f>D113-'UIP Detail'!D111</f>
        <v>0</v>
      </c>
    </row>
    <row r="114" spans="1:10" ht="15" customHeight="1" x14ac:dyDescent="0.25">
      <c r="A114" s="49" t="s">
        <v>545</v>
      </c>
      <c r="B114" s="50">
        <f>'UIP Detail'!B112</f>
        <v>0</v>
      </c>
      <c r="C114" s="50">
        <f>'UIP Detail'!C112</f>
        <v>0</v>
      </c>
      <c r="D114" s="50">
        <f>'UIP Detail'!D112</f>
        <v>0</v>
      </c>
      <c r="E114" s="50">
        <f t="shared" si="3"/>
        <v>0</v>
      </c>
      <c r="F114" s="13"/>
      <c r="G114" s="13"/>
      <c r="H114" s="49" t="str">
        <f>'UIP Detail'!A112</f>
        <v xml:space="preserve">               (17) 823 - Storage Gas Losses</v>
      </c>
      <c r="I114" s="118">
        <f>C114-'UIP Detail'!C112</f>
        <v>0</v>
      </c>
      <c r="J114" s="118">
        <f>D114-'UIP Detail'!D112</f>
        <v>0</v>
      </c>
    </row>
    <row r="115" spans="1:10" ht="15" customHeight="1" x14ac:dyDescent="0.25">
      <c r="A115" s="49" t="s">
        <v>546</v>
      </c>
      <c r="B115" s="50">
        <f>'UIP Detail'!B113</f>
        <v>0</v>
      </c>
      <c r="C115" s="50">
        <f>'UIP Detail'!C113</f>
        <v>7436.6</v>
      </c>
      <c r="D115" s="50">
        <f>'UIP Detail'!D113</f>
        <v>0</v>
      </c>
      <c r="E115" s="50">
        <f t="shared" si="3"/>
        <v>7436.6</v>
      </c>
      <c r="F115" s="13"/>
      <c r="G115" s="13"/>
      <c r="H115" s="49" t="str">
        <f>'UIP Detail'!A113</f>
        <v xml:space="preserve">               (17) 824 - Undergrnd Strge - Oper Other Expenses</v>
      </c>
      <c r="I115" s="118">
        <f>C115-'UIP Detail'!C113</f>
        <v>0</v>
      </c>
      <c r="J115" s="118">
        <f>D115-'UIP Detail'!D113</f>
        <v>0</v>
      </c>
    </row>
    <row r="116" spans="1:10" ht="15" customHeight="1" x14ac:dyDescent="0.25">
      <c r="A116" s="49" t="s">
        <v>547</v>
      </c>
      <c r="B116" s="50">
        <f>'UIP Detail'!B114</f>
        <v>0</v>
      </c>
      <c r="C116" s="50">
        <f>'UIP Detail'!C114</f>
        <v>0</v>
      </c>
      <c r="D116" s="50">
        <f>'UIP Detail'!D114</f>
        <v>0</v>
      </c>
      <c r="E116" s="50">
        <f t="shared" si="3"/>
        <v>0</v>
      </c>
      <c r="F116" s="13"/>
      <c r="G116" s="13"/>
      <c r="H116" s="49" t="str">
        <f>'UIP Detail'!A114</f>
        <v xml:space="preserve">               (17) 825 - Undergrnd Strge - Oper Storage Well Royalty</v>
      </c>
      <c r="I116" s="118">
        <f>C116-'UIP Detail'!C114</f>
        <v>0</v>
      </c>
      <c r="J116" s="118">
        <f>D116-'UIP Detail'!D114</f>
        <v>0</v>
      </c>
    </row>
    <row r="117" spans="1:10" ht="15" customHeight="1" x14ac:dyDescent="0.25">
      <c r="A117" s="49" t="s">
        <v>548</v>
      </c>
      <c r="B117" s="50">
        <f>'UIP Detail'!B115</f>
        <v>0</v>
      </c>
      <c r="C117" s="50">
        <f>'UIP Detail'!C115</f>
        <v>-525.11</v>
      </c>
      <c r="D117" s="50">
        <f>'UIP Detail'!D115</f>
        <v>0</v>
      </c>
      <c r="E117" s="50">
        <f t="shared" si="3"/>
        <v>-525.11</v>
      </c>
      <c r="F117" s="13"/>
      <c r="G117" s="13"/>
      <c r="H117" s="49" t="str">
        <f>'UIP Detail'!A115</f>
        <v xml:space="preserve">               (17) 826 - Undergrnd Strge - Oper Other Storage Rents</v>
      </c>
      <c r="I117" s="118">
        <f>C117-'UIP Detail'!C115</f>
        <v>0</v>
      </c>
      <c r="J117" s="118">
        <f>D117-'UIP Detail'!D115</f>
        <v>0</v>
      </c>
    </row>
    <row r="118" spans="1:10" ht="15" customHeight="1" x14ac:dyDescent="0.25">
      <c r="A118" s="49" t="s">
        <v>549</v>
      </c>
      <c r="B118" s="50">
        <f>'UIP Detail'!B116</f>
        <v>0</v>
      </c>
      <c r="C118" s="50">
        <f>'UIP Detail'!C116</f>
        <v>14013.6</v>
      </c>
      <c r="D118" s="50">
        <f>'UIP Detail'!D116</f>
        <v>0</v>
      </c>
      <c r="E118" s="50">
        <f t="shared" si="3"/>
        <v>14013.6</v>
      </c>
      <c r="F118" s="13"/>
      <c r="G118" s="13"/>
      <c r="H118" s="49" t="str">
        <f>'UIP Detail'!A116</f>
        <v xml:space="preserve">               (17) 830 - Undergrnd Strge - Maint Supv &amp; Engineering</v>
      </c>
      <c r="I118" s="118">
        <f>C118-'UIP Detail'!C116</f>
        <v>0</v>
      </c>
      <c r="J118" s="118">
        <f>D118-'UIP Detail'!D116</f>
        <v>0</v>
      </c>
    </row>
    <row r="119" spans="1:10" ht="15" customHeight="1" x14ac:dyDescent="0.25">
      <c r="A119" s="49" t="s">
        <v>550</v>
      </c>
      <c r="B119" s="50">
        <f>'UIP Detail'!B117</f>
        <v>0</v>
      </c>
      <c r="C119" s="50">
        <f>'UIP Detail'!C117</f>
        <v>0</v>
      </c>
      <c r="D119" s="50">
        <f>'UIP Detail'!D117</f>
        <v>0</v>
      </c>
      <c r="E119" s="50">
        <f t="shared" si="3"/>
        <v>0</v>
      </c>
      <c r="F119" s="13"/>
      <c r="G119" s="13"/>
      <c r="H119" s="49" t="str">
        <f>'UIP Detail'!A117</f>
        <v xml:space="preserve">               (17) 831 - Undergrnd Strge - Maint Structures</v>
      </c>
      <c r="I119" s="118">
        <f>C119-'UIP Detail'!C117</f>
        <v>0</v>
      </c>
      <c r="J119" s="118">
        <f>D119-'UIP Detail'!D117</f>
        <v>0</v>
      </c>
    </row>
    <row r="120" spans="1:10" ht="15" customHeight="1" x14ac:dyDescent="0.25">
      <c r="A120" s="49" t="s">
        <v>551</v>
      </c>
      <c r="B120" s="50">
        <f>'UIP Detail'!B118</f>
        <v>0</v>
      </c>
      <c r="C120" s="50">
        <f>'UIP Detail'!C118</f>
        <v>248.6</v>
      </c>
      <c r="D120" s="50">
        <f>'UIP Detail'!D118</f>
        <v>0</v>
      </c>
      <c r="E120" s="50">
        <f t="shared" si="3"/>
        <v>248.6</v>
      </c>
      <c r="F120" s="13"/>
      <c r="G120" s="13"/>
      <c r="H120" s="49" t="str">
        <f>'UIP Detail'!A118</f>
        <v xml:space="preserve">               (17) 832 - Undergrnd Strge - Maint Reservoirs &amp; Wells</v>
      </c>
      <c r="I120" s="118">
        <f>C120-'UIP Detail'!C118</f>
        <v>0</v>
      </c>
      <c r="J120" s="118">
        <f>D120-'UIP Detail'!D118</f>
        <v>0</v>
      </c>
    </row>
    <row r="121" spans="1:10" ht="15" customHeight="1" x14ac:dyDescent="0.25">
      <c r="A121" s="49" t="s">
        <v>552</v>
      </c>
      <c r="B121" s="50">
        <f>'UIP Detail'!B119</f>
        <v>0</v>
      </c>
      <c r="C121" s="50">
        <f>'UIP Detail'!C119</f>
        <v>841.27</v>
      </c>
      <c r="D121" s="50">
        <f>'UIP Detail'!D119</f>
        <v>0</v>
      </c>
      <c r="E121" s="50">
        <f t="shared" si="3"/>
        <v>841.27</v>
      </c>
      <c r="F121" s="13"/>
      <c r="G121" s="13"/>
      <c r="H121" s="49" t="str">
        <f>'UIP Detail'!A119</f>
        <v xml:space="preserve">               (17) 833 - Undergrnd Strge - Maint Of Lines</v>
      </c>
      <c r="I121" s="118">
        <f>C121-'UIP Detail'!C119</f>
        <v>0</v>
      </c>
      <c r="J121" s="118">
        <f>D121-'UIP Detail'!D119</f>
        <v>0</v>
      </c>
    </row>
    <row r="122" spans="1:10" ht="15" customHeight="1" x14ac:dyDescent="0.25">
      <c r="A122" s="49" t="s">
        <v>553</v>
      </c>
      <c r="B122" s="50">
        <f>'UIP Detail'!B120</f>
        <v>0</v>
      </c>
      <c r="C122" s="50">
        <f>'UIP Detail'!C120</f>
        <v>15252.73</v>
      </c>
      <c r="D122" s="50">
        <f>'UIP Detail'!D120</f>
        <v>0</v>
      </c>
      <c r="E122" s="50">
        <f t="shared" si="3"/>
        <v>15252.73</v>
      </c>
      <c r="F122" s="13"/>
      <c r="G122" s="13"/>
      <c r="H122" s="49" t="str">
        <f>'UIP Detail'!A120</f>
        <v xml:space="preserve">               (17) 834 - Undergrnd Strge - Maint Compres Sta Equip</v>
      </c>
      <c r="I122" s="118">
        <f>C122-'UIP Detail'!C120</f>
        <v>0</v>
      </c>
      <c r="J122" s="118">
        <f>D122-'UIP Detail'!D120</f>
        <v>0</v>
      </c>
    </row>
    <row r="123" spans="1:10" ht="15" customHeight="1" x14ac:dyDescent="0.25">
      <c r="A123" s="49" t="s">
        <v>554</v>
      </c>
      <c r="B123" s="50">
        <f>'UIP Detail'!B121</f>
        <v>0</v>
      </c>
      <c r="C123" s="50">
        <f>'UIP Detail'!C121</f>
        <v>0</v>
      </c>
      <c r="D123" s="50">
        <f>'UIP Detail'!D121</f>
        <v>0</v>
      </c>
      <c r="E123" s="50">
        <f t="shared" si="3"/>
        <v>0</v>
      </c>
      <c r="F123" s="13"/>
      <c r="G123" s="13"/>
      <c r="H123" s="49" t="str">
        <f>'UIP Detail'!A121</f>
        <v xml:space="preserve">               (17) 835 - Undergrnd Strge - Maint Meas &amp; Reg Sta E</v>
      </c>
      <c r="I123" s="118">
        <f>C123-'UIP Detail'!C121</f>
        <v>0</v>
      </c>
      <c r="J123" s="118">
        <f>D123-'UIP Detail'!D121</f>
        <v>0</v>
      </c>
    </row>
    <row r="124" spans="1:10" ht="15" customHeight="1" x14ac:dyDescent="0.25">
      <c r="A124" s="49" t="s">
        <v>555</v>
      </c>
      <c r="B124" s="50">
        <f>'UIP Detail'!B122</f>
        <v>0</v>
      </c>
      <c r="C124" s="50">
        <f>'UIP Detail'!C122</f>
        <v>549.16999999999996</v>
      </c>
      <c r="D124" s="50">
        <f>'UIP Detail'!D122</f>
        <v>0</v>
      </c>
      <c r="E124" s="50">
        <f t="shared" si="3"/>
        <v>549.16999999999996</v>
      </c>
      <c r="F124" s="13"/>
      <c r="G124" s="13"/>
      <c r="H124" s="49" t="str">
        <f>'UIP Detail'!A122</f>
        <v xml:space="preserve">               (17) 836 - Undergrnd Strge - Maint Purification Equip</v>
      </c>
      <c r="I124" s="118">
        <f>C124-'UIP Detail'!C122</f>
        <v>0</v>
      </c>
      <c r="J124" s="118">
        <f>D124-'UIP Detail'!D122</f>
        <v>0</v>
      </c>
    </row>
    <row r="125" spans="1:10" ht="15" customHeight="1" x14ac:dyDescent="0.25">
      <c r="A125" s="49" t="s">
        <v>556</v>
      </c>
      <c r="B125" s="50">
        <f>'UIP Detail'!B123</f>
        <v>0</v>
      </c>
      <c r="C125" s="50">
        <f>'UIP Detail'!C123</f>
        <v>511.8</v>
      </c>
      <c r="D125" s="50">
        <f>'UIP Detail'!D123</f>
        <v>0</v>
      </c>
      <c r="E125" s="50">
        <f t="shared" si="3"/>
        <v>511.8</v>
      </c>
      <c r="F125" s="13"/>
      <c r="G125" s="13"/>
      <c r="H125" s="49" t="str">
        <f>'UIP Detail'!A123</f>
        <v xml:space="preserve">               (17) 837 - Undergrnd Strge-Maint Other Equipment</v>
      </c>
      <c r="I125" s="118">
        <f>C125-'UIP Detail'!C123</f>
        <v>0</v>
      </c>
      <c r="J125" s="118">
        <f>D125-'UIP Detail'!D123</f>
        <v>0</v>
      </c>
    </row>
    <row r="126" spans="1:10" ht="15" customHeight="1" x14ac:dyDescent="0.25">
      <c r="A126" s="49" t="s">
        <v>557</v>
      </c>
      <c r="B126" s="50">
        <f>'UIP Detail'!B124</f>
        <v>0</v>
      </c>
      <c r="C126" s="50">
        <f>'UIP Detail'!C124</f>
        <v>29865.47</v>
      </c>
      <c r="D126" s="50">
        <f>'UIP Detail'!D124</f>
        <v>0</v>
      </c>
      <c r="E126" s="50">
        <f t="shared" si="3"/>
        <v>29865.47</v>
      </c>
      <c r="F126" s="13"/>
      <c r="G126" s="13"/>
      <c r="H126" s="49" t="str">
        <f>'UIP Detail'!A124</f>
        <v xml:space="preserve">               (17) 841 - Operating Labor &amp; Expenses</v>
      </c>
      <c r="I126" s="118">
        <f>C126-'UIP Detail'!C124</f>
        <v>0</v>
      </c>
      <c r="J126" s="118">
        <f>D126-'UIP Detail'!D124</f>
        <v>0</v>
      </c>
    </row>
    <row r="127" spans="1:10" ht="15" customHeight="1" x14ac:dyDescent="0.25">
      <c r="A127" s="49" t="s">
        <v>558</v>
      </c>
      <c r="B127" s="50">
        <f>'UIP Detail'!B125</f>
        <v>0</v>
      </c>
      <c r="C127" s="50">
        <f>'UIP Detail'!C125</f>
        <v>0</v>
      </c>
      <c r="D127" s="50">
        <f>'UIP Detail'!D125</f>
        <v>0</v>
      </c>
      <c r="E127" s="50">
        <f t="shared" si="3"/>
        <v>0</v>
      </c>
      <c r="F127" s="13"/>
      <c r="G127" s="13"/>
      <c r="H127" s="49" t="str">
        <f>'UIP Detail'!A125</f>
        <v xml:space="preserve">               (17) 8432 - Maint Struc &amp; Impro</v>
      </c>
      <c r="I127" s="118">
        <f>C127-'UIP Detail'!C125</f>
        <v>0</v>
      </c>
      <c r="J127" s="118">
        <f>D127-'UIP Detail'!D125</f>
        <v>0</v>
      </c>
    </row>
    <row r="128" spans="1:10" ht="15" customHeight="1" x14ac:dyDescent="0.25">
      <c r="A128" s="49" t="s">
        <v>559</v>
      </c>
      <c r="B128" s="50">
        <f>'UIP Detail'!B126</f>
        <v>0</v>
      </c>
      <c r="C128" s="50">
        <f>'UIP Detail'!C126</f>
        <v>0</v>
      </c>
      <c r="D128" s="50">
        <f>'UIP Detail'!D126</f>
        <v>0</v>
      </c>
      <c r="E128" s="50">
        <f t="shared" si="3"/>
        <v>0</v>
      </c>
      <c r="F128" s="13"/>
      <c r="G128" s="13"/>
      <c r="H128" s="49" t="str">
        <f>'UIP Detail'!A126</f>
        <v xml:space="preserve">               (17) 8433 - Maintenance of Gas Holders</v>
      </c>
      <c r="I128" s="118">
        <f>C128-'UIP Detail'!C126</f>
        <v>0</v>
      </c>
      <c r="J128" s="118">
        <f>D128-'UIP Detail'!D126</f>
        <v>0</v>
      </c>
    </row>
    <row r="129" spans="1:10" ht="15" customHeight="1" x14ac:dyDescent="0.25">
      <c r="A129" s="49" t="s">
        <v>560</v>
      </c>
      <c r="B129" s="50">
        <f>'UIP Detail'!B127</f>
        <v>0</v>
      </c>
      <c r="C129" s="50">
        <f>'UIP Detail'!C127</f>
        <v>0</v>
      </c>
      <c r="D129" s="50">
        <f>'UIP Detail'!D127</f>
        <v>0</v>
      </c>
      <c r="E129" s="50">
        <f t="shared" si="3"/>
        <v>0</v>
      </c>
      <c r="F129" s="13"/>
      <c r="G129" s="13"/>
      <c r="H129" s="49" t="str">
        <f>'UIP Detail'!A127</f>
        <v xml:space="preserve">               (17) 8436 - Maintenance of Vaporizing Equipment</v>
      </c>
      <c r="I129" s="118">
        <f>C129-'UIP Detail'!C127</f>
        <v>0</v>
      </c>
      <c r="J129" s="118">
        <f>D129-'UIP Detail'!D127</f>
        <v>0</v>
      </c>
    </row>
    <row r="130" spans="1:10" ht="15" customHeight="1" x14ac:dyDescent="0.25">
      <c r="A130" s="49" t="s">
        <v>561</v>
      </c>
      <c r="B130" s="50">
        <f>'UIP Detail'!B128</f>
        <v>0</v>
      </c>
      <c r="C130" s="50">
        <f>'UIP Detail'!C128</f>
        <v>0</v>
      </c>
      <c r="D130" s="50">
        <f>'UIP Detail'!D128</f>
        <v>0</v>
      </c>
      <c r="E130" s="50">
        <f t="shared" si="3"/>
        <v>0</v>
      </c>
      <c r="F130" s="13"/>
      <c r="G130" s="13"/>
      <c r="H130" s="49" t="str">
        <f>'UIP Detail'!A128</f>
        <v xml:space="preserve">               (17) 8438 - Maint Measure &amp; Reg</v>
      </c>
      <c r="I130" s="118">
        <f>C130-'UIP Detail'!C128</f>
        <v>0</v>
      </c>
      <c r="J130" s="118">
        <f>D130-'UIP Detail'!D128</f>
        <v>0</v>
      </c>
    </row>
    <row r="131" spans="1:10" ht="15" customHeight="1" x14ac:dyDescent="0.25">
      <c r="A131" s="49" t="s">
        <v>562</v>
      </c>
      <c r="B131" s="52">
        <f>'UIP Detail'!B129</f>
        <v>0</v>
      </c>
      <c r="C131" s="52">
        <f>'UIP Detail'!C129</f>
        <v>0</v>
      </c>
      <c r="D131" s="52">
        <f>'UIP Detail'!D129</f>
        <v>0</v>
      </c>
      <c r="E131" s="52">
        <f t="shared" si="3"/>
        <v>0</v>
      </c>
      <c r="F131" s="13"/>
      <c r="G131" s="13"/>
      <c r="H131" s="47" t="str">
        <f>'UIP Detail'!A130</f>
        <v xml:space="preserve">                (17) 8441 - Gas LNG Oper Sup &amp; Eng</v>
      </c>
      <c r="I131" s="118">
        <f>C131-'UIP Detail'!C129</f>
        <v>0</v>
      </c>
      <c r="J131" s="118">
        <f>D131-'UIP Detail'!D129</f>
        <v>0</v>
      </c>
    </row>
    <row r="132" spans="1:10" ht="12" customHeight="1" x14ac:dyDescent="0.25">
      <c r="A132" s="49" t="s">
        <v>470</v>
      </c>
      <c r="B132" s="53">
        <f>SUM(B67:B131)</f>
        <v>7044030.459999986</v>
      </c>
      <c r="C132" s="53">
        <f>SUM(C67:C131)</f>
        <v>253515.68999999994</v>
      </c>
      <c r="D132" s="53">
        <f>SUM(D67:D131)</f>
        <v>0</v>
      </c>
      <c r="E132" s="53">
        <f>SUM(E67:E131)</f>
        <v>7297546.1499999836</v>
      </c>
      <c r="G132" s="13"/>
      <c r="H132" s="49" t="str">
        <f>'UIP Detail'!A131</f>
        <v xml:space="preserve">                    (17) SUBTOTAL</v>
      </c>
      <c r="I132" s="118" t="e">
        <f>C132-'UIP Detail'!#REF!</f>
        <v>#REF!</v>
      </c>
      <c r="J132" s="118" t="e">
        <f>D132-'UIP Detail'!#REF!</f>
        <v>#REF!</v>
      </c>
    </row>
    <row r="133" spans="1:10" ht="15" customHeight="1" x14ac:dyDescent="0.25">
      <c r="A133" s="47" t="s">
        <v>428</v>
      </c>
      <c r="B133" s="48"/>
      <c r="C133" s="48"/>
      <c r="D133" s="48"/>
      <c r="E133" s="48"/>
      <c r="G133" s="13"/>
      <c r="H133" s="49" t="str">
        <f>'UIP Detail'!A132</f>
        <v xml:space="preserve">          18 - TRANSMISSION EXPENSE</v>
      </c>
      <c r="I133" s="118">
        <f>C133-'UIP Detail'!C130</f>
        <v>0</v>
      </c>
      <c r="J133" s="118">
        <f>D133-'UIP Detail'!D130</f>
        <v>0</v>
      </c>
    </row>
    <row r="134" spans="1:10" ht="15" customHeight="1" x14ac:dyDescent="0.25">
      <c r="A134" s="49" t="s">
        <v>563</v>
      </c>
      <c r="B134" s="50">
        <f>'UIP Detail'!B131</f>
        <v>7044030.46</v>
      </c>
      <c r="C134" s="50">
        <f>'UIP Detail'!C131</f>
        <v>253515.69</v>
      </c>
      <c r="D134" s="50">
        <f>'UIP Detail'!D131</f>
        <v>0</v>
      </c>
      <c r="E134" s="50">
        <f t="shared" ref="E134:E160" si="4">SUM(B134:D134)</f>
        <v>7297546.1500000004</v>
      </c>
      <c r="G134" s="13"/>
      <c r="H134" s="49" t="str">
        <f>'UIP Detail'!A133</f>
        <v xml:space="preserve">               (18) 560 - Transmission Oper Supv &amp; Engineering</v>
      </c>
      <c r="I134" s="118">
        <f>C134-'UIP Detail'!C131</f>
        <v>0</v>
      </c>
      <c r="J134" s="118">
        <f>D134-'UIP Detail'!D131</f>
        <v>0</v>
      </c>
    </row>
    <row r="135" spans="1:10" ht="15" customHeight="1" x14ac:dyDescent="0.25">
      <c r="A135" s="49" t="s">
        <v>564</v>
      </c>
      <c r="B135" s="50">
        <f>'UIP Detail'!B132</f>
        <v>0</v>
      </c>
      <c r="C135" s="50">
        <f>'UIP Detail'!C132</f>
        <v>0</v>
      </c>
      <c r="D135" s="50">
        <f>'UIP Detail'!D132</f>
        <v>0</v>
      </c>
      <c r="E135" s="50">
        <f t="shared" si="4"/>
        <v>0</v>
      </c>
      <c r="G135" s="13"/>
      <c r="H135" s="49" t="str">
        <f>'UIP Detail'!A134</f>
        <v xml:space="preserve">               (18) 561 - Transmission Oper Load Dispatching</v>
      </c>
      <c r="I135" s="118">
        <f>C135-'UIP Detail'!C132</f>
        <v>0</v>
      </c>
      <c r="J135" s="118">
        <f>D135-'UIP Detail'!D132</f>
        <v>0</v>
      </c>
    </row>
    <row r="136" spans="1:10" ht="15" customHeight="1" x14ac:dyDescent="0.25">
      <c r="A136" s="49" t="s">
        <v>565</v>
      </c>
      <c r="B136" s="50">
        <f>'UIP Detail'!B133</f>
        <v>198001.46</v>
      </c>
      <c r="C136" s="50">
        <f>'UIP Detail'!C133</f>
        <v>0</v>
      </c>
      <c r="D136" s="50">
        <f>'UIP Detail'!D133</f>
        <v>0</v>
      </c>
      <c r="E136" s="50">
        <f t="shared" si="4"/>
        <v>198001.46</v>
      </c>
      <c r="G136" s="13"/>
      <c r="H136" s="49" t="str">
        <f>'UIP Detail'!A135</f>
        <v xml:space="preserve">               (18) 5611 - Transmission Oper Load Dispatching</v>
      </c>
      <c r="I136" s="118">
        <f>C136-'UIP Detail'!C133</f>
        <v>0</v>
      </c>
      <c r="J136" s="118">
        <f>D136-'UIP Detail'!D133</f>
        <v>0</v>
      </c>
    </row>
    <row r="137" spans="1:10" ht="15" customHeight="1" x14ac:dyDescent="0.25">
      <c r="A137" s="49" t="s">
        <v>566</v>
      </c>
      <c r="B137" s="50">
        <f>'UIP Detail'!B134</f>
        <v>0</v>
      </c>
      <c r="C137" s="50">
        <f>'UIP Detail'!C134</f>
        <v>0</v>
      </c>
      <c r="D137" s="50">
        <f>'UIP Detail'!D134</f>
        <v>0</v>
      </c>
      <c r="E137" s="50">
        <f t="shared" si="4"/>
        <v>0</v>
      </c>
      <c r="G137" s="13"/>
      <c r="H137" s="49" t="str">
        <f>'UIP Detail'!A136</f>
        <v xml:space="preserve">               (18) 5612 - Load Dispatch - Montr &amp; Oper Trans System</v>
      </c>
      <c r="I137" s="118">
        <f>C137-'UIP Detail'!C134</f>
        <v>0</v>
      </c>
      <c r="J137" s="118">
        <f>D137-'UIP Detail'!D134</f>
        <v>0</v>
      </c>
    </row>
    <row r="138" spans="1:10" ht="15" customHeight="1" x14ac:dyDescent="0.25">
      <c r="A138" s="49" t="s">
        <v>567</v>
      </c>
      <c r="B138" s="50">
        <f>'UIP Detail'!B135</f>
        <v>7357.86</v>
      </c>
      <c r="C138" s="50">
        <f>'UIP Detail'!C135</f>
        <v>0</v>
      </c>
      <c r="D138" s="50">
        <f>'UIP Detail'!D135</f>
        <v>0</v>
      </c>
      <c r="E138" s="50">
        <f t="shared" si="4"/>
        <v>7357.86</v>
      </c>
      <c r="G138" s="13"/>
      <c r="H138" s="49" t="str">
        <f>'UIP Detail'!A137</f>
        <v xml:space="preserve">               (18) 5613 - Load Dispatch - Service and Scheduling</v>
      </c>
      <c r="I138" s="118">
        <f>C138-'UIP Detail'!C135</f>
        <v>0</v>
      </c>
      <c r="J138" s="118">
        <f>D138-'UIP Detail'!D135</f>
        <v>0</v>
      </c>
    </row>
    <row r="139" spans="1:10" ht="15" customHeight="1" x14ac:dyDescent="0.25">
      <c r="A139" s="49" t="s">
        <v>568</v>
      </c>
      <c r="B139" s="50">
        <f>'UIP Detail'!B136</f>
        <v>199061.03</v>
      </c>
      <c r="C139" s="50">
        <f>'UIP Detail'!C136</f>
        <v>0</v>
      </c>
      <c r="D139" s="50">
        <f>'UIP Detail'!D136</f>
        <v>0</v>
      </c>
      <c r="E139" s="50">
        <f t="shared" si="4"/>
        <v>199061.03</v>
      </c>
      <c r="G139" s="13"/>
      <c r="H139" s="49" t="str">
        <f>'UIP Detail'!A138</f>
        <v xml:space="preserve">               (18) 5615 - Reliability Planning &amp; Standards</v>
      </c>
      <c r="I139" s="118">
        <f>C139-'UIP Detail'!C136</f>
        <v>0</v>
      </c>
      <c r="J139" s="118">
        <f>D139-'UIP Detail'!D136</f>
        <v>0</v>
      </c>
    </row>
    <row r="140" spans="1:10" ht="15" customHeight="1" x14ac:dyDescent="0.25">
      <c r="A140" s="49" t="s">
        <v>569</v>
      </c>
      <c r="B140" s="50">
        <f>'UIP Detail'!B137</f>
        <v>85335.29</v>
      </c>
      <c r="C140" s="50">
        <f>'UIP Detail'!C137</f>
        <v>0</v>
      </c>
      <c r="D140" s="50">
        <f>'UIP Detail'!D137</f>
        <v>0</v>
      </c>
      <c r="E140" s="50">
        <f t="shared" si="4"/>
        <v>85335.29</v>
      </c>
      <c r="G140" s="13"/>
      <c r="H140" s="49" t="str">
        <f>'UIP Detail'!A139</f>
        <v xml:space="preserve">               (18) 5616 - Transmission Svc Studies</v>
      </c>
      <c r="I140" s="118">
        <f>C140-'UIP Detail'!C137</f>
        <v>0</v>
      </c>
      <c r="J140" s="118">
        <f>D140-'UIP Detail'!D137</f>
        <v>0</v>
      </c>
    </row>
    <row r="141" spans="1:10" ht="15" customHeight="1" x14ac:dyDescent="0.25">
      <c r="A141" s="49" t="s">
        <v>269</v>
      </c>
      <c r="B141" s="50">
        <f>'UIP Detail'!B138</f>
        <v>19302.41</v>
      </c>
      <c r="C141" s="50">
        <f>'UIP Detail'!C138</f>
        <v>0</v>
      </c>
      <c r="D141" s="50">
        <f>'UIP Detail'!D138</f>
        <v>0</v>
      </c>
      <c r="E141" s="50">
        <f t="shared" si="4"/>
        <v>19302.41</v>
      </c>
      <c r="G141" s="13"/>
      <c r="H141" s="49" t="str">
        <f>'UIP Detail'!A140</f>
        <v xml:space="preserve">               (18) 5617 Gen Intercnct Studies</v>
      </c>
      <c r="I141" s="118">
        <f>C141-'UIP Detail'!C138</f>
        <v>0</v>
      </c>
      <c r="J141" s="118">
        <f>D141-'UIP Detail'!D138</f>
        <v>0</v>
      </c>
    </row>
    <row r="142" spans="1:10" ht="15" customHeight="1" x14ac:dyDescent="0.25">
      <c r="A142" s="49" t="s">
        <v>570</v>
      </c>
      <c r="B142" s="50">
        <f>'UIP Detail'!B139</f>
        <v>2111.1999999999998</v>
      </c>
      <c r="C142" s="50">
        <f>'UIP Detail'!C139</f>
        <v>0</v>
      </c>
      <c r="D142" s="50">
        <f>'UIP Detail'!D139</f>
        <v>0</v>
      </c>
      <c r="E142" s="50">
        <f t="shared" si="4"/>
        <v>2111.1999999999998</v>
      </c>
      <c r="G142" s="13"/>
      <c r="H142" s="49" t="str">
        <f>'UIP Detail'!A141</f>
        <v xml:space="preserve">               (18) 5618 - Reliability Planning</v>
      </c>
      <c r="I142" s="118">
        <f>C142-'UIP Detail'!C139</f>
        <v>0</v>
      </c>
      <c r="J142" s="118">
        <f>D142-'UIP Detail'!D139</f>
        <v>0</v>
      </c>
    </row>
    <row r="143" spans="1:10" ht="15" customHeight="1" x14ac:dyDescent="0.25">
      <c r="A143" s="49" t="s">
        <v>571</v>
      </c>
      <c r="B143" s="50">
        <f>'UIP Detail'!B140</f>
        <v>4121.87</v>
      </c>
      <c r="C143" s="50">
        <f>'UIP Detail'!C140</f>
        <v>0</v>
      </c>
      <c r="D143" s="50">
        <f>'UIP Detail'!D140</f>
        <v>0</v>
      </c>
      <c r="E143" s="50">
        <f t="shared" si="4"/>
        <v>4121.87</v>
      </c>
      <c r="G143" s="13"/>
      <c r="H143" s="49" t="str">
        <f>'UIP Detail'!A142</f>
        <v xml:space="preserve">               (18) 562 - Transmission Oper Station Expense</v>
      </c>
      <c r="I143" s="118">
        <f>C143-'UIP Detail'!C140</f>
        <v>0</v>
      </c>
      <c r="J143" s="118">
        <f>D143-'UIP Detail'!D140</f>
        <v>0</v>
      </c>
    </row>
    <row r="144" spans="1:10" ht="15" customHeight="1" x14ac:dyDescent="0.25">
      <c r="A144" s="49" t="s">
        <v>572</v>
      </c>
      <c r="B144" s="50">
        <f>'UIP Detail'!B141</f>
        <v>0</v>
      </c>
      <c r="C144" s="50">
        <f>'UIP Detail'!C141</f>
        <v>0</v>
      </c>
      <c r="D144" s="50">
        <f>'UIP Detail'!D141</f>
        <v>0</v>
      </c>
      <c r="E144" s="50">
        <f t="shared" si="4"/>
        <v>0</v>
      </c>
      <c r="G144" s="13"/>
      <c r="H144" s="49" t="str">
        <f>'UIP Detail'!A143</f>
        <v xml:space="preserve">               (18) 563 - Transmission Oper Overhead Line Exp</v>
      </c>
      <c r="I144" s="118">
        <f>C144-'UIP Detail'!C141</f>
        <v>0</v>
      </c>
      <c r="J144" s="118">
        <f>D144-'UIP Detail'!D141</f>
        <v>0</v>
      </c>
    </row>
    <row r="145" spans="1:10" ht="15" customHeight="1" x14ac:dyDescent="0.25">
      <c r="A145" s="49" t="s">
        <v>573</v>
      </c>
      <c r="B145" s="50">
        <f>'UIP Detail'!B142</f>
        <v>64339.739999999903</v>
      </c>
      <c r="C145" s="50">
        <f>'UIP Detail'!C142</f>
        <v>0</v>
      </c>
      <c r="D145" s="50">
        <f>'UIP Detail'!D142</f>
        <v>0</v>
      </c>
      <c r="E145" s="50">
        <f t="shared" si="4"/>
        <v>64339.739999999903</v>
      </c>
      <c r="G145" s="13"/>
      <c r="H145" s="49" t="str">
        <f>'UIP Detail'!A144</f>
        <v xml:space="preserve">               (18) 566 - Transmission Oper Misc</v>
      </c>
      <c r="I145" s="118">
        <f>C145-'UIP Detail'!C142</f>
        <v>0</v>
      </c>
      <c r="J145" s="118">
        <f>D145-'UIP Detail'!D142</f>
        <v>0</v>
      </c>
    </row>
    <row r="146" spans="1:10" ht="15" customHeight="1" x14ac:dyDescent="0.25">
      <c r="A146" s="49" t="s">
        <v>574</v>
      </c>
      <c r="B146" s="50">
        <f>'UIP Detail'!B143</f>
        <v>26505.33</v>
      </c>
      <c r="C146" s="50">
        <f>'UIP Detail'!C143</f>
        <v>0</v>
      </c>
      <c r="D146" s="50">
        <f>'UIP Detail'!D143</f>
        <v>0</v>
      </c>
      <c r="E146" s="50">
        <f t="shared" si="4"/>
        <v>26505.33</v>
      </c>
      <c r="G146" s="13"/>
      <c r="H146" s="49" t="str">
        <f>'UIP Detail'!A145</f>
        <v xml:space="preserve">               (18) 567 - Transmission Oper Rents</v>
      </c>
      <c r="I146" s="118">
        <f>C146-'UIP Detail'!C143</f>
        <v>0</v>
      </c>
      <c r="J146" s="118">
        <f>D146-'UIP Detail'!D143</f>
        <v>0</v>
      </c>
    </row>
    <row r="147" spans="1:10" ht="15" customHeight="1" x14ac:dyDescent="0.25">
      <c r="A147" s="49" t="s">
        <v>575</v>
      </c>
      <c r="B147" s="50">
        <f>'UIP Detail'!B144</f>
        <v>81577.899999999994</v>
      </c>
      <c r="C147" s="50">
        <f>'UIP Detail'!C144</f>
        <v>0</v>
      </c>
      <c r="D147" s="50">
        <f>'UIP Detail'!D144</f>
        <v>0</v>
      </c>
      <c r="E147" s="50">
        <f t="shared" si="4"/>
        <v>81577.899999999994</v>
      </c>
      <c r="G147" s="13"/>
      <c r="H147" s="49" t="str">
        <f>'UIP Detail'!A146</f>
        <v xml:space="preserve">               (18) 568 - Transmission Maint Supv &amp; Eng</v>
      </c>
      <c r="I147" s="118">
        <f>C147-'UIP Detail'!C144</f>
        <v>0</v>
      </c>
      <c r="J147" s="118">
        <f>D147-'UIP Detail'!D144</f>
        <v>0</v>
      </c>
    </row>
    <row r="148" spans="1:10" ht="15" customHeight="1" x14ac:dyDescent="0.25">
      <c r="A148" s="49" t="s">
        <v>576</v>
      </c>
      <c r="B148" s="50">
        <f>'UIP Detail'!B145</f>
        <v>813.6</v>
      </c>
      <c r="C148" s="50">
        <f>'UIP Detail'!C145</f>
        <v>0</v>
      </c>
      <c r="D148" s="50">
        <f>'UIP Detail'!D145</f>
        <v>0</v>
      </c>
      <c r="E148" s="50">
        <f t="shared" si="4"/>
        <v>813.6</v>
      </c>
      <c r="G148" s="13"/>
      <c r="H148" s="49" t="str">
        <f>'UIP Detail'!A147</f>
        <v xml:space="preserve">               (18) 569 - Transmission Maint Structures</v>
      </c>
      <c r="I148" s="118">
        <f>C148-'UIP Detail'!C145</f>
        <v>0</v>
      </c>
      <c r="J148" s="118">
        <f>D148-'UIP Detail'!D145</f>
        <v>0</v>
      </c>
    </row>
    <row r="149" spans="1:10" ht="15" customHeight="1" x14ac:dyDescent="0.25">
      <c r="A149" s="49" t="s">
        <v>577</v>
      </c>
      <c r="B149" s="50">
        <f>'UIP Detail'!B146</f>
        <v>13162.19</v>
      </c>
      <c r="C149" s="50">
        <f>'UIP Detail'!C146</f>
        <v>0</v>
      </c>
      <c r="D149" s="50">
        <f>'UIP Detail'!D146</f>
        <v>0</v>
      </c>
      <c r="E149" s="50">
        <f t="shared" si="4"/>
        <v>13162.19</v>
      </c>
      <c r="G149" s="13"/>
      <c r="H149" s="49" t="str">
        <f>'UIP Detail'!A148</f>
        <v xml:space="preserve">               (18) 5691 - Transmission Computer Hardware Maint</v>
      </c>
      <c r="I149" s="118">
        <f>C149-'UIP Detail'!C146</f>
        <v>0</v>
      </c>
      <c r="J149" s="118">
        <f>D149-'UIP Detail'!D146</f>
        <v>0</v>
      </c>
    </row>
    <row r="150" spans="1:10" ht="15" customHeight="1" x14ac:dyDescent="0.25">
      <c r="A150" s="49" t="s">
        <v>578</v>
      </c>
      <c r="B150" s="50">
        <f>'UIP Detail'!B147</f>
        <v>4.6500000000000004</v>
      </c>
      <c r="C150" s="50">
        <f>'UIP Detail'!C147</f>
        <v>0</v>
      </c>
      <c r="D150" s="50">
        <f>'UIP Detail'!D147</f>
        <v>0</v>
      </c>
      <c r="E150" s="50">
        <f t="shared" si="4"/>
        <v>4.6500000000000004</v>
      </c>
      <c r="G150" s="13"/>
      <c r="H150" s="49" t="str">
        <f>'UIP Detail'!A149</f>
        <v xml:space="preserve">               (18) 5692 - Maintenance of Computer Software</v>
      </c>
      <c r="I150" s="118">
        <f>C150-'UIP Detail'!C147</f>
        <v>0</v>
      </c>
      <c r="J150" s="118">
        <f>D150-'UIP Detail'!D147</f>
        <v>0</v>
      </c>
    </row>
    <row r="151" spans="1:10" ht="15" customHeight="1" x14ac:dyDescent="0.25">
      <c r="A151" s="49" t="s">
        <v>579</v>
      </c>
      <c r="B151" s="50">
        <f>'UIP Detail'!B148</f>
        <v>0</v>
      </c>
      <c r="C151" s="50">
        <f>'UIP Detail'!C148</f>
        <v>0</v>
      </c>
      <c r="D151" s="50">
        <f>'UIP Detail'!D148</f>
        <v>0</v>
      </c>
      <c r="E151" s="50">
        <f t="shared" si="4"/>
        <v>0</v>
      </c>
      <c r="G151" s="13"/>
      <c r="H151" s="49" t="str">
        <f>'UIP Detail'!A150</f>
        <v xml:space="preserve">               (18) 570 - Transmission Maint Station Equipment</v>
      </c>
      <c r="I151" s="118">
        <f>C151-'UIP Detail'!C148</f>
        <v>0</v>
      </c>
      <c r="J151" s="118">
        <f>D151-'UIP Detail'!D148</f>
        <v>0</v>
      </c>
    </row>
    <row r="152" spans="1:10" ht="15" customHeight="1" x14ac:dyDescent="0.25">
      <c r="A152" s="49" t="s">
        <v>580</v>
      </c>
      <c r="B152" s="50">
        <f>'UIP Detail'!B149</f>
        <v>74837.240000000005</v>
      </c>
      <c r="C152" s="50">
        <f>'UIP Detail'!C149</f>
        <v>0</v>
      </c>
      <c r="D152" s="50">
        <f>'UIP Detail'!D149</f>
        <v>0</v>
      </c>
      <c r="E152" s="50">
        <f t="shared" si="4"/>
        <v>74837.240000000005</v>
      </c>
      <c r="G152" s="13"/>
      <c r="H152" s="49" t="str">
        <f>'UIP Detail'!A151</f>
        <v xml:space="preserve">               (18) 571 - Transmission Maint Overhead Lines</v>
      </c>
      <c r="I152" s="118">
        <f>C152-'UIP Detail'!C149</f>
        <v>0</v>
      </c>
      <c r="J152" s="118">
        <f>D152-'UIP Detail'!D149</f>
        <v>0</v>
      </c>
    </row>
    <row r="153" spans="1:10" ht="15" customHeight="1" x14ac:dyDescent="0.25">
      <c r="A153" s="49" t="s">
        <v>581</v>
      </c>
      <c r="B153" s="50">
        <f>'UIP Detail'!B150</f>
        <v>177325.12999999899</v>
      </c>
      <c r="C153" s="50">
        <f>'UIP Detail'!C150</f>
        <v>0</v>
      </c>
      <c r="D153" s="50">
        <f>'UIP Detail'!D150</f>
        <v>0</v>
      </c>
      <c r="E153" s="50">
        <f t="shared" si="4"/>
        <v>177325.12999999899</v>
      </c>
      <c r="G153" s="13"/>
      <c r="H153" s="49" t="str">
        <f>'UIP Detail'!A152</f>
        <v xml:space="preserve">               (18) 572 - Transmission Maint Underground Lines</v>
      </c>
      <c r="I153" s="118">
        <f>C153-'UIP Detail'!C150</f>
        <v>0</v>
      </c>
      <c r="J153" s="118">
        <f>D153-'UIP Detail'!D150</f>
        <v>0</v>
      </c>
    </row>
    <row r="154" spans="1:10" ht="15" customHeight="1" x14ac:dyDescent="0.25">
      <c r="A154" s="49" t="s">
        <v>582</v>
      </c>
      <c r="B154" s="50">
        <f>'UIP Detail'!B151</f>
        <v>982296.06</v>
      </c>
      <c r="C154" s="50">
        <f>'UIP Detail'!C151</f>
        <v>0</v>
      </c>
      <c r="D154" s="50">
        <f>'UIP Detail'!D151</f>
        <v>0</v>
      </c>
      <c r="E154" s="50">
        <f t="shared" si="4"/>
        <v>982296.06</v>
      </c>
      <c r="G154" s="13"/>
      <c r="H154" s="49" t="str">
        <f>'UIP Detail'!A153</f>
        <v xml:space="preserve">               (18) 850 - Transmission Oper Supv &amp; Engineering</v>
      </c>
      <c r="I154" s="118">
        <f>C154-'UIP Detail'!C151</f>
        <v>0</v>
      </c>
      <c r="J154" s="118">
        <f>D154-'UIP Detail'!D151</f>
        <v>0</v>
      </c>
    </row>
    <row r="155" spans="1:10" ht="15" customHeight="1" x14ac:dyDescent="0.25">
      <c r="A155" s="49" t="s">
        <v>583</v>
      </c>
      <c r="B155" s="50">
        <f>'UIP Detail'!B152</f>
        <v>356.05</v>
      </c>
      <c r="C155" s="50">
        <f>'UIP Detail'!C152</f>
        <v>0</v>
      </c>
      <c r="D155" s="50">
        <f>'UIP Detail'!D152</f>
        <v>0</v>
      </c>
      <c r="E155" s="50">
        <f t="shared" si="4"/>
        <v>356.05</v>
      </c>
      <c r="G155" s="13"/>
      <c r="H155" s="49" t="str">
        <f>'UIP Detail'!A154</f>
        <v xml:space="preserve">               (18) 856 - Transmission Oper Mains Expenses</v>
      </c>
      <c r="I155" s="118">
        <f>C155-'UIP Detail'!C152</f>
        <v>0</v>
      </c>
      <c r="J155" s="118">
        <f>D155-'UIP Detail'!D152</f>
        <v>0</v>
      </c>
    </row>
    <row r="156" spans="1:10" ht="15" customHeight="1" x14ac:dyDescent="0.25">
      <c r="A156" s="49" t="s">
        <v>584</v>
      </c>
      <c r="B156" s="50">
        <f>'UIP Detail'!B153</f>
        <v>0</v>
      </c>
      <c r="C156" s="50">
        <f>'UIP Detail'!C153</f>
        <v>0</v>
      </c>
      <c r="D156" s="50">
        <f>'UIP Detail'!D153</f>
        <v>0</v>
      </c>
      <c r="E156" s="50">
        <f t="shared" si="4"/>
        <v>0</v>
      </c>
      <c r="G156" s="13"/>
      <c r="H156" s="49" t="str">
        <f>'UIP Detail'!A155</f>
        <v xml:space="preserve">               (18) 857 - Transmission Oper Meas &amp; Reg Sta Exp</v>
      </c>
      <c r="I156" s="118">
        <f>C156-'UIP Detail'!C153</f>
        <v>0</v>
      </c>
      <c r="J156" s="118">
        <f>D156-'UIP Detail'!D153</f>
        <v>0</v>
      </c>
    </row>
    <row r="157" spans="1:10" ht="15" customHeight="1" x14ac:dyDescent="0.25">
      <c r="A157" s="49" t="s">
        <v>585</v>
      </c>
      <c r="B157" s="50">
        <f>'UIP Detail'!B154</f>
        <v>0</v>
      </c>
      <c r="C157" s="50">
        <f>'UIP Detail'!C154</f>
        <v>334.94</v>
      </c>
      <c r="D157" s="50">
        <f>'UIP Detail'!D154</f>
        <v>0</v>
      </c>
      <c r="E157" s="50">
        <f t="shared" si="4"/>
        <v>334.94</v>
      </c>
      <c r="G157" s="13"/>
      <c r="H157" s="49" t="str">
        <f>'UIP Detail'!A156</f>
        <v xml:space="preserve">               (18) 862 - Transmission Maint Struct &amp; Improvements</v>
      </c>
      <c r="I157" s="118">
        <f>C157-'UIP Detail'!C154</f>
        <v>0</v>
      </c>
      <c r="J157" s="118">
        <f>D157-'UIP Detail'!D154</f>
        <v>0</v>
      </c>
    </row>
    <row r="158" spans="1:10" ht="15" customHeight="1" x14ac:dyDescent="0.25">
      <c r="A158" s="49" t="s">
        <v>586</v>
      </c>
      <c r="B158" s="50">
        <f>'UIP Detail'!B155</f>
        <v>0</v>
      </c>
      <c r="C158" s="50">
        <f>'UIP Detail'!C155</f>
        <v>0</v>
      </c>
      <c r="D158" s="50">
        <f>'UIP Detail'!D155</f>
        <v>0</v>
      </c>
      <c r="E158" s="50">
        <f t="shared" si="4"/>
        <v>0</v>
      </c>
      <c r="G158" s="13"/>
      <c r="H158" s="49" t="str">
        <f>'UIP Detail'!A157</f>
        <v xml:space="preserve">               (18) 863 - Transmission Maint Supv &amp; Eng</v>
      </c>
      <c r="I158" s="118">
        <f>C158-'UIP Detail'!C155</f>
        <v>0</v>
      </c>
      <c r="J158" s="118">
        <f>D158-'UIP Detail'!D155</f>
        <v>0</v>
      </c>
    </row>
    <row r="159" spans="1:10" ht="15" customHeight="1" x14ac:dyDescent="0.25">
      <c r="A159" s="49" t="s">
        <v>77</v>
      </c>
      <c r="B159" s="50">
        <f>'UIP Detail'!B156</f>
        <v>0</v>
      </c>
      <c r="C159" s="50">
        <f>'UIP Detail'!C156</f>
        <v>0</v>
      </c>
      <c r="D159" s="50">
        <f>'UIP Detail'!D156</f>
        <v>0</v>
      </c>
      <c r="E159" s="50">
        <f t="shared" si="4"/>
        <v>0</v>
      </c>
      <c r="G159" s="13"/>
      <c r="H159" s="47" t="str">
        <f>'UIP Detail'!A158</f>
        <v xml:space="preserve">               (18) 865 - Transm Maint of measur &amp; regul station equip</v>
      </c>
      <c r="I159" s="118">
        <f>C159-'UIP Detail'!C156</f>
        <v>0</v>
      </c>
      <c r="J159" s="118">
        <f>D159-'UIP Detail'!D156</f>
        <v>0</v>
      </c>
    </row>
    <row r="160" spans="1:10" ht="14.25" customHeight="1" x14ac:dyDescent="0.25">
      <c r="A160" s="49" t="s">
        <v>587</v>
      </c>
      <c r="B160" s="52">
        <f>'UIP Detail'!B157</f>
        <v>0</v>
      </c>
      <c r="C160" s="52">
        <f>'UIP Detail'!C157</f>
        <v>0</v>
      </c>
      <c r="D160" s="52">
        <f>'UIP Detail'!D157</f>
        <v>0</v>
      </c>
      <c r="E160" s="52">
        <f t="shared" si="4"/>
        <v>0</v>
      </c>
      <c r="G160" s="13"/>
      <c r="H160" s="49" t="str">
        <f>'UIP Detail'!A159</f>
        <v xml:space="preserve">               (18) 867 - Transmission Maint Other Equipment</v>
      </c>
      <c r="I160" s="118">
        <f>C160-'UIP Detail'!C157</f>
        <v>0</v>
      </c>
      <c r="J160" s="118">
        <f>D160-'UIP Detail'!D157</f>
        <v>0</v>
      </c>
    </row>
    <row r="161" spans="1:10" ht="15" customHeight="1" x14ac:dyDescent="0.25">
      <c r="A161" s="49" t="s">
        <v>470</v>
      </c>
      <c r="B161" s="53">
        <f>SUM(B134:B160)</f>
        <v>8980539.4700000025</v>
      </c>
      <c r="C161" s="53">
        <f>SUM(C134:C160)</f>
        <v>253850.63</v>
      </c>
      <c r="D161" s="53">
        <f>SUM(D134:D160)</f>
        <v>0</v>
      </c>
      <c r="E161" s="53">
        <f>SUM(E134:E160)</f>
        <v>9234390.1000000015</v>
      </c>
      <c r="G161" s="13"/>
      <c r="H161" s="49" t="str">
        <f>'UIP Detail'!A160</f>
        <v xml:space="preserve">                    (18) SUBTOTAL</v>
      </c>
      <c r="I161" s="118">
        <f>C161-'UIP Detail'!C158</f>
        <v>253850.63</v>
      </c>
      <c r="J161" s="118">
        <f>D161-'UIP Detail'!D158</f>
        <v>0</v>
      </c>
    </row>
    <row r="162" spans="1:10" ht="15" customHeight="1" x14ac:dyDescent="0.25">
      <c r="A162" s="47" t="s">
        <v>429</v>
      </c>
      <c r="B162" s="48"/>
      <c r="C162" s="48"/>
      <c r="D162" s="48"/>
      <c r="E162" s="48"/>
      <c r="G162" s="13"/>
      <c r="H162" s="49" t="str">
        <f>'UIP Detail'!A161</f>
        <v xml:space="preserve">          19 - DISTRIBUTION EXPENSE</v>
      </c>
      <c r="I162" s="118">
        <f>C162-'UIP Detail'!C159</f>
        <v>0</v>
      </c>
      <c r="J162" s="118">
        <f>D162-'UIP Detail'!D159</f>
        <v>0</v>
      </c>
    </row>
    <row r="163" spans="1:10" ht="15" customHeight="1" x14ac:dyDescent="0.25">
      <c r="A163" s="49" t="s">
        <v>588</v>
      </c>
      <c r="B163" s="50">
        <f>'UIP Detail'!B159</f>
        <v>0</v>
      </c>
      <c r="C163" s="50">
        <f>'UIP Detail'!C159</f>
        <v>0</v>
      </c>
      <c r="D163" s="50">
        <f>'UIP Detail'!D159</f>
        <v>0</v>
      </c>
      <c r="E163" s="50">
        <f t="shared" ref="E163:E195" si="5">SUM(B163:D163)</f>
        <v>0</v>
      </c>
      <c r="G163" s="13"/>
      <c r="H163" s="49" t="str">
        <f>'UIP Detail'!A162</f>
        <v xml:space="preserve">               (19) 580 - Distribution Oper Supv &amp; Engineering</v>
      </c>
      <c r="I163" s="118">
        <f>C163-'UIP Detail'!C160</f>
        <v>-334.94</v>
      </c>
      <c r="J163" s="118">
        <f>D163-'UIP Detail'!D160</f>
        <v>0</v>
      </c>
    </row>
    <row r="164" spans="1:10" ht="15" customHeight="1" x14ac:dyDescent="0.25">
      <c r="A164" s="49" t="s">
        <v>589</v>
      </c>
      <c r="B164" s="50">
        <f>'UIP Detail'!B160</f>
        <v>1936509.01</v>
      </c>
      <c r="C164" s="50">
        <f>'UIP Detail'!C160</f>
        <v>334.94</v>
      </c>
      <c r="D164" s="50">
        <f>'UIP Detail'!D160</f>
        <v>0</v>
      </c>
      <c r="E164" s="50">
        <f t="shared" si="5"/>
        <v>1936843.95</v>
      </c>
      <c r="G164" s="13"/>
      <c r="H164" s="49" t="str">
        <f>'UIP Detail'!A163</f>
        <v xml:space="preserve">               (19) 581 - Distribution Oper Load Dispatching</v>
      </c>
      <c r="I164" s="118">
        <f>C164-'UIP Detail'!C161</f>
        <v>334.94</v>
      </c>
      <c r="J164" s="118">
        <f>D164-'UIP Detail'!D161</f>
        <v>0</v>
      </c>
    </row>
    <row r="165" spans="1:10" ht="15" customHeight="1" x14ac:dyDescent="0.25">
      <c r="A165" s="49" t="s">
        <v>590</v>
      </c>
      <c r="B165" s="50">
        <f>'UIP Detail'!B161</f>
        <v>0</v>
      </c>
      <c r="C165" s="50">
        <f>'UIP Detail'!C161</f>
        <v>0</v>
      </c>
      <c r="D165" s="50">
        <f>'UIP Detail'!D161</f>
        <v>0</v>
      </c>
      <c r="E165" s="50">
        <f t="shared" si="5"/>
        <v>0</v>
      </c>
      <c r="G165" s="13"/>
      <c r="H165" s="49" t="str">
        <f>'UIP Detail'!A164</f>
        <v xml:space="preserve">               (19) 582 - Distribution Oper Station Expenses</v>
      </c>
      <c r="I165" s="118">
        <f>C165-'UIP Detail'!C162</f>
        <v>0</v>
      </c>
      <c r="J165" s="118">
        <f>D165-'UIP Detail'!D162</f>
        <v>0</v>
      </c>
    </row>
    <row r="166" spans="1:10" ht="15" customHeight="1" x14ac:dyDescent="0.25">
      <c r="A166" s="49" t="s">
        <v>591</v>
      </c>
      <c r="B166" s="50">
        <f>'UIP Detail'!B162</f>
        <v>255506.62999999899</v>
      </c>
      <c r="C166" s="50">
        <f>'UIP Detail'!C162</f>
        <v>0</v>
      </c>
      <c r="D166" s="50">
        <f>'UIP Detail'!D162</f>
        <v>0</v>
      </c>
      <c r="E166" s="50">
        <f t="shared" si="5"/>
        <v>255506.62999999899</v>
      </c>
      <c r="G166" s="13"/>
      <c r="H166" s="49" t="str">
        <f>'UIP Detail'!A165</f>
        <v xml:space="preserve">               (19) 583 - Distribution Oper Overhead Line Exp</v>
      </c>
      <c r="I166" s="118">
        <f>C166-'UIP Detail'!C163</f>
        <v>0</v>
      </c>
      <c r="J166" s="118">
        <f>D166-'UIP Detail'!D163</f>
        <v>0</v>
      </c>
    </row>
    <row r="167" spans="1:10" ht="15" customHeight="1" x14ac:dyDescent="0.25">
      <c r="A167" s="49" t="s">
        <v>592</v>
      </c>
      <c r="B167" s="50">
        <f>'UIP Detail'!B163</f>
        <v>223631.72999999899</v>
      </c>
      <c r="C167" s="50">
        <f>'UIP Detail'!C163</f>
        <v>0</v>
      </c>
      <c r="D167" s="50">
        <f>'UIP Detail'!D163</f>
        <v>0</v>
      </c>
      <c r="E167" s="50">
        <f t="shared" si="5"/>
        <v>223631.72999999899</v>
      </c>
      <c r="G167" s="13"/>
      <c r="H167" s="49" t="str">
        <f>'UIP Detail'!A166</f>
        <v xml:space="preserve">               (19) 584 - Distribution Oper Underground Line Exp</v>
      </c>
      <c r="I167" s="118">
        <f>C167-'UIP Detail'!C164</f>
        <v>0</v>
      </c>
      <c r="J167" s="118">
        <f>D167-'UIP Detail'!D164</f>
        <v>0</v>
      </c>
    </row>
    <row r="168" spans="1:10" ht="15" customHeight="1" x14ac:dyDescent="0.25">
      <c r="A168" s="49" t="s">
        <v>593</v>
      </c>
      <c r="B168" s="50">
        <f>'UIP Detail'!B164</f>
        <v>103230.39999999999</v>
      </c>
      <c r="C168" s="50">
        <f>'UIP Detail'!C164</f>
        <v>0</v>
      </c>
      <c r="D168" s="50">
        <f>'UIP Detail'!D164</f>
        <v>0</v>
      </c>
      <c r="E168" s="50">
        <f t="shared" si="5"/>
        <v>103230.39999999999</v>
      </c>
      <c r="G168" s="13"/>
      <c r="H168" s="49" t="str">
        <f>'UIP Detail'!A167</f>
        <v xml:space="preserve">               (19) 585 - Distribution Oper St Lighting &amp; Signal</v>
      </c>
      <c r="I168" s="118">
        <f>C168-'UIP Detail'!C165</f>
        <v>0</v>
      </c>
      <c r="J168" s="118">
        <f>D168-'UIP Detail'!D165</f>
        <v>0</v>
      </c>
    </row>
    <row r="169" spans="1:10" ht="15" customHeight="1" x14ac:dyDescent="0.25">
      <c r="A169" s="49" t="s">
        <v>594</v>
      </c>
      <c r="B169" s="50">
        <f>'UIP Detail'!B165</f>
        <v>274509.20999999897</v>
      </c>
      <c r="C169" s="50">
        <f>'UIP Detail'!C165</f>
        <v>0</v>
      </c>
      <c r="D169" s="50">
        <f>'UIP Detail'!D165</f>
        <v>0</v>
      </c>
      <c r="E169" s="50">
        <f t="shared" si="5"/>
        <v>274509.20999999897</v>
      </c>
      <c r="G169" s="13"/>
      <c r="H169" s="49" t="str">
        <f>'UIP Detail'!A168</f>
        <v xml:space="preserve">               (19) 586 - Distribution Oper Meter Expense</v>
      </c>
      <c r="I169" s="118">
        <f>C169-'UIP Detail'!C166</f>
        <v>0</v>
      </c>
      <c r="J169" s="118">
        <f>D169-'UIP Detail'!D166</f>
        <v>0</v>
      </c>
    </row>
    <row r="170" spans="1:10" ht="15" customHeight="1" x14ac:dyDescent="0.25">
      <c r="A170" s="49" t="s">
        <v>595</v>
      </c>
      <c r="B170" s="50">
        <f>'UIP Detail'!B166</f>
        <v>197014.02</v>
      </c>
      <c r="C170" s="50">
        <f>'UIP Detail'!C166</f>
        <v>0</v>
      </c>
      <c r="D170" s="50">
        <f>'UIP Detail'!D166</f>
        <v>0</v>
      </c>
      <c r="E170" s="50">
        <f t="shared" si="5"/>
        <v>197014.02</v>
      </c>
      <c r="G170" s="13"/>
      <c r="H170" s="49" t="str">
        <f>'UIP Detail'!A169</f>
        <v xml:space="preserve">               (19) 587 - Distribution Oper Cust Installation</v>
      </c>
      <c r="I170" s="118">
        <f>C170-'UIP Detail'!C167</f>
        <v>0</v>
      </c>
      <c r="J170" s="118">
        <f>D170-'UIP Detail'!D167</f>
        <v>0</v>
      </c>
    </row>
    <row r="171" spans="1:10" ht="15" customHeight="1" x14ac:dyDescent="0.25">
      <c r="A171" s="49" t="s">
        <v>596</v>
      </c>
      <c r="B171" s="50">
        <f>'UIP Detail'!B167</f>
        <v>0</v>
      </c>
      <c r="C171" s="50">
        <f>'UIP Detail'!C167</f>
        <v>0</v>
      </c>
      <c r="D171" s="50">
        <f>'UIP Detail'!D167</f>
        <v>0</v>
      </c>
      <c r="E171" s="50">
        <f t="shared" si="5"/>
        <v>0</v>
      </c>
      <c r="G171" s="13"/>
      <c r="H171" s="49" t="str">
        <f>'UIP Detail'!A170</f>
        <v xml:space="preserve">               (19) 588 - Distribution Oper Misc Dist Exp</v>
      </c>
      <c r="I171" s="118">
        <f>C171-'UIP Detail'!C168</f>
        <v>0</v>
      </c>
      <c r="J171" s="118">
        <f>D171-'UIP Detail'!D168</f>
        <v>0</v>
      </c>
    </row>
    <row r="172" spans="1:10" ht="15" customHeight="1" x14ac:dyDescent="0.25">
      <c r="A172" s="49" t="s">
        <v>597</v>
      </c>
      <c r="B172" s="50">
        <f>'UIP Detail'!B168</f>
        <v>50763.109999999702</v>
      </c>
      <c r="C172" s="50">
        <f>'UIP Detail'!C168</f>
        <v>0</v>
      </c>
      <c r="D172" s="50">
        <f>'UIP Detail'!D168</f>
        <v>0</v>
      </c>
      <c r="E172" s="50">
        <f t="shared" si="5"/>
        <v>50763.109999999702</v>
      </c>
      <c r="G172" s="13"/>
      <c r="H172" s="49" t="str">
        <f>'UIP Detail'!A171</f>
        <v xml:space="preserve">               (19) 589 - Distribution Oper Rents</v>
      </c>
      <c r="I172" s="118">
        <f>C172-'UIP Detail'!C169</f>
        <v>0</v>
      </c>
      <c r="J172" s="118">
        <f>D172-'UIP Detail'!D169</f>
        <v>0</v>
      </c>
    </row>
    <row r="173" spans="1:10" ht="15" customHeight="1" x14ac:dyDescent="0.25">
      <c r="A173" s="49" t="s">
        <v>598</v>
      </c>
      <c r="B173" s="50">
        <f>'UIP Detail'!B169</f>
        <v>361243.07</v>
      </c>
      <c r="C173" s="50">
        <f>'UIP Detail'!C169</f>
        <v>0</v>
      </c>
      <c r="D173" s="50">
        <f>'UIP Detail'!D169</f>
        <v>0</v>
      </c>
      <c r="E173" s="50">
        <f t="shared" si="5"/>
        <v>361243.07</v>
      </c>
      <c r="G173" s="13"/>
      <c r="H173" s="49" t="str">
        <f>'UIP Detail'!A172</f>
        <v xml:space="preserve">               (19) 590 - Distribution Maint Superv &amp; Engineering</v>
      </c>
      <c r="I173" s="118">
        <f>C173-'UIP Detail'!C170</f>
        <v>0</v>
      </c>
      <c r="J173" s="118">
        <f>D173-'UIP Detail'!D170</f>
        <v>0</v>
      </c>
    </row>
    <row r="174" spans="1:10" ht="15" customHeight="1" x14ac:dyDescent="0.25">
      <c r="A174" s="49" t="s">
        <v>599</v>
      </c>
      <c r="B174" s="50">
        <f>'UIP Detail'!B170</f>
        <v>302978.65999999997</v>
      </c>
      <c r="C174" s="50">
        <f>'UIP Detail'!C170</f>
        <v>0</v>
      </c>
      <c r="D174" s="50">
        <f>'UIP Detail'!D170</f>
        <v>0</v>
      </c>
      <c r="E174" s="50">
        <f t="shared" si="5"/>
        <v>302978.65999999997</v>
      </c>
      <c r="G174" s="13"/>
      <c r="H174" s="49" t="str">
        <f>'UIP Detail'!A173</f>
        <v xml:space="preserve">               (19) 591 - Distribution Maint Structures</v>
      </c>
      <c r="I174" s="118">
        <f>C174-'UIP Detail'!C171</f>
        <v>0</v>
      </c>
      <c r="J174" s="118">
        <f>D174-'UIP Detail'!D171</f>
        <v>0</v>
      </c>
    </row>
    <row r="175" spans="1:10" ht="15" customHeight="1" x14ac:dyDescent="0.25">
      <c r="A175" s="49" t="s">
        <v>600</v>
      </c>
      <c r="B175" s="50">
        <f>'UIP Detail'!B171</f>
        <v>73387.929999999993</v>
      </c>
      <c r="C175" s="50">
        <f>'UIP Detail'!C171</f>
        <v>0</v>
      </c>
      <c r="D175" s="50">
        <f>'UIP Detail'!D171</f>
        <v>0</v>
      </c>
      <c r="E175" s="50">
        <f t="shared" si="5"/>
        <v>73387.929999999993</v>
      </c>
      <c r="G175" s="13"/>
      <c r="H175" s="49" t="str">
        <f>'UIP Detail'!A174</f>
        <v xml:space="preserve">               (19) 592 - Distribution Maint Station Equipment</v>
      </c>
      <c r="I175" s="118">
        <f>C175-'UIP Detail'!C172</f>
        <v>0</v>
      </c>
      <c r="J175" s="118">
        <f>D175-'UIP Detail'!D172</f>
        <v>0</v>
      </c>
    </row>
    <row r="176" spans="1:10" ht="15" customHeight="1" x14ac:dyDescent="0.25">
      <c r="A176" s="49" t="s">
        <v>601</v>
      </c>
      <c r="B176" s="50">
        <f>'UIP Detail'!B172</f>
        <v>0</v>
      </c>
      <c r="C176" s="50">
        <f>'UIP Detail'!C172</f>
        <v>0</v>
      </c>
      <c r="D176" s="50">
        <f>'UIP Detail'!D172</f>
        <v>0</v>
      </c>
      <c r="E176" s="50">
        <f t="shared" si="5"/>
        <v>0</v>
      </c>
      <c r="G176" s="13"/>
      <c r="H176" s="49" t="str">
        <f>'UIP Detail'!A175</f>
        <v xml:space="preserve">               (19) 593 - Distribution Maint Overhead Lines</v>
      </c>
      <c r="I176" s="118">
        <f>C176-'UIP Detail'!C173</f>
        <v>0</v>
      </c>
      <c r="J176" s="118">
        <f>D176-'UIP Detail'!D173</f>
        <v>0</v>
      </c>
    </row>
    <row r="177" spans="1:10" ht="15" customHeight="1" x14ac:dyDescent="0.25">
      <c r="A177" s="49" t="s">
        <v>602</v>
      </c>
      <c r="B177" s="50">
        <f>'UIP Detail'!B173</f>
        <v>0</v>
      </c>
      <c r="C177" s="50">
        <f>'UIP Detail'!C173</f>
        <v>0</v>
      </c>
      <c r="D177" s="50">
        <f>'UIP Detail'!D173</f>
        <v>0</v>
      </c>
      <c r="E177" s="50">
        <f t="shared" si="5"/>
        <v>0</v>
      </c>
      <c r="G177" s="13"/>
      <c r="H177" s="49" t="str">
        <f>'UIP Detail'!A176</f>
        <v xml:space="preserve">               (19) 594 - Distribution Maint Underground Lines</v>
      </c>
      <c r="I177" s="118">
        <f>C177-'UIP Detail'!C174</f>
        <v>0</v>
      </c>
      <c r="J177" s="118">
        <f>D177-'UIP Detail'!D174</f>
        <v>0</v>
      </c>
    </row>
    <row r="178" spans="1:10" ht="15" customHeight="1" x14ac:dyDescent="0.25">
      <c r="A178" s="49" t="s">
        <v>603</v>
      </c>
      <c r="B178" s="50">
        <f>'UIP Detail'!B174</f>
        <v>181915.06999999899</v>
      </c>
      <c r="C178" s="50">
        <f>'UIP Detail'!C174</f>
        <v>0</v>
      </c>
      <c r="D178" s="50">
        <f>'UIP Detail'!D174</f>
        <v>0</v>
      </c>
      <c r="E178" s="50">
        <f t="shared" si="5"/>
        <v>181915.06999999899</v>
      </c>
      <c r="G178" s="13"/>
      <c r="H178" s="49" t="str">
        <f>'UIP Detail'!A177</f>
        <v xml:space="preserve">               (19) 595 - Distribution Maint Line Transformers</v>
      </c>
      <c r="I178" s="118">
        <f>C178-'UIP Detail'!C175</f>
        <v>0</v>
      </c>
      <c r="J178" s="118">
        <f>D178-'UIP Detail'!D175</f>
        <v>0</v>
      </c>
    </row>
    <row r="179" spans="1:10" ht="15" customHeight="1" x14ac:dyDescent="0.25">
      <c r="A179" s="49" t="s">
        <v>604</v>
      </c>
      <c r="B179" s="50">
        <f>'UIP Detail'!B175</f>
        <v>2446555.49000003</v>
      </c>
      <c r="C179" s="50">
        <f>'UIP Detail'!C175</f>
        <v>0</v>
      </c>
      <c r="D179" s="50">
        <f>'UIP Detail'!D175</f>
        <v>0</v>
      </c>
      <c r="E179" s="50">
        <f t="shared" si="5"/>
        <v>2446555.49000003</v>
      </c>
      <c r="G179" s="13"/>
      <c r="H179" s="49" t="str">
        <f>'UIP Detail'!A178</f>
        <v xml:space="preserve">               (19) 596 - Distribution Maint St Lighting/Signal</v>
      </c>
      <c r="I179" s="118">
        <f>C179-'UIP Detail'!C176</f>
        <v>0</v>
      </c>
      <c r="J179" s="118">
        <f>D179-'UIP Detail'!D176</f>
        <v>0</v>
      </c>
    </row>
    <row r="180" spans="1:10" ht="15" customHeight="1" x14ac:dyDescent="0.25">
      <c r="A180" s="49" t="s">
        <v>605</v>
      </c>
      <c r="B180" s="50">
        <f>'UIP Detail'!B176</f>
        <v>1071369.94</v>
      </c>
      <c r="C180" s="50">
        <f>'UIP Detail'!C176</f>
        <v>0</v>
      </c>
      <c r="D180" s="50">
        <f>'UIP Detail'!D176</f>
        <v>0</v>
      </c>
      <c r="E180" s="50">
        <f t="shared" si="5"/>
        <v>1071369.94</v>
      </c>
      <c r="G180" s="13"/>
      <c r="H180" s="49" t="str">
        <f>'UIP Detail'!A179</f>
        <v xml:space="preserve">               (19) 597 - Distribution Maint Meters</v>
      </c>
      <c r="I180" s="118">
        <f>C180-'UIP Detail'!C177</f>
        <v>0</v>
      </c>
      <c r="J180" s="118">
        <f>D180-'UIP Detail'!D177</f>
        <v>0</v>
      </c>
    </row>
    <row r="181" spans="1:10" ht="15" customHeight="1" x14ac:dyDescent="0.25">
      <c r="A181" s="49" t="s">
        <v>606</v>
      </c>
      <c r="B181" s="50">
        <f>'UIP Detail'!B177</f>
        <v>7324.8499999999904</v>
      </c>
      <c r="C181" s="50">
        <f>'UIP Detail'!C177</f>
        <v>0</v>
      </c>
      <c r="D181" s="50">
        <f>'UIP Detail'!D177</f>
        <v>0</v>
      </c>
      <c r="E181" s="50">
        <f t="shared" si="5"/>
        <v>7324.8499999999904</v>
      </c>
      <c r="G181" s="13"/>
      <c r="H181" s="49" t="str">
        <f>'UIP Detail'!A180</f>
        <v xml:space="preserve">               (19) 598 - Distribution Maint Misc Dist Plant</v>
      </c>
      <c r="I181" s="118">
        <f>C181-'UIP Detail'!C178</f>
        <v>0</v>
      </c>
      <c r="J181" s="118">
        <f>D181-'UIP Detail'!D178</f>
        <v>0</v>
      </c>
    </row>
    <row r="182" spans="1:10" ht="15" customHeight="1" x14ac:dyDescent="0.25">
      <c r="A182" s="49" t="s">
        <v>607</v>
      </c>
      <c r="B182" s="50">
        <f>'UIP Detail'!B178</f>
        <v>257345.90999999901</v>
      </c>
      <c r="C182" s="50">
        <f>'UIP Detail'!C178</f>
        <v>0</v>
      </c>
      <c r="D182" s="50">
        <f>'UIP Detail'!D178</f>
        <v>0</v>
      </c>
      <c r="E182" s="50">
        <f t="shared" si="5"/>
        <v>257345.90999999901</v>
      </c>
      <c r="G182" s="13"/>
      <c r="H182" s="49" t="str">
        <f>'UIP Detail'!A181</f>
        <v xml:space="preserve">               (19) 870 - Distribution Oper Supv &amp; Engineering</v>
      </c>
      <c r="I182" s="118">
        <f>C182-'UIP Detail'!C179</f>
        <v>0</v>
      </c>
      <c r="J182" s="118">
        <f>D182-'UIP Detail'!D179</f>
        <v>0</v>
      </c>
    </row>
    <row r="183" spans="1:10" ht="15" customHeight="1" x14ac:dyDescent="0.25">
      <c r="A183" s="49" t="s">
        <v>608</v>
      </c>
      <c r="B183" s="50">
        <f>'UIP Detail'!B179</f>
        <v>38642.129999999997</v>
      </c>
      <c r="C183" s="50">
        <f>'UIP Detail'!C179</f>
        <v>0</v>
      </c>
      <c r="D183" s="50">
        <f>'UIP Detail'!D179</f>
        <v>0</v>
      </c>
      <c r="E183" s="50">
        <f t="shared" si="5"/>
        <v>38642.129999999997</v>
      </c>
      <c r="G183" s="13"/>
      <c r="H183" s="49" t="str">
        <f>'UIP Detail'!A182</f>
        <v xml:space="preserve">               (19) 871 - Distribution Oper Load Dispatching</v>
      </c>
      <c r="I183" s="118">
        <f>C183-'UIP Detail'!C180</f>
        <v>0</v>
      </c>
      <c r="J183" s="118">
        <f>D183-'UIP Detail'!D180</f>
        <v>0</v>
      </c>
    </row>
    <row r="184" spans="1:10" ht="15" customHeight="1" x14ac:dyDescent="0.25">
      <c r="A184" s="49" t="s">
        <v>609</v>
      </c>
      <c r="B184" s="50">
        <f>'UIP Detail'!B180</f>
        <v>0</v>
      </c>
      <c r="C184" s="50">
        <f>'UIP Detail'!C180</f>
        <v>0</v>
      </c>
      <c r="D184" s="50">
        <f>'UIP Detail'!D180</f>
        <v>0</v>
      </c>
      <c r="E184" s="50">
        <f t="shared" si="5"/>
        <v>0</v>
      </c>
      <c r="G184" s="13"/>
      <c r="H184" s="49" t="str">
        <f>'UIP Detail'!A183</f>
        <v xml:space="preserve">               (19) 874 - Distribution Oper Mains &amp; Services Exp</v>
      </c>
      <c r="I184" s="118">
        <f>C184-'UIP Detail'!C181</f>
        <v>-144374.18999999901</v>
      </c>
      <c r="J184" s="118">
        <f>D184-'UIP Detail'!D181</f>
        <v>0</v>
      </c>
    </row>
    <row r="185" spans="1:10" ht="15" customHeight="1" x14ac:dyDescent="0.25">
      <c r="A185" s="49" t="s">
        <v>610</v>
      </c>
      <c r="B185" s="50">
        <f>'UIP Detail'!B181</f>
        <v>0</v>
      </c>
      <c r="C185" s="50">
        <f>'UIP Detail'!C181</f>
        <v>144374.18999999901</v>
      </c>
      <c r="D185" s="50">
        <f>'UIP Detail'!D181</f>
        <v>0</v>
      </c>
      <c r="E185" s="50">
        <f t="shared" si="5"/>
        <v>144374.18999999901</v>
      </c>
      <c r="G185" s="13"/>
      <c r="H185" s="49" t="str">
        <f>'UIP Detail'!A184</f>
        <v xml:space="preserve">               (19) 875 - Distribution Oper Meas &amp; Reg Sta Gen</v>
      </c>
      <c r="I185" s="118">
        <f>C185-'UIP Detail'!C182</f>
        <v>37706.73000000001</v>
      </c>
      <c r="J185" s="118">
        <f>D185-'UIP Detail'!D182</f>
        <v>0</v>
      </c>
    </row>
    <row r="186" spans="1:10" ht="15" customHeight="1" x14ac:dyDescent="0.25">
      <c r="A186" s="49" t="s">
        <v>611</v>
      </c>
      <c r="B186" s="50">
        <f>'UIP Detail'!B182</f>
        <v>0</v>
      </c>
      <c r="C186" s="50">
        <f>'UIP Detail'!C182</f>
        <v>106667.459999999</v>
      </c>
      <c r="D186" s="50">
        <f>'UIP Detail'!D182</f>
        <v>0</v>
      </c>
      <c r="E186" s="50">
        <f t="shared" si="5"/>
        <v>106667.459999999</v>
      </c>
      <c r="G186" s="13"/>
      <c r="H186" s="49" t="str">
        <f>'UIP Detail'!A185</f>
        <v xml:space="preserve">               (19) 876 - Distribution Oper Meas &amp; Reg Sta Indus</v>
      </c>
      <c r="I186" s="118">
        <f>C186-'UIP Detail'!C183</f>
        <v>-1114202.109999991</v>
      </c>
      <c r="J186" s="118">
        <f>D186-'UIP Detail'!D183</f>
        <v>0</v>
      </c>
    </row>
    <row r="187" spans="1:10" ht="15" customHeight="1" x14ac:dyDescent="0.25">
      <c r="A187" s="49" t="s">
        <v>612</v>
      </c>
      <c r="B187" s="50">
        <f>'UIP Detail'!B183</f>
        <v>0</v>
      </c>
      <c r="C187" s="50">
        <f>'UIP Detail'!C183</f>
        <v>1220869.5699999901</v>
      </c>
      <c r="D187" s="50">
        <f>'UIP Detail'!D183</f>
        <v>0</v>
      </c>
      <c r="E187" s="50">
        <f t="shared" si="5"/>
        <v>1220869.5699999901</v>
      </c>
      <c r="G187" s="13"/>
      <c r="H187" s="49" t="str">
        <f>'UIP Detail'!A186</f>
        <v xml:space="preserve">               (19) 878 - Distribution Oper Meter &amp; House Reg</v>
      </c>
      <c r="I187" s="118">
        <f>C187-'UIP Detail'!C184</f>
        <v>961016.34999999008</v>
      </c>
      <c r="J187" s="118">
        <f>D187-'UIP Detail'!D184</f>
        <v>0</v>
      </c>
    </row>
    <row r="188" spans="1:10" ht="15" customHeight="1" x14ac:dyDescent="0.25">
      <c r="A188" s="49" t="s">
        <v>613</v>
      </c>
      <c r="B188" s="50">
        <f>'UIP Detail'!B184</f>
        <v>0</v>
      </c>
      <c r="C188" s="50">
        <f>'UIP Detail'!C184</f>
        <v>259853.22</v>
      </c>
      <c r="D188" s="50">
        <f>'UIP Detail'!D184</f>
        <v>0</v>
      </c>
      <c r="E188" s="50">
        <f t="shared" si="5"/>
        <v>259853.22</v>
      </c>
      <c r="G188" s="13"/>
      <c r="H188" s="49" t="str">
        <f>'UIP Detail'!A187</f>
        <v xml:space="preserve">               (19) 879 - Distribution Oper Customer Install Exp</v>
      </c>
      <c r="I188" s="118">
        <f>C188-'UIP Detail'!C185</f>
        <v>249181.06</v>
      </c>
      <c r="J188" s="118">
        <f>D188-'UIP Detail'!D185</f>
        <v>0</v>
      </c>
    </row>
    <row r="189" spans="1:10" ht="15" customHeight="1" x14ac:dyDescent="0.25">
      <c r="A189" s="49" t="s">
        <v>614</v>
      </c>
      <c r="B189" s="50">
        <f>'UIP Detail'!B185</f>
        <v>0</v>
      </c>
      <c r="C189" s="50">
        <f>'UIP Detail'!C185</f>
        <v>10672.16</v>
      </c>
      <c r="D189" s="50">
        <f>'UIP Detail'!D185</f>
        <v>0</v>
      </c>
      <c r="E189" s="50">
        <f t="shared" si="5"/>
        <v>10672.16</v>
      </c>
      <c r="G189" s="13"/>
      <c r="H189" s="49" t="str">
        <f>'UIP Detail'!A188</f>
        <v xml:space="preserve">               (19) 880 - Distribution Oper Other Expense</v>
      </c>
      <c r="I189" s="118">
        <f>C189-'UIP Detail'!C186</f>
        <v>-417258.38</v>
      </c>
      <c r="J189" s="118">
        <f>D189-'UIP Detail'!D186</f>
        <v>0</v>
      </c>
    </row>
    <row r="190" spans="1:10" ht="15" customHeight="1" x14ac:dyDescent="0.25">
      <c r="A190" s="49" t="s">
        <v>615</v>
      </c>
      <c r="B190" s="50">
        <f>'UIP Detail'!B186</f>
        <v>0</v>
      </c>
      <c r="C190" s="50">
        <f>'UIP Detail'!C186</f>
        <v>427930.54</v>
      </c>
      <c r="D190" s="50">
        <f>'UIP Detail'!D186</f>
        <v>0</v>
      </c>
      <c r="E190" s="50">
        <f t="shared" si="5"/>
        <v>427930.54</v>
      </c>
      <c r="G190" s="13"/>
      <c r="H190" s="49" t="str">
        <f>'UIP Detail'!A189</f>
        <v xml:space="preserve">               (19) 881 - Distribution Oper Rents Expense</v>
      </c>
      <c r="I190" s="118">
        <f>C190-'UIP Detail'!C187</f>
        <v>-133941.77999999997</v>
      </c>
      <c r="J190" s="118">
        <f>D190-'UIP Detail'!D187</f>
        <v>0</v>
      </c>
    </row>
    <row r="191" spans="1:10" ht="15" customHeight="1" x14ac:dyDescent="0.25">
      <c r="A191" s="49" t="s">
        <v>616</v>
      </c>
      <c r="B191" s="50">
        <f>'UIP Detail'!B187</f>
        <v>0</v>
      </c>
      <c r="C191" s="50">
        <f>'UIP Detail'!C187</f>
        <v>561872.31999999995</v>
      </c>
      <c r="D191" s="50">
        <f>'UIP Detail'!D187</f>
        <v>0</v>
      </c>
      <c r="E191" s="50">
        <f t="shared" si="5"/>
        <v>561872.31999999995</v>
      </c>
      <c r="G191" s="13"/>
      <c r="H191" s="49" t="str">
        <f>'UIP Detail'!A191</f>
        <v xml:space="preserve">               (19) 887 - Distribution Maint Mains</v>
      </c>
      <c r="I191" s="118">
        <f>C191-'UIP Detail'!C188</f>
        <v>202089.75999999995</v>
      </c>
      <c r="J191" s="118">
        <f>D191-'UIP Detail'!D188</f>
        <v>0</v>
      </c>
    </row>
    <row r="192" spans="1:10" ht="15" customHeight="1" x14ac:dyDescent="0.25">
      <c r="A192" s="49" t="s">
        <v>617</v>
      </c>
      <c r="B192" s="50">
        <f>'UIP Detail'!B188</f>
        <v>0</v>
      </c>
      <c r="C192" s="50">
        <f>'UIP Detail'!C188</f>
        <v>359782.56</v>
      </c>
      <c r="D192" s="50">
        <f>'UIP Detail'!D188</f>
        <v>0</v>
      </c>
      <c r="E192" s="50">
        <f t="shared" si="5"/>
        <v>359782.56</v>
      </c>
      <c r="G192" s="13"/>
      <c r="H192" s="49" t="str">
        <f>'UIP Detail'!A192</f>
        <v xml:space="preserve">               (19) 889 - Distribution Maint Meas &amp; Reg Sta Gen</v>
      </c>
      <c r="I192" s="118">
        <f>C192-'UIP Detail'!C189</f>
        <v>344885.31</v>
      </c>
      <c r="J192" s="118">
        <f>D192-'UIP Detail'!D189</f>
        <v>0</v>
      </c>
    </row>
    <row r="193" spans="1:10" ht="15" customHeight="1" x14ac:dyDescent="0.25">
      <c r="A193" s="49" t="s">
        <v>618</v>
      </c>
      <c r="B193" s="50">
        <f>'UIP Detail'!B189</f>
        <v>0</v>
      </c>
      <c r="C193" s="50">
        <f>'UIP Detail'!C189</f>
        <v>14897.25</v>
      </c>
      <c r="D193" s="50">
        <f>'UIP Detail'!D189</f>
        <v>0</v>
      </c>
      <c r="E193" s="50">
        <f t="shared" si="5"/>
        <v>14897.25</v>
      </c>
      <c r="G193" s="13"/>
      <c r="H193" s="49" t="str">
        <f>'UIP Detail'!A193</f>
        <v xml:space="preserve">               (19) 890 - Distribution Maint Meas &amp; Reg Sta Ind</v>
      </c>
      <c r="I193" s="118">
        <f>C193-'UIP Detail'!C190</f>
        <v>9125.75</v>
      </c>
      <c r="J193" s="118">
        <f>D193-'UIP Detail'!D190</f>
        <v>0</v>
      </c>
    </row>
    <row r="194" spans="1:10" ht="15" customHeight="1" x14ac:dyDescent="0.25">
      <c r="A194" s="49" t="s">
        <v>619</v>
      </c>
      <c r="B194" s="50">
        <f>'UIP Detail'!B190</f>
        <v>0</v>
      </c>
      <c r="C194" s="50">
        <f>'UIP Detail'!C190</f>
        <v>5771.5</v>
      </c>
      <c r="D194" s="50">
        <f>'UIP Detail'!D190</f>
        <v>0</v>
      </c>
      <c r="E194" s="50">
        <f t="shared" si="5"/>
        <v>5771.5</v>
      </c>
      <c r="G194" s="13"/>
      <c r="H194" s="49" t="str">
        <f>'UIP Detail'!A194</f>
        <v xml:space="preserve">               (19) 892 - Distribution Maint Services</v>
      </c>
      <c r="I194" s="118">
        <f>C194-'UIP Detail'!C191</f>
        <v>-572414.67000000004</v>
      </c>
      <c r="J194" s="118">
        <f>D194-'UIP Detail'!D191</f>
        <v>0</v>
      </c>
    </row>
    <row r="195" spans="1:10" ht="15" customHeight="1" x14ac:dyDescent="0.25">
      <c r="A195" s="49" t="s">
        <v>620</v>
      </c>
      <c r="B195" s="50">
        <f>'UIP Detail'!B191</f>
        <v>0</v>
      </c>
      <c r="C195" s="50">
        <f>'UIP Detail'!C191</f>
        <v>578186.17000000004</v>
      </c>
      <c r="D195" s="50">
        <f>'UIP Detail'!D191</f>
        <v>0</v>
      </c>
      <c r="E195" s="50">
        <f t="shared" si="5"/>
        <v>578186.17000000004</v>
      </c>
      <c r="G195" s="13"/>
      <c r="H195" s="47" t="str">
        <f>'UIP Detail'!A195</f>
        <v xml:space="preserve">               (19) 893 - Distribution Maint Meters &amp; House Reg</v>
      </c>
      <c r="I195" s="118">
        <f>C195-'UIP Detail'!C192</f>
        <v>523870.98000000004</v>
      </c>
      <c r="J195" s="118">
        <f>D195-'UIP Detail'!D192</f>
        <v>0</v>
      </c>
    </row>
    <row r="196" spans="1:10" ht="15" customHeight="1" x14ac:dyDescent="0.25">
      <c r="A196" s="49" t="s">
        <v>621</v>
      </c>
      <c r="B196" s="52">
        <f>'UIP Detail'!B192</f>
        <v>0</v>
      </c>
      <c r="C196" s="52">
        <f>'UIP Detail'!C192</f>
        <v>54315.19</v>
      </c>
      <c r="D196" s="52">
        <f>'UIP Detail'!D192</f>
        <v>0</v>
      </c>
      <c r="E196" s="52">
        <f>SUM(B196:D196)</f>
        <v>54315.19</v>
      </c>
      <c r="G196" s="13"/>
      <c r="H196" s="49" t="str">
        <f>'UIP Detail'!A196</f>
        <v xml:space="preserve">               (19) 894 - Distribution Maint Other Equipment</v>
      </c>
      <c r="I196" s="118">
        <f>C196-'UIP Detail'!C193</f>
        <v>2888.4800000000032</v>
      </c>
      <c r="J196" s="118">
        <f>D196-'UIP Detail'!D193</f>
        <v>0</v>
      </c>
    </row>
    <row r="197" spans="1:10" ht="15" customHeight="1" x14ac:dyDescent="0.25">
      <c r="A197" s="49" t="s">
        <v>470</v>
      </c>
      <c r="B197" s="53">
        <f>SUM(B163:B196)</f>
        <v>7781927.1600000244</v>
      </c>
      <c r="C197" s="53">
        <f>SUM(C163:C196)</f>
        <v>3745527.0699999877</v>
      </c>
      <c r="D197" s="53">
        <f>SUM(D163:D196)</f>
        <v>0</v>
      </c>
      <c r="E197" s="53">
        <f>SUM(E163:E196)</f>
        <v>11527454.230000012</v>
      </c>
      <c r="G197" s="13"/>
      <c r="H197" s="49" t="str">
        <f>'UIP Detail'!A197</f>
        <v xml:space="preserve">                    (19) SUBTOTAL</v>
      </c>
      <c r="I197" s="118">
        <f>C197-'UIP Detail'!C194</f>
        <v>3552036.6699999887</v>
      </c>
      <c r="J197" s="118">
        <f>D197-'UIP Detail'!D194</f>
        <v>0</v>
      </c>
    </row>
    <row r="198" spans="1:10" ht="15" customHeight="1" x14ac:dyDescent="0.25">
      <c r="A198" s="47" t="s">
        <v>430</v>
      </c>
      <c r="B198" s="48"/>
      <c r="C198" s="48"/>
      <c r="D198" s="48"/>
      <c r="E198" s="48"/>
      <c r="G198" s="13"/>
      <c r="H198" s="49" t="str">
        <f>'UIP Detail'!A198</f>
        <v xml:space="preserve">          20 - CUSTOMER ACCTS EXPENSES</v>
      </c>
      <c r="I198" s="118">
        <f>C198-'UIP Detail'!C195</f>
        <v>-52959.72</v>
      </c>
      <c r="J198" s="118">
        <f>D198-'UIP Detail'!D195</f>
        <v>0</v>
      </c>
    </row>
    <row r="199" spans="1:10" ht="15" customHeight="1" x14ac:dyDescent="0.25">
      <c r="A199" s="49" t="s">
        <v>622</v>
      </c>
      <c r="B199" s="50">
        <f>'UIP Detail'!B195</f>
        <v>0</v>
      </c>
      <c r="C199" s="50">
        <f>'UIP Detail'!C195</f>
        <v>52959.72</v>
      </c>
      <c r="D199" s="50">
        <f>'UIP Detail'!D195</f>
        <v>0</v>
      </c>
      <c r="E199" s="50">
        <f>SUM(B199:D199)</f>
        <v>52959.72</v>
      </c>
      <c r="G199" s="13"/>
      <c r="H199" s="49" t="str">
        <f>'UIP Detail'!A199</f>
        <v xml:space="preserve">               (20) 901 - Customer Accounts Supervision</v>
      </c>
      <c r="I199" s="118">
        <f>C199-'UIP Detail'!C196</f>
        <v>-45763.47</v>
      </c>
      <c r="J199" s="118">
        <f>D199-'UIP Detail'!D196</f>
        <v>0</v>
      </c>
    </row>
    <row r="200" spans="1:10" ht="15" customHeight="1" x14ac:dyDescent="0.25">
      <c r="A200" s="49" t="s">
        <v>623</v>
      </c>
      <c r="B200" s="50">
        <f>'UIP Detail'!B196</f>
        <v>0</v>
      </c>
      <c r="C200" s="50">
        <f>'UIP Detail'!C196</f>
        <v>98723.19</v>
      </c>
      <c r="D200" s="50">
        <f>'UIP Detail'!D196</f>
        <v>0</v>
      </c>
      <c r="E200" s="50">
        <f>SUM(B200:D200)</f>
        <v>98723.19</v>
      </c>
      <c r="G200" s="13"/>
      <c r="H200" s="49" t="str">
        <f>'UIP Detail'!A200</f>
        <v xml:space="preserve">               (20) 902 - Meter Reading Expense</v>
      </c>
      <c r="I200" s="118">
        <f>C200-'UIP Detail'!C197</f>
        <v>-4043068.96</v>
      </c>
      <c r="J200" s="118">
        <f>D200-'UIP Detail'!D197</f>
        <v>0</v>
      </c>
    </row>
    <row r="201" spans="1:10" ht="15" customHeight="1" x14ac:dyDescent="0.25">
      <c r="A201" s="49" t="s">
        <v>624</v>
      </c>
      <c r="B201" s="50">
        <f>'UIP Detail'!B197</f>
        <v>5845418.1500000302</v>
      </c>
      <c r="C201" s="50">
        <f>'UIP Detail'!C197</f>
        <v>4141792.15</v>
      </c>
      <c r="D201" s="50">
        <f>'UIP Detail'!D197</f>
        <v>0</v>
      </c>
      <c r="E201" s="50">
        <f>SUM(B201:D201)</f>
        <v>9987210.3000000305</v>
      </c>
      <c r="G201" s="13"/>
      <c r="H201" s="49" t="str">
        <f>'UIP Detail'!A201</f>
        <v xml:space="preserve">               (20) 903 - Customer Records &amp; Collection Expense</v>
      </c>
      <c r="I201" s="118">
        <f>C201-'UIP Detail'!C198</f>
        <v>4141792.15</v>
      </c>
      <c r="J201" s="118">
        <f>D201-'UIP Detail'!D198</f>
        <v>0</v>
      </c>
    </row>
    <row r="202" spans="1:10" ht="15" customHeight="1" x14ac:dyDescent="0.25">
      <c r="A202" s="49" t="s">
        <v>625</v>
      </c>
      <c r="B202" s="50">
        <f>'UIP Detail'!B198</f>
        <v>0</v>
      </c>
      <c r="C202" s="50">
        <f>'UIP Detail'!C198</f>
        <v>0</v>
      </c>
      <c r="D202" s="50">
        <f>'UIP Detail'!D198</f>
        <v>0</v>
      </c>
      <c r="E202" s="50">
        <f>SUM(B202:D202)</f>
        <v>0</v>
      </c>
      <c r="G202" s="13"/>
      <c r="H202" s="47" t="str">
        <f>'UIP Detail'!A202</f>
        <v xml:space="preserve">               (20) 904 - Uncollectible Accounts</v>
      </c>
      <c r="I202" s="118">
        <f>C202-'UIP Detail'!C199</f>
        <v>0</v>
      </c>
      <c r="J202" s="118">
        <f>D202-'UIP Detail'!D199</f>
        <v>-22835.53</v>
      </c>
    </row>
    <row r="203" spans="1:10" ht="11.25" customHeight="1" x14ac:dyDescent="0.25">
      <c r="A203" s="49" t="s">
        <v>626</v>
      </c>
      <c r="B203" s="52">
        <f>'UIP Detail'!B199</f>
        <v>0</v>
      </c>
      <c r="C203" s="52">
        <f>'UIP Detail'!C199</f>
        <v>0</v>
      </c>
      <c r="D203" s="52">
        <f>'UIP Detail'!D199</f>
        <v>22835.53</v>
      </c>
      <c r="E203" s="52">
        <f>SUM(B203:D203)</f>
        <v>22835.53</v>
      </c>
      <c r="G203" s="13"/>
      <c r="H203" s="49" t="str">
        <f>'UIP Detail'!A203</f>
        <v xml:space="preserve">               (20) 905 - Misc. Customer Accounts Expense</v>
      </c>
      <c r="I203" s="118">
        <f>C203-'UIP Detail'!C200</f>
        <v>-1091850.05</v>
      </c>
      <c r="J203" s="118">
        <f>D203-'UIP Detail'!D200</f>
        <v>-44281.020000000004</v>
      </c>
    </row>
    <row r="204" spans="1:10" ht="15" customHeight="1" x14ac:dyDescent="0.25">
      <c r="A204" s="49" t="s">
        <v>470</v>
      </c>
      <c r="B204" s="53">
        <f>SUM(B199:B203)</f>
        <v>5845418.1500000302</v>
      </c>
      <c r="C204" s="53">
        <f>SUM(C199:C203)</f>
        <v>4293475.0599999996</v>
      </c>
      <c r="D204" s="53">
        <f>SUM(D199:D203)</f>
        <v>22835.53</v>
      </c>
      <c r="E204" s="53">
        <f>SUM(E199:E203)</f>
        <v>10161728.74000003</v>
      </c>
      <c r="G204" s="13"/>
      <c r="H204" s="49" t="str">
        <f>'UIP Detail'!A204</f>
        <v xml:space="preserve">                    (20) SUBTOTAL</v>
      </c>
      <c r="I204" s="118">
        <f>C204-'UIP Detail'!C201</f>
        <v>4221953.75</v>
      </c>
      <c r="J204" s="118">
        <f>D204-'UIP Detail'!D201</f>
        <v>-2449313.66</v>
      </c>
    </row>
    <row r="205" spans="1:10" ht="15" customHeight="1" x14ac:dyDescent="0.25">
      <c r="A205" s="47" t="s">
        <v>431</v>
      </c>
      <c r="B205" s="48"/>
      <c r="C205" s="48"/>
      <c r="D205" s="48"/>
      <c r="E205" s="48"/>
      <c r="G205" s="13"/>
      <c r="H205" s="49" t="str">
        <f>'UIP Detail'!A205</f>
        <v xml:space="preserve">          21 - CUSTOMER SERVICE EXPENSES</v>
      </c>
      <c r="I205" s="118">
        <f>C205-'UIP Detail'!C202</f>
        <v>-421203.65</v>
      </c>
      <c r="J205" s="118">
        <f>D205-'UIP Detail'!D202</f>
        <v>0</v>
      </c>
    </row>
    <row r="206" spans="1:10" ht="15" customHeight="1" x14ac:dyDescent="0.25">
      <c r="A206" s="49" t="s">
        <v>627</v>
      </c>
      <c r="B206" s="50">
        <f>'UIP Detail'!B202</f>
        <v>1153661.47</v>
      </c>
      <c r="C206" s="50">
        <f>'UIP Detail'!C202</f>
        <v>421203.65</v>
      </c>
      <c r="D206" s="50">
        <f>'UIP Detail'!D202</f>
        <v>0</v>
      </c>
      <c r="E206" s="50">
        <f t="shared" ref="E206:E211" si="6">SUM(B206:D206)</f>
        <v>1574865.12</v>
      </c>
      <c r="G206" s="13"/>
      <c r="H206" s="49" t="str">
        <f>'UIP Detail'!A206</f>
        <v xml:space="preserve">               (21) 908 - Customer Assistance Expense</v>
      </c>
      <c r="I206" s="118">
        <f>C206-'UIP Detail'!C203</f>
        <v>421203.65</v>
      </c>
      <c r="J206" s="118">
        <f>D206-'UIP Detail'!D203</f>
        <v>0</v>
      </c>
    </row>
    <row r="207" spans="1:10" ht="15" customHeight="1" x14ac:dyDescent="0.25">
      <c r="A207" s="49" t="s">
        <v>628</v>
      </c>
      <c r="B207" s="50">
        <f>'UIP Detail'!B203</f>
        <v>0</v>
      </c>
      <c r="C207" s="50">
        <f>'UIP Detail'!C203</f>
        <v>0</v>
      </c>
      <c r="D207" s="50">
        <f>'UIP Detail'!D203</f>
        <v>0</v>
      </c>
      <c r="E207" s="50">
        <f t="shared" si="6"/>
        <v>0</v>
      </c>
      <c r="G207" s="13"/>
      <c r="H207" s="49" t="str">
        <f>'UIP Detail'!A207</f>
        <v xml:space="preserve">               (21) 909 - Info &amp; Instructional Advertising</v>
      </c>
      <c r="I207" s="118">
        <f>C207-'UIP Detail'!C204</f>
        <v>-1584575.01</v>
      </c>
      <c r="J207" s="118">
        <f>D207-'UIP Detail'!D204</f>
        <v>-2562101.27</v>
      </c>
    </row>
    <row r="208" spans="1:10" ht="15" customHeight="1" x14ac:dyDescent="0.25">
      <c r="A208" s="49" t="s">
        <v>629</v>
      </c>
      <c r="B208" s="50">
        <f>'UIP Detail'!B204</f>
        <v>2843805.55</v>
      </c>
      <c r="C208" s="50">
        <f>'UIP Detail'!C204</f>
        <v>1584575.01</v>
      </c>
      <c r="D208" s="50">
        <f>'UIP Detail'!D204</f>
        <v>2562101.27</v>
      </c>
      <c r="E208" s="50">
        <f t="shared" si="6"/>
        <v>6990481.8300000001</v>
      </c>
      <c r="G208" s="13"/>
      <c r="H208" s="49" t="str">
        <f>'UIP Detail'!A208</f>
        <v xml:space="preserve">               (21) 910 - Misc Cust Svc &amp; Info Expense</v>
      </c>
      <c r="I208" s="118">
        <f>C208-'UIP Detail'!C205</f>
        <v>1584575.01</v>
      </c>
      <c r="J208" s="118">
        <f>D208-'UIP Detail'!D205</f>
        <v>2562101.27</v>
      </c>
    </row>
    <row r="209" spans="1:10" ht="15" customHeight="1" x14ac:dyDescent="0.25">
      <c r="A209" s="49" t="s">
        <v>630</v>
      </c>
      <c r="B209" s="50">
        <f>'UIP Detail'!B205</f>
        <v>0</v>
      </c>
      <c r="C209" s="50">
        <f>'UIP Detail'!C205</f>
        <v>0</v>
      </c>
      <c r="D209" s="50">
        <f>'UIP Detail'!D205</f>
        <v>0</v>
      </c>
      <c r="E209" s="50">
        <f t="shared" si="6"/>
        <v>0</v>
      </c>
      <c r="G209" s="13"/>
      <c r="H209" s="49" t="str">
        <f>'UIP Detail'!A209</f>
        <v xml:space="preserve">               (21) 911 - Sales Supervision Exp</v>
      </c>
      <c r="I209" s="118">
        <f>C209-'UIP Detail'!C206</f>
        <v>-610787.26999999897</v>
      </c>
      <c r="J209" s="118">
        <f>D209-'UIP Detail'!D206</f>
        <v>-118120.52</v>
      </c>
    </row>
    <row r="210" spans="1:10" ht="15" customHeight="1" x14ac:dyDescent="0.25">
      <c r="A210" s="49" t="s">
        <v>631</v>
      </c>
      <c r="B210" s="50">
        <f>'UIP Detail'!B206</f>
        <v>1434425.74</v>
      </c>
      <c r="C210" s="50">
        <f>'UIP Detail'!C206</f>
        <v>610787.26999999897</v>
      </c>
      <c r="D210" s="50">
        <f>'UIP Detail'!D206</f>
        <v>118120.52</v>
      </c>
      <c r="E210" s="50">
        <f t="shared" si="6"/>
        <v>2163333.5299999989</v>
      </c>
      <c r="G210" s="13"/>
      <c r="H210" s="49" t="str">
        <f>'UIP Detail'!A210</f>
        <v xml:space="preserve">               (21) 912 - Demonstration &amp; Selling Expense</v>
      </c>
      <c r="I210" s="118">
        <f>C210-'UIP Detail'!C207</f>
        <v>610729.43999999901</v>
      </c>
      <c r="J210" s="118">
        <f>D210-'UIP Detail'!D207</f>
        <v>37479.650000000009</v>
      </c>
    </row>
    <row r="211" spans="1:10" ht="15" customHeight="1" x14ac:dyDescent="0.25">
      <c r="A211" s="49" t="s">
        <v>632</v>
      </c>
      <c r="B211" s="50">
        <f>'UIP Detail'!B207</f>
        <v>90439.88</v>
      </c>
      <c r="C211" s="50">
        <f>'UIP Detail'!C207</f>
        <v>57.83</v>
      </c>
      <c r="D211" s="50">
        <f>'UIP Detail'!D207</f>
        <v>80640.87</v>
      </c>
      <c r="E211" s="50">
        <f t="shared" si="6"/>
        <v>171138.58000000002</v>
      </c>
      <c r="G211" s="13"/>
      <c r="H211" s="47" t="str">
        <f>'UIP Detail'!A211</f>
        <v xml:space="preserve">               (21) 913 - Advertising Expenses</v>
      </c>
      <c r="I211" s="118">
        <f>C211-'UIP Detail'!C208</f>
        <v>57.83</v>
      </c>
      <c r="J211" s="118">
        <f>D211-'UIP Detail'!D208</f>
        <v>60456.909999999996</v>
      </c>
    </row>
    <row r="212" spans="1:10" ht="15" customHeight="1" x14ac:dyDescent="0.25">
      <c r="A212" s="49" t="s">
        <v>633</v>
      </c>
      <c r="B212" s="52">
        <f>'UIP Detail'!B208</f>
        <v>0</v>
      </c>
      <c r="C212" s="52">
        <f>'UIP Detail'!C208</f>
        <v>0</v>
      </c>
      <c r="D212" s="52">
        <f>'UIP Detail'!D208</f>
        <v>20183.96</v>
      </c>
      <c r="E212" s="52">
        <f>SUM(B212:D212)</f>
        <v>20183.96</v>
      </c>
      <c r="G212" s="13"/>
      <c r="H212" s="49" t="str">
        <f>'UIP Detail'!A212</f>
        <v xml:space="preserve">               (21) 916 - Misc. Sales Expense</v>
      </c>
      <c r="I212" s="118">
        <f>C212-'UIP Detail'!C209</f>
        <v>0</v>
      </c>
      <c r="J212" s="118">
        <f>D212-'UIP Detail'!D209</f>
        <v>20183.96</v>
      </c>
    </row>
    <row r="213" spans="1:10" ht="15" customHeight="1" x14ac:dyDescent="0.25">
      <c r="A213" s="49" t="s">
        <v>470</v>
      </c>
      <c r="B213" s="53">
        <f>SUM(B206:B212)</f>
        <v>5522332.6399999997</v>
      </c>
      <c r="C213" s="53">
        <f>SUM(C206:C212)</f>
        <v>2616623.7599999993</v>
      </c>
      <c r="D213" s="53">
        <f>SUM(D206:D212)</f>
        <v>2781046.62</v>
      </c>
      <c r="E213" s="53">
        <f>SUM(E206:E212)</f>
        <v>10920003.02</v>
      </c>
      <c r="G213" s="13"/>
      <c r="H213" s="49" t="str">
        <f>'UIP Detail'!A213</f>
        <v xml:space="preserve">                    (21) SUBTOTAL</v>
      </c>
      <c r="I213" s="118">
        <f>C213-'UIP Detail'!C210</f>
        <v>2616070.8099999991</v>
      </c>
      <c r="J213" s="118">
        <f>D213-'UIP Detail'!D210</f>
        <v>2781046.62</v>
      </c>
    </row>
    <row r="214" spans="1:10" ht="15" customHeight="1" x14ac:dyDescent="0.25">
      <c r="A214" s="47" t="s">
        <v>432</v>
      </c>
      <c r="B214" s="53"/>
      <c r="C214" s="53"/>
      <c r="D214" s="53"/>
      <c r="E214" s="53"/>
      <c r="G214" s="13"/>
      <c r="H214" s="47" t="str">
        <f>'UIP Detail'!A214</f>
        <v xml:space="preserve">          22 - CONSERVATION AMORTIZATION</v>
      </c>
      <c r="I214" s="118">
        <f>C214-'UIP Detail'!C211</f>
        <v>0</v>
      </c>
      <c r="J214" s="118">
        <f>D214-'UIP Detail'!D211</f>
        <v>0</v>
      </c>
    </row>
    <row r="215" spans="1:10" ht="15" customHeight="1" x14ac:dyDescent="0.25">
      <c r="A215" s="49" t="s">
        <v>634</v>
      </c>
      <c r="B215" s="52">
        <f>'UIP Detail'!B211</f>
        <v>0</v>
      </c>
      <c r="C215" s="52">
        <f>'UIP Detail'!C211</f>
        <v>0</v>
      </c>
      <c r="D215" s="52">
        <f>'UIP Detail'!D211</f>
        <v>0</v>
      </c>
      <c r="E215" s="52">
        <f>SUM(B215:D215)</f>
        <v>0</v>
      </c>
      <c r="G215" s="13"/>
      <c r="H215" s="49" t="str">
        <f>'UIP Detail'!A215</f>
        <v xml:space="preserve">               (22) 908 - Customer Assistance Expense</v>
      </c>
      <c r="I215" s="118">
        <f>C215-'UIP Detail'!C212</f>
        <v>0</v>
      </c>
      <c r="J215" s="118">
        <f>D215-'UIP Detail'!D212</f>
        <v>0</v>
      </c>
    </row>
    <row r="216" spans="1:10" ht="15" customHeight="1" x14ac:dyDescent="0.25">
      <c r="A216" s="49" t="s">
        <v>470</v>
      </c>
      <c r="B216" s="48">
        <f>+B215</f>
        <v>0</v>
      </c>
      <c r="C216" s="48">
        <f>+C215</f>
        <v>0</v>
      </c>
      <c r="D216" s="48">
        <f>+D215</f>
        <v>0</v>
      </c>
      <c r="E216" s="48">
        <f>+E215</f>
        <v>0</v>
      </c>
      <c r="G216" s="13"/>
      <c r="H216" s="49" t="str">
        <f>'UIP Detail'!A216</f>
        <v xml:space="preserve">                    (22) SUBTOTAL</v>
      </c>
      <c r="I216" s="118">
        <f>C216-'UIP Detail'!C213</f>
        <v>-611398.049999999</v>
      </c>
      <c r="J216" s="118">
        <f>D216-'UIP Detail'!D213</f>
        <v>-218945.35</v>
      </c>
    </row>
    <row r="217" spans="1:10" ht="15" customHeight="1" x14ac:dyDescent="0.25">
      <c r="A217" s="47" t="s">
        <v>433</v>
      </c>
      <c r="B217" s="48"/>
      <c r="C217" s="48"/>
      <c r="D217" s="48"/>
      <c r="E217" s="48"/>
      <c r="G217" s="13"/>
      <c r="H217" s="49" t="str">
        <f>'UIP Detail'!A217</f>
        <v xml:space="preserve">          23 - ADMIN &amp; GENERAL EXPENSE</v>
      </c>
      <c r="I217" s="118">
        <f>C217-'UIP Detail'!C214</f>
        <v>0</v>
      </c>
      <c r="J217" s="118">
        <f>D217-'UIP Detail'!D214</f>
        <v>0</v>
      </c>
    </row>
    <row r="218" spans="1:10" ht="15" customHeight="1" x14ac:dyDescent="0.25">
      <c r="A218" s="49" t="s">
        <v>635</v>
      </c>
      <c r="B218" s="50">
        <f>'UIP Detail'!B214</f>
        <v>0</v>
      </c>
      <c r="C218" s="50">
        <f>'UIP Detail'!C214</f>
        <v>0</v>
      </c>
      <c r="D218" s="50">
        <f>'UIP Detail'!D214</f>
        <v>0</v>
      </c>
      <c r="E218" s="50">
        <f t="shared" ref="E218:E230" si="7">SUM(B218:D218)</f>
        <v>0</v>
      </c>
      <c r="G218" s="13"/>
      <c r="H218" s="49" t="str">
        <f>'UIP Detail'!A218</f>
        <v xml:space="preserve">               (23) 920 - A &amp; G Salaries</v>
      </c>
      <c r="I218" s="118">
        <f>C218-'UIP Detail'!C215</f>
        <v>-1260645.6599999999</v>
      </c>
      <c r="J218" s="118">
        <f>D218-'UIP Detail'!D215</f>
        <v>0</v>
      </c>
    </row>
    <row r="219" spans="1:10" ht="15" customHeight="1" x14ac:dyDescent="0.25">
      <c r="A219" s="49" t="s">
        <v>636</v>
      </c>
      <c r="B219" s="50">
        <f>'UIP Detail'!B215</f>
        <v>8972528.2799999993</v>
      </c>
      <c r="C219" s="50">
        <f>'UIP Detail'!C215</f>
        <v>1260645.6599999999</v>
      </c>
      <c r="D219" s="50">
        <f>'UIP Detail'!D215</f>
        <v>0</v>
      </c>
      <c r="E219" s="50">
        <f t="shared" si="7"/>
        <v>10233173.939999999</v>
      </c>
      <c r="G219" s="13"/>
      <c r="H219" s="49" t="str">
        <f>'UIP Detail'!A219</f>
        <v xml:space="preserve">               (23) 921 - Office Supplies and Expenses</v>
      </c>
      <c r="I219" s="118">
        <f>C219-'UIP Detail'!C216</f>
        <v>0</v>
      </c>
      <c r="J219" s="118">
        <f>D219-'UIP Detail'!D216</f>
        <v>0</v>
      </c>
    </row>
    <row r="220" spans="1:10" ht="15" customHeight="1" x14ac:dyDescent="0.25">
      <c r="A220" s="49" t="s">
        <v>637</v>
      </c>
      <c r="B220" s="50">
        <f>'UIP Detail'!B216</f>
        <v>8972528.2799999993</v>
      </c>
      <c r="C220" s="50">
        <f>'UIP Detail'!C216</f>
        <v>1260645.6599999999</v>
      </c>
      <c r="D220" s="50">
        <f>'UIP Detail'!D216</f>
        <v>0</v>
      </c>
      <c r="E220" s="50">
        <f t="shared" si="7"/>
        <v>10233173.939999999</v>
      </c>
      <c r="G220" s="13"/>
      <c r="H220" s="49" t="str">
        <f>'UIP Detail'!A220</f>
        <v xml:space="preserve">               (23) 922 - Admin Expenses Transferred</v>
      </c>
      <c r="I220" s="118">
        <f>C220-'UIP Detail'!C217</f>
        <v>1260645.6599999999</v>
      </c>
      <c r="J220" s="118">
        <f>D220-'UIP Detail'!D217</f>
        <v>0</v>
      </c>
    </row>
    <row r="221" spans="1:10" ht="15" customHeight="1" x14ac:dyDescent="0.25">
      <c r="A221" s="49" t="s">
        <v>638</v>
      </c>
      <c r="B221" s="50">
        <f>'UIP Detail'!B217</f>
        <v>0</v>
      </c>
      <c r="C221" s="50">
        <f>'UIP Detail'!C217</f>
        <v>0</v>
      </c>
      <c r="D221" s="50">
        <f>'UIP Detail'!D217</f>
        <v>0</v>
      </c>
      <c r="E221" s="50">
        <f t="shared" si="7"/>
        <v>0</v>
      </c>
      <c r="G221" s="13"/>
      <c r="H221" s="49" t="str">
        <f>'UIP Detail'!A221</f>
        <v xml:space="preserve">               (23) 923 - Outside Services Employed</v>
      </c>
      <c r="I221" s="118">
        <f>C221-'UIP Detail'!C218</f>
        <v>-121106.74</v>
      </c>
      <c r="J221" s="118">
        <f>D221-'UIP Detail'!D218</f>
        <v>-2651213.6800000002</v>
      </c>
    </row>
    <row r="222" spans="1:10" ht="15" customHeight="1" x14ac:dyDescent="0.25">
      <c r="A222" s="49" t="s">
        <v>639</v>
      </c>
      <c r="B222" s="50">
        <f>'UIP Detail'!B218</f>
        <v>264667.18</v>
      </c>
      <c r="C222" s="50">
        <f>'UIP Detail'!C218</f>
        <v>121106.74</v>
      </c>
      <c r="D222" s="50">
        <f>'UIP Detail'!D218</f>
        <v>2651213.6800000002</v>
      </c>
      <c r="E222" s="50">
        <f t="shared" si="7"/>
        <v>3036987.6</v>
      </c>
      <c r="G222" s="13"/>
      <c r="H222" s="49" t="str">
        <f>'UIP Detail'!A222</f>
        <v xml:space="preserve">               (23) 924 - Property Insurance</v>
      </c>
      <c r="I222" s="118">
        <f>C222-'UIP Detail'!C219</f>
        <v>93034.25</v>
      </c>
      <c r="J222" s="118">
        <f>D222-'UIP Detail'!D219</f>
        <v>1769036.81</v>
      </c>
    </row>
    <row r="223" spans="1:10" ht="15" customHeight="1" x14ac:dyDescent="0.25">
      <c r="A223" s="49" t="s">
        <v>640</v>
      </c>
      <c r="B223" s="50">
        <f>'UIP Detail'!B219</f>
        <v>112506.399999999</v>
      </c>
      <c r="C223" s="50">
        <f>'UIP Detail'!C219</f>
        <v>28072.49</v>
      </c>
      <c r="D223" s="50">
        <f>'UIP Detail'!D219</f>
        <v>882176.87</v>
      </c>
      <c r="E223" s="50">
        <f t="shared" si="7"/>
        <v>1022755.759999999</v>
      </c>
      <c r="G223" s="13"/>
      <c r="H223" s="49" t="str">
        <f>'UIP Detail'!A223</f>
        <v xml:space="preserve">               (23) 925 - Injuries &amp; Damages</v>
      </c>
      <c r="I223" s="118">
        <f>C223-'UIP Detail'!C220</f>
        <v>28072.49</v>
      </c>
      <c r="J223" s="118">
        <f>D223-'UIP Detail'!D220</f>
        <v>907810.54</v>
      </c>
    </row>
    <row r="224" spans="1:10" ht="15" customHeight="1" x14ac:dyDescent="0.25">
      <c r="A224" s="49" t="s">
        <v>641</v>
      </c>
      <c r="B224" s="50">
        <f>'UIP Detail'!B220</f>
        <v>0</v>
      </c>
      <c r="C224" s="50">
        <f>'UIP Detail'!C220</f>
        <v>0</v>
      </c>
      <c r="D224" s="50">
        <f>'UIP Detail'!D220</f>
        <v>-25633.67</v>
      </c>
      <c r="E224" s="50">
        <f t="shared" si="7"/>
        <v>-25633.67</v>
      </c>
      <c r="G224" s="13"/>
      <c r="H224" s="49" t="str">
        <f>'UIP Detail'!A224</f>
        <v xml:space="preserve">               (23) 926 - Emp Pension &amp; Benefits</v>
      </c>
      <c r="I224" s="118">
        <f>C224-'UIP Detail'!C221</f>
        <v>-125467.629999999</v>
      </c>
      <c r="J224" s="118">
        <f>D224-'UIP Detail'!D221</f>
        <v>-828416.96000000008</v>
      </c>
    </row>
    <row r="225" spans="1:10" ht="15" customHeight="1" x14ac:dyDescent="0.25">
      <c r="A225" s="49" t="s">
        <v>642</v>
      </c>
      <c r="B225" s="50">
        <f>'UIP Detail'!B221</f>
        <v>190266.38</v>
      </c>
      <c r="C225" s="50">
        <f>'UIP Detail'!C221</f>
        <v>125467.629999999</v>
      </c>
      <c r="D225" s="50">
        <f>'UIP Detail'!D221</f>
        <v>802783.29</v>
      </c>
      <c r="E225" s="50">
        <f t="shared" si="7"/>
        <v>1118517.2999999991</v>
      </c>
      <c r="G225" s="13"/>
      <c r="H225" s="49" t="str">
        <f>'UIP Detail'!A225</f>
        <v xml:space="preserve">               (23) 928 - Regulatory Commission Expense</v>
      </c>
      <c r="I225" s="118">
        <f>C225-'UIP Detail'!C222</f>
        <v>99087.019999999</v>
      </c>
      <c r="J225" s="118">
        <f>D225-'UIP Detail'!D222</f>
        <v>752896.94000000006</v>
      </c>
    </row>
    <row r="226" spans="1:10" ht="15" customHeight="1" x14ac:dyDescent="0.25">
      <c r="A226" s="49" t="s">
        <v>643</v>
      </c>
      <c r="B226" s="50">
        <f>'UIP Detail'!B222</f>
        <v>383628.69999999902</v>
      </c>
      <c r="C226" s="50">
        <f>'UIP Detail'!C222</f>
        <v>26380.61</v>
      </c>
      <c r="D226" s="50">
        <f>'UIP Detail'!D222</f>
        <v>49886.35</v>
      </c>
      <c r="E226" s="50">
        <f t="shared" si="7"/>
        <v>459895.65999999898</v>
      </c>
      <c r="G226" s="13"/>
      <c r="H226" s="49" t="str">
        <f>'UIP Detail'!A226</f>
        <v xml:space="preserve">               (23) 9301 - Gen Advertising Exp</v>
      </c>
      <c r="I226" s="118">
        <f>C226-'UIP Detail'!C223</f>
        <v>-9112.3399999999019</v>
      </c>
      <c r="J226" s="118">
        <f>D226-'UIP Detail'!D223</f>
        <v>-351295.36000000004</v>
      </c>
    </row>
    <row r="227" spans="1:10" ht="15" customHeight="1" x14ac:dyDescent="0.25">
      <c r="A227" s="49" t="s">
        <v>644</v>
      </c>
      <c r="B227" s="50">
        <f>'UIP Detail'!B223</f>
        <v>27537.32</v>
      </c>
      <c r="C227" s="50">
        <f>'UIP Detail'!C223</f>
        <v>35492.949999999903</v>
      </c>
      <c r="D227" s="50">
        <f>'UIP Detail'!D223</f>
        <v>401181.71</v>
      </c>
      <c r="E227" s="50">
        <f t="shared" si="7"/>
        <v>464211.97999999992</v>
      </c>
      <c r="G227" s="13"/>
      <c r="H227" s="49" t="str">
        <f>'UIP Detail'!A227</f>
        <v xml:space="preserve">               (23) 9302 - Misc. General Expenses</v>
      </c>
      <c r="I227" s="118">
        <f>C227-'UIP Detail'!C224</f>
        <v>-712152.4</v>
      </c>
      <c r="J227" s="118">
        <f>D227-'UIP Detail'!D224</f>
        <v>-560921.37999999896</v>
      </c>
    </row>
    <row r="228" spans="1:10" ht="15" customHeight="1" x14ac:dyDescent="0.25">
      <c r="A228" s="49" t="s">
        <v>645</v>
      </c>
      <c r="B228" s="50">
        <f>'UIP Detail'!B224</f>
        <v>1621435.3999999899</v>
      </c>
      <c r="C228" s="50">
        <f>'UIP Detail'!C224</f>
        <v>747645.35</v>
      </c>
      <c r="D228" s="50">
        <f>'UIP Detail'!D224</f>
        <v>962103.08999999904</v>
      </c>
      <c r="E228" s="50">
        <f t="shared" si="7"/>
        <v>3331183.8399999887</v>
      </c>
      <c r="G228" s="13"/>
      <c r="H228" s="49" t="str">
        <f>'UIP Detail'!A228</f>
        <v xml:space="preserve">               (23) 931 - Rents</v>
      </c>
      <c r="I228" s="118">
        <f>C228-'UIP Detail'!C225</f>
        <v>508082.44999999995</v>
      </c>
      <c r="J228" s="118">
        <f>D228-'UIP Detail'!D225</f>
        <v>878695.21999999904</v>
      </c>
    </row>
    <row r="229" spans="1:10" ht="15" customHeight="1" x14ac:dyDescent="0.25">
      <c r="A229" s="49" t="s">
        <v>646</v>
      </c>
      <c r="B229" s="50">
        <f>'UIP Detail'!B225</f>
        <v>587161.91999999899</v>
      </c>
      <c r="C229" s="50">
        <f>'UIP Detail'!C225</f>
        <v>239562.9</v>
      </c>
      <c r="D229" s="50">
        <f>'UIP Detail'!D225</f>
        <v>83407.87</v>
      </c>
      <c r="E229" s="50">
        <f t="shared" si="7"/>
        <v>910132.68999999901</v>
      </c>
      <c r="G229" s="13"/>
      <c r="H229" s="61" t="str">
        <f>'UIP Detail'!A229</f>
        <v xml:space="preserve">               (23) 932 - Maint Of General Plant- Gas</v>
      </c>
      <c r="I229" s="118">
        <f>C229-'UIP Detail'!C226</f>
        <v>239562.9</v>
      </c>
      <c r="J229" s="118">
        <f>D229-'UIP Detail'!D226</f>
        <v>71868.87</v>
      </c>
    </row>
    <row r="230" spans="1:10" ht="15" customHeight="1" x14ac:dyDescent="0.25">
      <c r="A230" s="49" t="s">
        <v>78</v>
      </c>
      <c r="B230" s="52">
        <f>'UIP Detail'!B226</f>
        <v>0</v>
      </c>
      <c r="C230" s="52">
        <f>'UIP Detail'!C226</f>
        <v>0</v>
      </c>
      <c r="D230" s="52">
        <f>'UIP Detail'!D226</f>
        <v>11539</v>
      </c>
      <c r="E230" s="52">
        <f t="shared" si="7"/>
        <v>11539</v>
      </c>
      <c r="G230" s="13"/>
      <c r="H230" s="49" t="str">
        <f>'UIP Detail'!A230</f>
        <v xml:space="preserve">               (23) 935 - Maint General Plant - Electric</v>
      </c>
      <c r="I230" s="118">
        <f>C230-'UIP Detail'!C228</f>
        <v>0</v>
      </c>
      <c r="J230" s="118">
        <f>D230-'UIP Detail'!D228</f>
        <v>-881898.22</v>
      </c>
    </row>
    <row r="231" spans="1:10" ht="15" customHeight="1" x14ac:dyDescent="0.25">
      <c r="A231" s="49" t="s">
        <v>470</v>
      </c>
      <c r="B231" s="58">
        <f>SUM(B218:B230)</f>
        <v>21132259.859999985</v>
      </c>
      <c r="C231" s="58">
        <f>SUM(C218:C230)</f>
        <v>3845019.9899999988</v>
      </c>
      <c r="D231" s="58">
        <f>SUM(D218:D230)</f>
        <v>5818658.1899999985</v>
      </c>
      <c r="E231" s="58">
        <f>SUM(E218:E230)</f>
        <v>30795938.039999984</v>
      </c>
      <c r="G231" s="13"/>
      <c r="H231" s="60" t="str">
        <f>'UIP Detail'!A231</f>
        <v xml:space="preserve">                    (23) SUBTOTAL</v>
      </c>
      <c r="I231" s="118">
        <f>C231-'UIP Detail'!C229</f>
        <v>3789022.7799999989</v>
      </c>
      <c r="J231" s="118">
        <f>D231-'UIP Detail'!D229</f>
        <v>5818658.1899999985</v>
      </c>
    </row>
    <row r="232" spans="1:10" ht="6" customHeight="1" thickBot="1" x14ac:dyDescent="0.3">
      <c r="A232" s="61" t="s">
        <v>647</v>
      </c>
      <c r="B232" s="59">
        <f>+B132+B161+B197+B204+B213+B216+B231</f>
        <v>56306507.740000024</v>
      </c>
      <c r="C232" s="59">
        <f>+C132+C161+C197+C204+C213+C216+C231</f>
        <v>15008012.199999986</v>
      </c>
      <c r="D232" s="59">
        <f>+D132+D161+D197+D204+D213+D216+D231</f>
        <v>8622540.339999998</v>
      </c>
      <c r="E232" s="59">
        <f>+E132+E161+E197+E204+E213+E216+E231</f>
        <v>79937060.280000001</v>
      </c>
      <c r="G232" s="13"/>
      <c r="H232" s="47" t="str">
        <f>'UIP Detail'!A232</f>
        <v xml:space="preserve">     TOTAL OPERATING AND MAINTENANCE</v>
      </c>
      <c r="I232" s="118">
        <f>C232-'UIP Detail'!C230</f>
        <v>15008012.199999986</v>
      </c>
      <c r="J232" s="118">
        <f>D232-'UIP Detail'!D230</f>
        <v>7210584.4799999977</v>
      </c>
    </row>
    <row r="233" spans="1:10" ht="15" customHeight="1" thickTop="1" x14ac:dyDescent="0.25">
      <c r="A233" s="49"/>
      <c r="B233" s="53"/>
      <c r="C233" s="53"/>
      <c r="D233" s="53"/>
      <c r="E233" s="53"/>
      <c r="G233" s="13"/>
      <c r="H233" s="49">
        <f>'UIP Detail'!A233</f>
        <v>0</v>
      </c>
      <c r="I233" s="118">
        <f>C233-'UIP Detail'!C231</f>
        <v>-1422249.3399999901</v>
      </c>
      <c r="J233" s="118">
        <f>D233-'UIP Detail'!D231</f>
        <v>-8196297.4500000002</v>
      </c>
    </row>
    <row r="234" spans="1:10" ht="15" customHeight="1" x14ac:dyDescent="0.25">
      <c r="A234" s="60" t="s">
        <v>648</v>
      </c>
      <c r="B234" s="53"/>
      <c r="C234" s="53"/>
      <c r="D234" s="53"/>
      <c r="E234" s="53"/>
      <c r="G234" s="13"/>
      <c r="H234" s="49" t="str">
        <f>'UIP Detail'!A234</f>
        <v xml:space="preserve">     DEPRECIATION, DEPLETION AND AMORTIZATION</v>
      </c>
      <c r="I234" s="118">
        <f>C234-'UIP Detail'!C232</f>
        <v>-9274510.8399999999</v>
      </c>
      <c r="J234" s="118">
        <f>D234-'UIP Detail'!D232</f>
        <v>-10977344.07</v>
      </c>
    </row>
    <row r="235" spans="1:10" ht="15" customHeight="1" x14ac:dyDescent="0.25">
      <c r="A235" s="47" t="s">
        <v>434</v>
      </c>
      <c r="B235" s="48"/>
      <c r="C235" s="48"/>
      <c r="D235" s="48"/>
      <c r="E235" s="48"/>
      <c r="G235" s="13"/>
      <c r="H235" s="49" t="str">
        <f>'UIP Detail'!A235</f>
        <v xml:space="preserve">          24 - DEPRECIATION</v>
      </c>
      <c r="I235" s="118">
        <f>C235-'UIP Detail'!C233</f>
        <v>0</v>
      </c>
      <c r="J235" s="118">
        <f>D235-'UIP Detail'!D233</f>
        <v>0</v>
      </c>
    </row>
    <row r="236" spans="1:10" ht="15" customHeight="1" x14ac:dyDescent="0.25">
      <c r="A236" s="49" t="s">
        <v>649</v>
      </c>
      <c r="B236" s="50">
        <f>'UIP Detail'!B233</f>
        <v>0</v>
      </c>
      <c r="C236" s="50">
        <f>'UIP Detail'!C233</f>
        <v>0</v>
      </c>
      <c r="D236" s="50">
        <f>'UIP Detail'!D233</f>
        <v>0</v>
      </c>
      <c r="E236" s="50">
        <f>SUM(B236:D236)</f>
        <v>0</v>
      </c>
      <c r="G236" s="13"/>
      <c r="H236" s="47" t="str">
        <f>'UIP Detail'!A236</f>
        <v xml:space="preserve">               (24) 403 - Depreciation Expense</v>
      </c>
      <c r="I236" s="118">
        <f>C236-'UIP Detail'!C234</f>
        <v>0</v>
      </c>
      <c r="J236" s="118">
        <f>D236-'UIP Detail'!D234</f>
        <v>0</v>
      </c>
    </row>
    <row r="237" spans="1:10" ht="15" customHeight="1" x14ac:dyDescent="0.25">
      <c r="A237" s="49" t="s">
        <v>650</v>
      </c>
      <c r="B237" s="52">
        <f>'UIP Detail'!B234</f>
        <v>0</v>
      </c>
      <c r="C237" s="52">
        <f>'UIP Detail'!C234</f>
        <v>0</v>
      </c>
      <c r="D237" s="52">
        <f>'UIP Detail'!D234</f>
        <v>0</v>
      </c>
      <c r="E237" s="52">
        <f>SUM(B237:D237)</f>
        <v>0</v>
      </c>
      <c r="G237" s="13"/>
      <c r="H237" s="49" t="str">
        <f>'UIP Detail'!A237</f>
        <v xml:space="preserve">               (24) 4031 - Depreciation Expense - FAS143</v>
      </c>
      <c r="I237" s="118">
        <f>C237-'UIP Detail'!C235</f>
        <v>0</v>
      </c>
      <c r="J237" s="118">
        <f>D237-'UIP Detail'!D235</f>
        <v>0</v>
      </c>
    </row>
    <row r="238" spans="1:10" ht="15" customHeight="1" x14ac:dyDescent="0.25">
      <c r="A238" s="49" t="s">
        <v>470</v>
      </c>
      <c r="B238" s="48">
        <f>SUM(B236:B237)</f>
        <v>0</v>
      </c>
      <c r="C238" s="48">
        <f>SUM(C236:C237)</f>
        <v>0</v>
      </c>
      <c r="D238" s="48">
        <f>SUM(D236:D237)</f>
        <v>0</v>
      </c>
      <c r="E238" s="53">
        <f>SUM(E236:E237)</f>
        <v>0</v>
      </c>
      <c r="G238" s="13"/>
      <c r="H238" s="49" t="str">
        <f>'UIP Detail'!A238</f>
        <v xml:space="preserve">                    (24) SUBTOTAL</v>
      </c>
      <c r="I238" s="118">
        <f>C238-'UIP Detail'!C236</f>
        <v>-8933554.7299999893</v>
      </c>
      <c r="J238" s="118">
        <f>D238-'UIP Detail'!D236</f>
        <v>-1821969.96</v>
      </c>
    </row>
    <row r="239" spans="1:10" ht="15" customHeight="1" x14ac:dyDescent="0.25">
      <c r="A239" s="47" t="s">
        <v>435</v>
      </c>
      <c r="B239" s="53"/>
      <c r="C239" s="53"/>
      <c r="D239" s="53"/>
      <c r="E239" s="53"/>
      <c r="G239" s="13"/>
      <c r="H239" s="49" t="str">
        <f>'UIP Detail'!A239</f>
        <v xml:space="preserve">          25 - AMORTIZATION</v>
      </c>
      <c r="I239" s="118">
        <f>C239-'UIP Detail'!C237</f>
        <v>-40919.370000000003</v>
      </c>
      <c r="J239" s="118">
        <f>D239-'UIP Detail'!D237</f>
        <v>-5431.33</v>
      </c>
    </row>
    <row r="240" spans="1:10" ht="15" customHeight="1" x14ac:dyDescent="0.25">
      <c r="A240" s="49" t="s">
        <v>651</v>
      </c>
      <c r="B240" s="50">
        <f>'UIP Detail'!B237</f>
        <v>78869.22</v>
      </c>
      <c r="C240" s="50">
        <f>'UIP Detail'!C237</f>
        <v>40919.370000000003</v>
      </c>
      <c r="D240" s="50">
        <f>'UIP Detail'!D237</f>
        <v>5431.33</v>
      </c>
      <c r="E240" s="50">
        <f>SUM(B240:D240)</f>
        <v>125219.92</v>
      </c>
      <c r="G240" s="13"/>
      <c r="H240" s="49" t="str">
        <f>'UIP Detail'!A240</f>
        <v xml:space="preserve">               (25) 404 - Amort Ltd-Term Plant</v>
      </c>
      <c r="I240" s="118">
        <f>C240-'UIP Detail'!C238</f>
        <v>-8933554.7299999911</v>
      </c>
      <c r="J240" s="118">
        <f>D240-'UIP Detail'!D238</f>
        <v>-1821969.96</v>
      </c>
    </row>
    <row r="241" spans="1:10" ht="15" customHeight="1" x14ac:dyDescent="0.25">
      <c r="A241" s="49" t="s">
        <v>652</v>
      </c>
      <c r="B241" s="50">
        <f>'UIP Detail'!B238</f>
        <v>20528536.2299999</v>
      </c>
      <c r="C241" s="50">
        <f>'UIP Detail'!C238</f>
        <v>8974474.0999999903</v>
      </c>
      <c r="D241" s="50">
        <f>'UIP Detail'!D238</f>
        <v>1827401.29</v>
      </c>
      <c r="E241" s="50">
        <f>SUM(B241:D241)</f>
        <v>31330411.619999889</v>
      </c>
      <c r="G241" s="13"/>
      <c r="H241" s="47" t="str">
        <f>'UIP Detail'!A241</f>
        <v xml:space="preserve">               (25) 406 - Amortization Of Plant Acquisition Adj</v>
      </c>
      <c r="I241" s="118">
        <f>C241-'UIP Detail'!C239</f>
        <v>8974474.0999999903</v>
      </c>
      <c r="J241" s="118">
        <f>D241-'UIP Detail'!D239</f>
        <v>1827401.29</v>
      </c>
    </row>
    <row r="242" spans="1:10" ht="15" customHeight="1" x14ac:dyDescent="0.25">
      <c r="A242" s="49" t="s">
        <v>653</v>
      </c>
      <c r="B242" s="52">
        <f>'UIP Detail'!B239</f>
        <v>0</v>
      </c>
      <c r="C242" s="52">
        <f>'UIP Detail'!C239</f>
        <v>0</v>
      </c>
      <c r="D242" s="52">
        <f>'UIP Detail'!D239</f>
        <v>0</v>
      </c>
      <c r="E242" s="52">
        <f>SUM(B242:D242)</f>
        <v>0</v>
      </c>
      <c r="G242" s="13"/>
      <c r="H242" s="49" t="str">
        <f>'UIP Detail'!A242</f>
        <v xml:space="preserve">               (25) 4111 - Accretion Exp - FAS143</v>
      </c>
      <c r="I242" s="118">
        <f>C242-'UIP Detail'!C240</f>
        <v>-193712.31</v>
      </c>
      <c r="J242" s="118">
        <f>D242-'UIP Detail'!D240</f>
        <v>-2474142.96999999</v>
      </c>
    </row>
    <row r="243" spans="1:10" ht="15" customHeight="1" x14ac:dyDescent="0.25">
      <c r="A243" s="49" t="s">
        <v>470</v>
      </c>
      <c r="B243" s="48">
        <f>SUM(B240:B242)</f>
        <v>20607405.449999899</v>
      </c>
      <c r="C243" s="48">
        <f>SUM(C240:C242)</f>
        <v>9015393.4699999895</v>
      </c>
      <c r="D243" s="48">
        <f>SUM(D240:D242)</f>
        <v>1832832.62</v>
      </c>
      <c r="E243" s="53">
        <f>SUM(E240:E242)</f>
        <v>31455631.539999891</v>
      </c>
      <c r="G243" s="13"/>
      <c r="H243" s="49" t="str">
        <f>'UIP Detail'!A243</f>
        <v xml:space="preserve">                    (25) SUBTOTAL</v>
      </c>
      <c r="I243" s="118">
        <f>C243-'UIP Detail'!C241</f>
        <v>9015393.4699999895</v>
      </c>
      <c r="J243" s="118">
        <f>D243-'UIP Detail'!D241</f>
        <v>1832832.62</v>
      </c>
    </row>
    <row r="244" spans="1:10" ht="15" customHeight="1" x14ac:dyDescent="0.25">
      <c r="A244" s="47" t="s">
        <v>436</v>
      </c>
      <c r="B244" s="53"/>
      <c r="C244" s="53"/>
      <c r="D244" s="53"/>
      <c r="E244" s="53"/>
      <c r="G244" s="13"/>
      <c r="H244" s="47" t="str">
        <f>'UIP Detail'!A244</f>
        <v xml:space="preserve">          26 - AMORTIZ OF PROPERTY LOSS</v>
      </c>
      <c r="I244" s="118">
        <f>C244-'UIP Detail'!C242</f>
        <v>-2360.5500000000002</v>
      </c>
      <c r="J244" s="118">
        <f>D244-'UIP Detail'!D242</f>
        <v>-643.47</v>
      </c>
    </row>
    <row r="245" spans="1:10" ht="15" customHeight="1" x14ac:dyDescent="0.25">
      <c r="A245" s="49" t="s">
        <v>654</v>
      </c>
      <c r="B245" s="52">
        <f>'UIP Detail'!B242</f>
        <v>106880.99</v>
      </c>
      <c r="C245" s="52">
        <f>'UIP Detail'!C242</f>
        <v>2360.5500000000002</v>
      </c>
      <c r="D245" s="52">
        <f>'UIP Detail'!D242</f>
        <v>643.47</v>
      </c>
      <c r="E245" s="52">
        <f>SUM(B245:D245)</f>
        <v>109885.01000000001</v>
      </c>
      <c r="G245" s="13"/>
      <c r="H245" s="49" t="str">
        <f>'UIP Detail'!A245</f>
        <v xml:space="preserve">               (26) 407 - Amortization Of Prop. Losses</v>
      </c>
      <c r="I245" s="118">
        <f>C245-'UIP Detail'!C243</f>
        <v>-193712.31</v>
      </c>
      <c r="J245" s="118">
        <f>D245-'UIP Detail'!D243</f>
        <v>-2474142.9699999997</v>
      </c>
    </row>
    <row r="246" spans="1:10" ht="15" customHeight="1" x14ac:dyDescent="0.25">
      <c r="A246" s="49" t="s">
        <v>470</v>
      </c>
      <c r="B246" s="48">
        <f>+B245</f>
        <v>106880.99</v>
      </c>
      <c r="C246" s="48">
        <f>+C245</f>
        <v>2360.5500000000002</v>
      </c>
      <c r="D246" s="48">
        <f>+D245</f>
        <v>643.47</v>
      </c>
      <c r="E246" s="48">
        <f>+E245</f>
        <v>109885.01000000001</v>
      </c>
      <c r="G246" s="13"/>
      <c r="H246" s="49" t="str">
        <f>'UIP Detail'!A246</f>
        <v xml:space="preserve">                    (26) SUBTOTAL</v>
      </c>
      <c r="I246" s="118">
        <f>C246-'UIP Detail'!C244</f>
        <v>2360.5500000000002</v>
      </c>
      <c r="J246" s="118">
        <f>D246-'UIP Detail'!D244</f>
        <v>643.47</v>
      </c>
    </row>
    <row r="247" spans="1:10" ht="15" customHeight="1" x14ac:dyDescent="0.25">
      <c r="A247" s="47" t="s">
        <v>437</v>
      </c>
      <c r="B247" s="48"/>
      <c r="C247" s="48"/>
      <c r="D247" s="48"/>
      <c r="E247" s="48"/>
      <c r="G247" s="13"/>
      <c r="H247" s="49" t="str">
        <f>'UIP Detail'!A247</f>
        <v xml:space="preserve">          27 - OTHER OPERATING EXPENSES</v>
      </c>
      <c r="I247" s="118">
        <f>C247-'UIP Detail'!C245</f>
        <v>0</v>
      </c>
      <c r="J247" s="118">
        <f>D247-'UIP Detail'!D245</f>
        <v>0</v>
      </c>
    </row>
    <row r="248" spans="1:10" ht="15" customHeight="1" x14ac:dyDescent="0.25">
      <c r="A248" s="49" t="s">
        <v>655</v>
      </c>
      <c r="B248" s="50">
        <f>'UIP Detail'!B245</f>
        <v>1434447.18</v>
      </c>
      <c r="C248" s="50">
        <f>'UIP Detail'!C245</f>
        <v>0</v>
      </c>
      <c r="D248" s="50">
        <f>'UIP Detail'!D245</f>
        <v>0</v>
      </c>
      <c r="E248" s="50">
        <f t="shared" ref="E248:E253" si="8">SUM(B248:D248)</f>
        <v>1434447.18</v>
      </c>
      <c r="G248" s="13"/>
      <c r="H248" s="49" t="str">
        <f>'UIP Detail'!A248</f>
        <v xml:space="preserve">               (27) 4073 - Regulatory Debits</v>
      </c>
      <c r="I248" s="118">
        <f>C248-'UIP Detail'!C246</f>
        <v>0</v>
      </c>
      <c r="J248" s="118">
        <f>D248-'UIP Detail'!D246</f>
        <v>0</v>
      </c>
    </row>
    <row r="249" spans="1:10" ht="15" customHeight="1" x14ac:dyDescent="0.25">
      <c r="A249" s="49" t="s">
        <v>656</v>
      </c>
      <c r="B249" s="50">
        <f>'UIP Detail'!B246</f>
        <v>1434447.18</v>
      </c>
      <c r="C249" s="50">
        <f>'UIP Detail'!C246</f>
        <v>0</v>
      </c>
      <c r="D249" s="50">
        <f>'UIP Detail'!D246</f>
        <v>0</v>
      </c>
      <c r="E249" s="50">
        <f t="shared" si="8"/>
        <v>1434447.18</v>
      </c>
      <c r="G249" s="13"/>
      <c r="H249" s="49" t="str">
        <f>'UIP Detail'!A249</f>
        <v xml:space="preserve">               (27) 4074 - Regulatory Credits</v>
      </c>
      <c r="I249" s="118">
        <f>C249-'UIP Detail'!C247</f>
        <v>0</v>
      </c>
      <c r="J249" s="118">
        <f>D249-'UIP Detail'!D247</f>
        <v>0</v>
      </c>
    </row>
    <row r="250" spans="1:10" ht="15" customHeight="1" x14ac:dyDescent="0.25">
      <c r="A250" s="49" t="s">
        <v>657</v>
      </c>
      <c r="B250" s="50">
        <f>'UIP Detail'!B247</f>
        <v>0</v>
      </c>
      <c r="C250" s="50">
        <f>'UIP Detail'!C247</f>
        <v>0</v>
      </c>
      <c r="D250" s="50">
        <f>'UIP Detail'!D247</f>
        <v>0</v>
      </c>
      <c r="E250" s="50">
        <f t="shared" si="8"/>
        <v>0</v>
      </c>
      <c r="G250" s="13"/>
      <c r="H250" s="49" t="str">
        <f>'UIP Detail'!A250</f>
        <v xml:space="preserve">               (27) 4116 - Gains From Disposition Of Utility Plant</v>
      </c>
      <c r="I250" s="118">
        <f>C250-'UIP Detail'!C248</f>
        <v>0</v>
      </c>
      <c r="J250" s="118">
        <f>D250-'UIP Detail'!D248</f>
        <v>0</v>
      </c>
    </row>
    <row r="251" spans="1:10" ht="15" customHeight="1" x14ac:dyDescent="0.25">
      <c r="A251" s="49" t="s">
        <v>658</v>
      </c>
      <c r="B251" s="50">
        <f>'UIP Detail'!B248</f>
        <v>4928379</v>
      </c>
      <c r="C251" s="50">
        <f>'UIP Detail'!C248</f>
        <v>0</v>
      </c>
      <c r="D251" s="50">
        <f>'UIP Detail'!D248</f>
        <v>0</v>
      </c>
      <c r="E251" s="50">
        <f t="shared" si="8"/>
        <v>4928379</v>
      </c>
      <c r="G251" s="13"/>
      <c r="H251" s="49" t="str">
        <f>'UIP Detail'!A251</f>
        <v xml:space="preserve">               (27) 4117 - Losses From Disposition Of Utility Plant</v>
      </c>
      <c r="I251" s="118">
        <f>C251-'UIP Detail'!C249</f>
        <v>0</v>
      </c>
      <c r="J251" s="118">
        <f>D251-'UIP Detail'!D249</f>
        <v>0</v>
      </c>
    </row>
    <row r="252" spans="1:10" ht="15" customHeight="1" x14ac:dyDescent="0.25">
      <c r="A252" s="49" t="s">
        <v>659</v>
      </c>
      <c r="B252" s="50">
        <f>'UIP Detail'!B249</f>
        <v>-3869419.5</v>
      </c>
      <c r="C252" s="50">
        <f>'UIP Detail'!C249</f>
        <v>0</v>
      </c>
      <c r="D252" s="50">
        <f>'UIP Detail'!D249</f>
        <v>0</v>
      </c>
      <c r="E252" s="50">
        <f t="shared" si="8"/>
        <v>-3869419.5</v>
      </c>
      <c r="G252" s="13"/>
      <c r="H252" s="47" t="str">
        <f>'UIP Detail'!A252</f>
        <v xml:space="preserve">               (27) 4118 - Gains From Disposition Of Allowances</v>
      </c>
      <c r="I252" s="118">
        <f>C252-'UIP Detail'!C250</f>
        <v>5154.09</v>
      </c>
      <c r="J252" s="118">
        <f>D252-'UIP Detail'!D250</f>
        <v>0</v>
      </c>
    </row>
    <row r="253" spans="1:10" ht="15" customHeight="1" x14ac:dyDescent="0.25">
      <c r="A253" s="49" t="s">
        <v>322</v>
      </c>
      <c r="B253" s="52">
        <f>'UIP Detail'!B250</f>
        <v>-52750.64</v>
      </c>
      <c r="C253" s="52">
        <f>'UIP Detail'!C250</f>
        <v>-5154.09</v>
      </c>
      <c r="D253" s="52">
        <f>'UIP Detail'!D250</f>
        <v>0</v>
      </c>
      <c r="E253" s="52">
        <f t="shared" si="8"/>
        <v>-57904.729999999996</v>
      </c>
      <c r="G253" s="13"/>
      <c r="H253" s="49" t="str">
        <f>'UIP Detail'!A253</f>
        <v xml:space="preserve">               (27) 414 - Other Utility Operating Income</v>
      </c>
      <c r="I253" s="118">
        <f>C253-'UIP Detail'!C251</f>
        <v>-6527.33</v>
      </c>
      <c r="J253" s="118">
        <f>D253-'UIP Detail'!D251</f>
        <v>0</v>
      </c>
    </row>
    <row r="254" spans="1:10" ht="15" customHeight="1" x14ac:dyDescent="0.25">
      <c r="A254" s="49" t="s">
        <v>470</v>
      </c>
      <c r="B254" s="48">
        <f>SUM(B248:B253)</f>
        <v>3875103.2199999993</v>
      </c>
      <c r="C254" s="48">
        <f>SUM(C248:C253)</f>
        <v>-5154.09</v>
      </c>
      <c r="D254" s="48">
        <f>SUM(D248:D253)</f>
        <v>0</v>
      </c>
      <c r="E254" s="53">
        <f>SUM(E248:E253)</f>
        <v>3869949.1299999994</v>
      </c>
      <c r="G254" s="13"/>
      <c r="H254" s="49" t="str">
        <f>'UIP Detail'!A254</f>
        <v xml:space="preserve">                    (27) SUBTOTAL</v>
      </c>
      <c r="I254" s="118">
        <f>C254-'UIP Detail'!C252</f>
        <v>-5154.09</v>
      </c>
      <c r="J254" s="118">
        <f>D254-'UIP Detail'!D252</f>
        <v>0</v>
      </c>
    </row>
    <row r="255" spans="1:10" ht="15" customHeight="1" x14ac:dyDescent="0.25">
      <c r="A255" s="47" t="s">
        <v>438</v>
      </c>
      <c r="B255" s="53"/>
      <c r="C255" s="53"/>
      <c r="D255" s="53"/>
      <c r="E255" s="53"/>
      <c r="G255" s="13"/>
      <c r="H255" s="49" t="str">
        <f>'UIP Detail'!A255</f>
        <v xml:space="preserve">          28 - ASC 815</v>
      </c>
      <c r="I255" s="118">
        <f>C255-'UIP Detail'!C253</f>
        <v>0</v>
      </c>
      <c r="J255" s="118">
        <f>D255-'UIP Detail'!D253</f>
        <v>0</v>
      </c>
    </row>
    <row r="256" spans="1:10" ht="15" customHeight="1" x14ac:dyDescent="0.25">
      <c r="A256" s="49" t="s">
        <v>660</v>
      </c>
      <c r="B256" s="50">
        <f>'UIP Detail'!B253</f>
        <v>0</v>
      </c>
      <c r="C256" s="50">
        <f>'UIP Detail'!C253</f>
        <v>0</v>
      </c>
      <c r="D256" s="50">
        <f>'UIP Detail'!D253</f>
        <v>0</v>
      </c>
      <c r="E256" s="50">
        <f>SUM(B256:D256)</f>
        <v>0</v>
      </c>
      <c r="G256" s="13"/>
      <c r="H256" s="60" t="str">
        <f>'UIP Detail'!A256</f>
        <v xml:space="preserve">               (28) 421 - FAS 133 Gain</v>
      </c>
      <c r="I256" s="118">
        <f>C256-'UIP Detail'!C254</f>
        <v>3780.85</v>
      </c>
      <c r="J256" s="118">
        <f>D256-'UIP Detail'!D254</f>
        <v>0</v>
      </c>
    </row>
    <row r="257" spans="1:10" ht="15" customHeight="1" x14ac:dyDescent="0.25">
      <c r="A257" s="49" t="s">
        <v>661</v>
      </c>
      <c r="B257" s="52">
        <f>'UIP Detail'!B254</f>
        <v>1013526.82</v>
      </c>
      <c r="C257" s="52">
        <f>'UIP Detail'!C254</f>
        <v>-3780.85</v>
      </c>
      <c r="D257" s="52">
        <f>'UIP Detail'!D254</f>
        <v>0</v>
      </c>
      <c r="E257" s="52">
        <f>SUM(B257:D257)</f>
        <v>1009745.97</v>
      </c>
      <c r="G257" s="13"/>
      <c r="H257" s="49" t="str">
        <f>'UIP Detail'!A257</f>
        <v xml:space="preserve">               (28) 4265 - FAS 133 Loss</v>
      </c>
      <c r="I257" s="118">
        <f>C257-'UIP Detail'!C255</f>
        <v>-3780.85</v>
      </c>
      <c r="J257" s="118">
        <f>D257-'UIP Detail'!D255</f>
        <v>0</v>
      </c>
    </row>
    <row r="258" spans="1:10" ht="15" customHeight="1" x14ac:dyDescent="0.25">
      <c r="A258" s="49" t="s">
        <v>470</v>
      </c>
      <c r="B258" s="53">
        <f>SUM(B256:B257)</f>
        <v>1013526.82</v>
      </c>
      <c r="C258" s="53">
        <f>SUM(C256:C257)</f>
        <v>-3780.85</v>
      </c>
      <c r="D258" s="53">
        <f>SUM(D256:D257)</f>
        <v>0</v>
      </c>
      <c r="E258" s="53">
        <f>SUM(E256:E257)</f>
        <v>1009745.97</v>
      </c>
      <c r="G258" s="13"/>
      <c r="H258" s="47" t="str">
        <f>'UIP Detail'!A258</f>
        <v xml:space="preserve">                    (28) SUBTOTAL</v>
      </c>
      <c r="I258" s="118">
        <f>C258-'UIP Detail'!C256</f>
        <v>-3780.85</v>
      </c>
      <c r="J258" s="118">
        <f>D258-'UIP Detail'!D256</f>
        <v>0</v>
      </c>
    </row>
    <row r="259" spans="1:10" ht="5.25" customHeight="1" thickBot="1" x14ac:dyDescent="0.3">
      <c r="A259" s="60" t="s">
        <v>0</v>
      </c>
      <c r="B259" s="59">
        <f>+B238+B243+B246+B254+B258</f>
        <v>25602916.479999896</v>
      </c>
      <c r="C259" s="59">
        <f>+C238+C243+C246+C254+C258</f>
        <v>9008819.0799999908</v>
      </c>
      <c r="D259" s="59">
        <f>+D238+D243+D246+D254+D258</f>
        <v>1833476.09</v>
      </c>
      <c r="E259" s="59">
        <f>+E238+E243+E246+E254+E258</f>
        <v>36445211.649999894</v>
      </c>
      <c r="G259" s="13"/>
      <c r="H259" s="49" t="str">
        <f>'UIP Detail'!A259</f>
        <v xml:space="preserve">     TOTAL DEPRECIATION, DEPLETION AND AMORTIZATION</v>
      </c>
      <c r="I259" s="118">
        <f>C259-'UIP Detail'!C257</f>
        <v>9008819.0799999908</v>
      </c>
      <c r="J259" s="118">
        <f>D259-'UIP Detail'!D257</f>
        <v>1833476.09</v>
      </c>
    </row>
    <row r="260" spans="1:10" ht="15" customHeight="1" thickTop="1" x14ac:dyDescent="0.25">
      <c r="A260" s="49"/>
      <c r="B260" s="53"/>
      <c r="C260" s="53"/>
      <c r="D260" s="53"/>
      <c r="E260" s="53"/>
      <c r="G260" s="13"/>
      <c r="H260" s="49" t="str">
        <f>'UIP Detail'!A260</f>
        <v xml:space="preserve">          </v>
      </c>
      <c r="I260" s="118">
        <f>C260-'UIP Detail'!C258</f>
        <v>0</v>
      </c>
      <c r="J260" s="118">
        <f>D260-'UIP Detail'!D258</f>
        <v>0</v>
      </c>
    </row>
    <row r="261" spans="1:10" ht="15" customHeight="1" x14ac:dyDescent="0.25">
      <c r="A261" s="47" t="s">
        <v>439</v>
      </c>
      <c r="B261" s="53"/>
      <c r="C261" s="53"/>
      <c r="D261" s="53"/>
      <c r="E261" s="53"/>
      <c r="G261" s="13"/>
      <c r="H261" s="47" t="str">
        <f>'UIP Detail'!A261</f>
        <v xml:space="preserve">     29 - TAXES OTHER THAN INCOME TAXES</v>
      </c>
      <c r="I261" s="118">
        <f>C261-'UIP Detail'!C259</f>
        <v>-9166766.1099999901</v>
      </c>
      <c r="J261" s="118">
        <f>D261-'UIP Detail'!D259</f>
        <v>-4302187.7300000004</v>
      </c>
    </row>
    <row r="262" spans="1:10" ht="15" customHeight="1" x14ac:dyDescent="0.25">
      <c r="A262" s="49" t="s">
        <v>1</v>
      </c>
      <c r="B262" s="52">
        <f>'UIP Detail'!B259</f>
        <v>22314699.679999899</v>
      </c>
      <c r="C262" s="52">
        <f>'UIP Detail'!C259</f>
        <v>9166766.1099999901</v>
      </c>
      <c r="D262" s="52">
        <f>'UIP Detail'!D259</f>
        <v>4302187.7300000004</v>
      </c>
      <c r="E262" s="52">
        <f>SUM(B262:D262)</f>
        <v>35783653.519999892</v>
      </c>
      <c r="G262" s="13"/>
      <c r="H262" s="49" t="str">
        <f>'UIP Detail'!A262</f>
        <v xml:space="preserve">          (29) 4081 - Taxes Other-Util Income</v>
      </c>
      <c r="I262" s="118">
        <f>C262-'UIP Detail'!C260</f>
        <v>9166766.1099999901</v>
      </c>
      <c r="J262" s="118">
        <f>D262-'UIP Detail'!D260</f>
        <v>4302187.7300000004</v>
      </c>
    </row>
    <row r="263" spans="1:10" ht="15" customHeight="1" x14ac:dyDescent="0.25">
      <c r="A263" s="49" t="s">
        <v>470</v>
      </c>
      <c r="B263" s="48">
        <f>SUM(B262:B262)</f>
        <v>22314699.679999899</v>
      </c>
      <c r="C263" s="48">
        <f>SUM(C262:C262)</f>
        <v>9166766.1099999901</v>
      </c>
      <c r="D263" s="48">
        <f>SUM(D262:D262)</f>
        <v>4302187.7300000004</v>
      </c>
      <c r="E263" s="48">
        <f>SUM(B263:D263)</f>
        <v>35783653.519999892</v>
      </c>
      <c r="G263" s="13"/>
      <c r="H263" s="49" t="str">
        <f>'UIP Detail'!A263</f>
        <v xml:space="preserve">               (29) SUBTOTAL</v>
      </c>
      <c r="I263" s="118">
        <f>C263-'UIP Detail'!C261</f>
        <v>9166766.1099999901</v>
      </c>
      <c r="J263" s="118">
        <f>D263-'UIP Detail'!D261</f>
        <v>4302187.7300000004</v>
      </c>
    </row>
    <row r="264" spans="1:10" ht="15" customHeight="1" x14ac:dyDescent="0.25">
      <c r="A264" s="47" t="s">
        <v>440</v>
      </c>
      <c r="B264" s="48"/>
      <c r="C264" s="48"/>
      <c r="D264" s="48"/>
      <c r="E264" s="48"/>
      <c r="G264" s="13"/>
      <c r="H264" s="49" t="str">
        <f>'UIP Detail'!A264</f>
        <v xml:space="preserve">     30 - INCOME TAXES</v>
      </c>
      <c r="I264" s="118">
        <f>C264-'UIP Detail'!C262</f>
        <v>-10854142.98</v>
      </c>
      <c r="J264" s="118">
        <f>D264-'UIP Detail'!D262</f>
        <v>-178735.13</v>
      </c>
    </row>
    <row r="265" spans="1:10" ht="15" customHeight="1" x14ac:dyDescent="0.25">
      <c r="A265" s="49" t="s">
        <v>2</v>
      </c>
      <c r="B265" s="50">
        <f>'UIP Detail'!B262</f>
        <v>18188025.66</v>
      </c>
      <c r="C265" s="50">
        <f>'UIP Detail'!C262</f>
        <v>10854142.98</v>
      </c>
      <c r="D265" s="50">
        <f>'UIP Detail'!D262</f>
        <v>178735.13</v>
      </c>
      <c r="E265" s="50">
        <f>SUM(B265:D265)</f>
        <v>29220903.77</v>
      </c>
      <c r="G265" s="13"/>
      <c r="H265" s="47" t="str">
        <f>'UIP Detail'!A265</f>
        <v xml:space="preserve">          (30) 4081 - Montana Corp. License Taxes</v>
      </c>
      <c r="I265" s="118">
        <f>C265-'UIP Detail'!C263</f>
        <v>0</v>
      </c>
      <c r="J265" s="118">
        <f>D265-'UIP Detail'!D263</f>
        <v>0</v>
      </c>
    </row>
    <row r="266" spans="1:10" ht="15" customHeight="1" x14ac:dyDescent="0.25">
      <c r="A266" s="49" t="s">
        <v>3</v>
      </c>
      <c r="B266" s="52">
        <f>'UIP Detail'!B263</f>
        <v>18188025.66</v>
      </c>
      <c r="C266" s="52">
        <f>'UIP Detail'!C263</f>
        <v>10854142.98</v>
      </c>
      <c r="D266" s="52">
        <f>'UIP Detail'!D263</f>
        <v>178735.13</v>
      </c>
      <c r="E266" s="52">
        <f>SUM(B266:D266)</f>
        <v>29220903.77</v>
      </c>
      <c r="G266" s="13"/>
      <c r="H266" s="49" t="str">
        <f>'UIP Detail'!A266</f>
        <v xml:space="preserve">          (30) 4091 - Montana Corp license Tax</v>
      </c>
      <c r="I266" s="118">
        <f>C266-'UIP Detail'!C264</f>
        <v>10854142.98</v>
      </c>
      <c r="J266" s="118">
        <f>D266-'UIP Detail'!D264</f>
        <v>178735.13</v>
      </c>
    </row>
    <row r="267" spans="1:10" ht="15" customHeight="1" x14ac:dyDescent="0.25">
      <c r="A267" s="49" t="s">
        <v>470</v>
      </c>
      <c r="B267" s="48">
        <f>SUM(B265:B266)</f>
        <v>36376051.32</v>
      </c>
      <c r="C267" s="48">
        <f>SUM(C265:C266)</f>
        <v>21708285.960000001</v>
      </c>
      <c r="D267" s="48">
        <f>SUM(D265:D266)</f>
        <v>357470.26</v>
      </c>
      <c r="E267" s="53">
        <f>SUM(E265:E266)</f>
        <v>58441807.539999999</v>
      </c>
      <c r="G267" s="13"/>
      <c r="H267" s="49" t="str">
        <f>'UIP Detail'!A267</f>
        <v xml:space="preserve">          (30) 4091 - Fit-Util Oper Income</v>
      </c>
      <c r="I267" s="118">
        <f>C267-'UIP Detail'!C265</f>
        <v>21708285.960000001</v>
      </c>
      <c r="J267" s="118">
        <f>D267-'UIP Detail'!D265</f>
        <v>357470.26</v>
      </c>
    </row>
    <row r="268" spans="1:10" ht="15" customHeight="1" x14ac:dyDescent="0.25">
      <c r="A268" s="47" t="s">
        <v>441</v>
      </c>
      <c r="B268" s="53"/>
      <c r="C268" s="53"/>
      <c r="D268" s="53"/>
      <c r="E268" s="53"/>
      <c r="G268" s="13"/>
      <c r="H268" s="49" t="str">
        <f>'UIP Detail'!A268</f>
        <v xml:space="preserve">               (30) SUBTOTAL</v>
      </c>
      <c r="I268" s="118">
        <f>C268-'UIP Detail'!C266</f>
        <v>0</v>
      </c>
      <c r="J268" s="118">
        <f>D268-'UIP Detail'!D266</f>
        <v>0</v>
      </c>
    </row>
    <row r="269" spans="1:10" ht="15" customHeight="1" x14ac:dyDescent="0.25">
      <c r="A269" s="49" t="s">
        <v>4</v>
      </c>
      <c r="B269" s="50">
        <f>'UIP Detail'!B266</f>
        <v>3026.24</v>
      </c>
      <c r="C269" s="50">
        <f>'UIP Detail'!C266</f>
        <v>0</v>
      </c>
      <c r="D269" s="50">
        <f>'UIP Detail'!D266</f>
        <v>0</v>
      </c>
      <c r="E269" s="50">
        <f>SUM(B269:D269)</f>
        <v>3026.24</v>
      </c>
      <c r="G269" s="13"/>
      <c r="H269" s="49" t="str">
        <f>'UIP Detail'!A269</f>
        <v xml:space="preserve">     31 - DEFERRED INCOME TAXES</v>
      </c>
      <c r="I269" s="118">
        <f>C269-'UIP Detail'!C267</f>
        <v>572.52</v>
      </c>
      <c r="J269" s="118">
        <f>D269-'UIP Detail'!D267</f>
        <v>0</v>
      </c>
    </row>
    <row r="270" spans="1:10" ht="15" customHeight="1" x14ac:dyDescent="0.25">
      <c r="A270" s="49" t="s">
        <v>5</v>
      </c>
      <c r="B270" s="50">
        <f>'UIP Detail'!B267</f>
        <v>-787.27</v>
      </c>
      <c r="C270" s="50">
        <f>'UIP Detail'!C267</f>
        <v>-572.52</v>
      </c>
      <c r="D270" s="50">
        <f>'UIP Detail'!D267</f>
        <v>0</v>
      </c>
      <c r="E270" s="50">
        <f>SUM(B270:D270)</f>
        <v>-1359.79</v>
      </c>
      <c r="G270" s="13"/>
      <c r="H270" s="49" t="str">
        <f>'UIP Detail'!A270</f>
        <v xml:space="preserve">          (31) 4101 - Def Fit-Util Oper Income</v>
      </c>
      <c r="I270" s="118">
        <f>C270-'UIP Detail'!C268</f>
        <v>0</v>
      </c>
      <c r="J270" s="118">
        <f>D270-'UIP Detail'!D268</f>
        <v>0</v>
      </c>
    </row>
    <row r="271" spans="1:10" ht="15" customHeight="1" x14ac:dyDescent="0.25">
      <c r="A271" s="49" t="s">
        <v>6</v>
      </c>
      <c r="B271" s="52">
        <f>'UIP Detail'!B268</f>
        <v>2238.9699999999998</v>
      </c>
      <c r="C271" s="52">
        <f>'UIP Detail'!C268</f>
        <v>-572.52</v>
      </c>
      <c r="D271" s="52">
        <f>'UIP Detail'!D268</f>
        <v>0</v>
      </c>
      <c r="E271" s="52">
        <f>SUM(B271:D271)</f>
        <v>1666.4499999999998</v>
      </c>
      <c r="G271" s="13"/>
      <c r="H271" s="62" t="str">
        <f>'UIP Detail'!A271</f>
        <v xml:space="preserve">          (31) 4111 - Def Fit-Cr - Util Oper Income</v>
      </c>
      <c r="I271" s="118">
        <f>C271-'UIP Detail'!C269</f>
        <v>-572.52</v>
      </c>
      <c r="J271" s="118">
        <f>D271-'UIP Detail'!D269</f>
        <v>0</v>
      </c>
    </row>
    <row r="272" spans="1:10" ht="9.75" customHeight="1" x14ac:dyDescent="0.25">
      <c r="A272" s="49" t="s">
        <v>470</v>
      </c>
      <c r="B272" s="48">
        <f>SUM(B269:B271)</f>
        <v>4477.9399999999996</v>
      </c>
      <c r="C272" s="48">
        <f>SUM(C269:C271)</f>
        <v>-1145.04</v>
      </c>
      <c r="D272" s="48">
        <f>SUM(D269:D271)</f>
        <v>0</v>
      </c>
      <c r="E272" s="48">
        <f>SUM(E269:E271)</f>
        <v>3332.8999999999996</v>
      </c>
      <c r="G272" s="13"/>
      <c r="H272" s="62" t="str">
        <f>'UIP Detail'!A272</f>
        <v xml:space="preserve">          (31) 4114 - Inv Tax Cr Adj-Util Operations</v>
      </c>
      <c r="I272" s="118">
        <f>C272-'UIP Detail'!C270</f>
        <v>-17873959.57</v>
      </c>
      <c r="J272" s="118">
        <f>D272-'UIP Detail'!D270</f>
        <v>0</v>
      </c>
    </row>
    <row r="273" spans="1:10" ht="15" customHeight="1" x14ac:dyDescent="0.25">
      <c r="A273" s="49"/>
      <c r="B273" s="53"/>
      <c r="C273" s="53"/>
      <c r="D273" s="53"/>
      <c r="E273" s="53"/>
      <c r="G273" s="13"/>
      <c r="H273" s="49" t="str">
        <f>'UIP Detail'!A273</f>
        <v xml:space="preserve">               (31) SUBTOTAL</v>
      </c>
      <c r="I273" s="118">
        <f>C273-'UIP Detail'!C271</f>
        <v>9681038.5999999996</v>
      </c>
      <c r="J273" s="118">
        <f>D273-'UIP Detail'!D271</f>
        <v>0</v>
      </c>
    </row>
    <row r="274" spans="1:10" ht="7.5" customHeight="1" x14ac:dyDescent="0.35">
      <c r="A274" s="62" t="s">
        <v>443</v>
      </c>
      <c r="B274" s="63">
        <f>B62-B232-B259-B263-B267-B272</f>
        <v>-4085278.6599997343</v>
      </c>
      <c r="C274" s="63">
        <f>C38-C60-C232-C259-C263-C267-C272</f>
        <v>4973945.7200000295</v>
      </c>
      <c r="D274" s="63">
        <f>D38-D60-D232-D259-D263-D267-D272</f>
        <v>-15115674.419999998</v>
      </c>
      <c r="E274" s="63">
        <f>E38-E60-E232-E259-E263-E267-E272</f>
        <v>-14227007.359999748</v>
      </c>
      <c r="G274" s="13"/>
      <c r="H274" s="49"/>
      <c r="I274" s="118">
        <f>C274-'UIP Detail'!C272</f>
        <v>4973945.7200000295</v>
      </c>
      <c r="J274" s="118">
        <f>D274-'UIP Detail'!D272</f>
        <v>-15115674.419999998</v>
      </c>
    </row>
    <row r="275" spans="1:10" ht="15" customHeight="1" x14ac:dyDescent="0.35">
      <c r="A275" s="62"/>
      <c r="B275" s="63"/>
      <c r="C275" s="63"/>
      <c r="D275" s="63"/>
      <c r="E275" s="63"/>
      <c r="G275" s="13"/>
      <c r="H275" s="47" t="str">
        <f>'UIP Detail'!A275</f>
        <v>NET OPERATING INCOME</v>
      </c>
      <c r="I275" s="118">
        <f>C275-'UIP Detail'!C273</f>
        <v>-8191775.9299999997</v>
      </c>
      <c r="J275" s="118">
        <f>D275-'UIP Detail'!D273</f>
        <v>0</v>
      </c>
    </row>
    <row r="276" spans="1:10" ht="15" customHeight="1" x14ac:dyDescent="0.25">
      <c r="A276" s="44" t="s">
        <v>456</v>
      </c>
      <c r="B276" s="53"/>
      <c r="C276" s="53"/>
      <c r="D276" s="53"/>
      <c r="E276" s="53"/>
      <c r="G276" s="13"/>
      <c r="H276" s="49">
        <f>'UIP Detail'!A276</f>
        <v>0</v>
      </c>
      <c r="I276" s="118">
        <f>C276-'UIP Detail'!C274</f>
        <v>0</v>
      </c>
      <c r="J276" s="118">
        <f>D276-'UIP Detail'!D274</f>
        <v>0</v>
      </c>
    </row>
    <row r="277" spans="1:10" ht="15" customHeight="1" x14ac:dyDescent="0.25">
      <c r="A277" s="47" t="s">
        <v>450</v>
      </c>
      <c r="B277" s="48"/>
      <c r="C277" s="48"/>
      <c r="D277" s="48"/>
      <c r="E277" s="48"/>
      <c r="F277" s="121"/>
      <c r="G277" s="13"/>
      <c r="H277" s="49" t="str">
        <f>'UIP Detail'!A277</f>
        <v>NON-OPERATING INCOME</v>
      </c>
      <c r="I277" s="118">
        <f>C277-'UIP Detail'!C275</f>
        <v>-22378060.689999901</v>
      </c>
      <c r="J277" s="118">
        <f>D277-'UIP Detail'!D275</f>
        <v>15458266.93</v>
      </c>
    </row>
    <row r="278" spans="1:10" ht="15" customHeight="1" x14ac:dyDescent="0.25">
      <c r="A278" s="49" t="s">
        <v>7</v>
      </c>
      <c r="B278" s="50">
        <f>'UIP Detail'!B275</f>
        <v>47747535.219999902</v>
      </c>
      <c r="C278" s="50">
        <f>'UIP Detail'!C275</f>
        <v>22378060.689999901</v>
      </c>
      <c r="D278" s="50">
        <f>'UIP Detail'!D275</f>
        <v>-15458266.93</v>
      </c>
      <c r="E278" s="50">
        <f>SUM(B278:D278)</f>
        <v>54667328.979999803</v>
      </c>
      <c r="F278" s="121"/>
      <c r="G278" s="13"/>
      <c r="H278" s="49" t="str">
        <f>'UIP Detail'!A278</f>
        <v xml:space="preserve">     99 - OTHER INCOME</v>
      </c>
      <c r="I278" s="118">
        <f>C278-'UIP Detail'!C276</f>
        <v>22378060.689999901</v>
      </c>
      <c r="J278" s="118">
        <f>D278-'UIP Detail'!D276</f>
        <v>-15458266.93</v>
      </c>
    </row>
    <row r="279" spans="1:10" ht="15" customHeight="1" x14ac:dyDescent="0.25">
      <c r="A279" s="49" t="s">
        <v>8</v>
      </c>
      <c r="B279" s="50">
        <f>'UIP Detail'!B276</f>
        <v>0</v>
      </c>
      <c r="C279" s="50">
        <f>'UIP Detail'!C276</f>
        <v>0</v>
      </c>
      <c r="D279" s="50">
        <f>'UIP Detail'!D276</f>
        <v>0</v>
      </c>
      <c r="E279" s="50">
        <f t="shared" ref="E279:E301" si="9">SUM(B279:D279)</f>
        <v>0</v>
      </c>
      <c r="F279" s="121"/>
      <c r="G279" s="13"/>
      <c r="H279" s="49" t="str">
        <f>'UIP Detail'!A279</f>
        <v xml:space="preserve">          (99) 4082 - Taxes Other - Other Income</v>
      </c>
      <c r="I279" s="118">
        <f>C279-'UIP Detail'!C277</f>
        <v>0</v>
      </c>
      <c r="J279" s="118">
        <f>D279-'UIP Detail'!D277</f>
        <v>0</v>
      </c>
    </row>
    <row r="280" spans="1:10" ht="15" customHeight="1" x14ac:dyDescent="0.25">
      <c r="A280" s="49" t="s">
        <v>9</v>
      </c>
      <c r="B280" s="50">
        <f>'UIP Detail'!B277</f>
        <v>0</v>
      </c>
      <c r="C280" s="50">
        <f>'UIP Detail'!C277</f>
        <v>0</v>
      </c>
      <c r="D280" s="50">
        <f>'UIP Detail'!D277</f>
        <v>0</v>
      </c>
      <c r="E280" s="50">
        <f t="shared" si="9"/>
        <v>0</v>
      </c>
      <c r="F280" s="121"/>
      <c r="G280" s="13"/>
      <c r="H280" s="49" t="str">
        <f>'UIP Detail'!A280</f>
        <v xml:space="preserve">          (99) 4092 - Fit - Other Income</v>
      </c>
      <c r="I280" s="118">
        <f>C280-'UIP Detail'!C278</f>
        <v>0</v>
      </c>
      <c r="J280" s="118">
        <f>D280-'UIP Detail'!D278</f>
        <v>0</v>
      </c>
    </row>
    <row r="281" spans="1:10" ht="15" customHeight="1" x14ac:dyDescent="0.25">
      <c r="A281" s="49" t="s">
        <v>10</v>
      </c>
      <c r="B281" s="50">
        <f>'UIP Detail'!B278</f>
        <v>0</v>
      </c>
      <c r="C281" s="50">
        <f>'UIP Detail'!C278</f>
        <v>0</v>
      </c>
      <c r="D281" s="50">
        <f>'UIP Detail'!D278</f>
        <v>0</v>
      </c>
      <c r="E281" s="50">
        <f t="shared" si="9"/>
        <v>0</v>
      </c>
      <c r="F281" s="121"/>
      <c r="G281" s="13"/>
      <c r="H281" s="49" t="str">
        <f>'UIP Detail'!A281</f>
        <v xml:space="preserve">          (99) 4102 - Def Fit - Other Income</v>
      </c>
      <c r="I281" s="118">
        <f>C281-'UIP Detail'!C279</f>
        <v>0</v>
      </c>
      <c r="J281" s="118">
        <f>D281-'UIP Detail'!D279</f>
        <v>0</v>
      </c>
    </row>
    <row r="282" spans="1:10" ht="15" customHeight="1" x14ac:dyDescent="0.25">
      <c r="A282" s="49" t="s">
        <v>11</v>
      </c>
      <c r="B282" s="50">
        <f>'UIP Detail'!B279</f>
        <v>29960.87</v>
      </c>
      <c r="C282" s="50">
        <f>'UIP Detail'!C279</f>
        <v>0</v>
      </c>
      <c r="D282" s="50">
        <f>'UIP Detail'!D279</f>
        <v>0</v>
      </c>
      <c r="E282" s="50">
        <f t="shared" si="9"/>
        <v>29960.87</v>
      </c>
      <c r="F282" s="121"/>
      <c r="G282" s="13"/>
      <c r="H282" s="49" t="str">
        <f>'UIP Detail'!A282</f>
        <v xml:space="preserve">          (99) 4112 - Provision for Deferred FIT - Credit &amp; Other Income</v>
      </c>
      <c r="I282" s="118">
        <f>C282-'UIP Detail'!C280</f>
        <v>0</v>
      </c>
      <c r="J282" s="118">
        <f>D282-'UIP Detail'!D280</f>
        <v>-300.61</v>
      </c>
    </row>
    <row r="283" spans="1:10" ht="15" customHeight="1" x14ac:dyDescent="0.25">
      <c r="A283" s="49" t="s">
        <v>12</v>
      </c>
      <c r="B283" s="50">
        <f>'UIP Detail'!B280</f>
        <v>0</v>
      </c>
      <c r="C283" s="50">
        <f>'UIP Detail'!C280</f>
        <v>0</v>
      </c>
      <c r="D283" s="50">
        <f>'UIP Detail'!D280</f>
        <v>300.61</v>
      </c>
      <c r="E283" s="50">
        <f t="shared" si="9"/>
        <v>300.61</v>
      </c>
      <c r="F283" s="121"/>
      <c r="G283" s="13"/>
      <c r="H283" s="49" t="str">
        <f>'UIP Detail'!A283</f>
        <v xml:space="preserve">          (99) 415 - Revenues From Merchandising And Jobbing</v>
      </c>
      <c r="I283" s="118">
        <f>C283-'UIP Detail'!C281</f>
        <v>0</v>
      </c>
      <c r="J283" s="118">
        <f>D283-'UIP Detail'!D281</f>
        <v>8917717.4900000002</v>
      </c>
    </row>
    <row r="284" spans="1:10" ht="15" customHeight="1" x14ac:dyDescent="0.25">
      <c r="A284" s="49" t="s">
        <v>13</v>
      </c>
      <c r="B284" s="50">
        <f>'UIP Detail'!B281</f>
        <v>0</v>
      </c>
      <c r="C284" s="50">
        <f>'UIP Detail'!C281</f>
        <v>0</v>
      </c>
      <c r="D284" s="50">
        <f>'UIP Detail'!D281</f>
        <v>-8917416.8800000008</v>
      </c>
      <c r="E284" s="50">
        <f t="shared" si="9"/>
        <v>-8917416.8800000008</v>
      </c>
      <c r="F284" s="121"/>
      <c r="G284" s="13"/>
      <c r="H284" s="49" t="str">
        <f>'UIP Detail'!A284</f>
        <v xml:space="preserve">          (99) 416 - Expenses Of Merchandising And Jobbing</v>
      </c>
      <c r="I284" s="118">
        <f>C284-'UIP Detail'!C282</f>
        <v>0</v>
      </c>
      <c r="J284" s="118">
        <f>D284-'UIP Detail'!D282</f>
        <v>-8917416.8800000008</v>
      </c>
    </row>
    <row r="285" spans="1:10" ht="15" customHeight="1" x14ac:dyDescent="0.25">
      <c r="A285" s="49" t="s">
        <v>408</v>
      </c>
      <c r="B285" s="50">
        <f>'UIP Detail'!B282</f>
        <v>0</v>
      </c>
      <c r="C285" s="50">
        <f>'UIP Detail'!C282</f>
        <v>0</v>
      </c>
      <c r="D285" s="50">
        <f>'UIP Detail'!D282</f>
        <v>0</v>
      </c>
      <c r="E285" s="50"/>
      <c r="F285" s="121"/>
      <c r="G285" s="13"/>
      <c r="H285" s="49" t="str">
        <f>'UIP Detail'!A285</f>
        <v xml:space="preserve">          (99) 417 - Revenues From Non-Utility Operations</v>
      </c>
      <c r="I285" s="118">
        <f>C285-'UIP Detail'!C283</f>
        <v>0</v>
      </c>
      <c r="J285" s="118">
        <f>D285-'UIP Detail'!D283</f>
        <v>162483.899999999</v>
      </c>
    </row>
    <row r="286" spans="1:10" ht="15" customHeight="1" x14ac:dyDescent="0.25">
      <c r="A286" s="49" t="s">
        <v>14</v>
      </c>
      <c r="B286" s="50">
        <f>'UIP Detail'!B283</f>
        <v>0</v>
      </c>
      <c r="C286" s="50">
        <f>'UIP Detail'!C283</f>
        <v>0</v>
      </c>
      <c r="D286" s="50">
        <f>'UIP Detail'!D283</f>
        <v>-162483.899999999</v>
      </c>
      <c r="E286" s="50">
        <f t="shared" si="9"/>
        <v>-162483.899999999</v>
      </c>
      <c r="F286" s="121"/>
      <c r="G286" s="13"/>
      <c r="H286" s="49" t="str">
        <f>'UIP Detail'!A286</f>
        <v xml:space="preserve">          (99) 4171 - Merger Related Costs</v>
      </c>
      <c r="I286" s="118">
        <f>C286-'UIP Detail'!C284</f>
        <v>0</v>
      </c>
      <c r="J286" s="118">
        <f>D286-'UIP Detail'!D284</f>
        <v>-301489.65999999898</v>
      </c>
    </row>
    <row r="287" spans="1:10" ht="15" customHeight="1" x14ac:dyDescent="0.25">
      <c r="A287" s="49" t="s">
        <v>15</v>
      </c>
      <c r="B287" s="50">
        <f>'UIP Detail'!B284</f>
        <v>0</v>
      </c>
      <c r="C287" s="50">
        <f>'UIP Detail'!C284</f>
        <v>0</v>
      </c>
      <c r="D287" s="50">
        <f>'UIP Detail'!D284</f>
        <v>139005.76000000001</v>
      </c>
      <c r="E287" s="50">
        <f t="shared" si="9"/>
        <v>139005.76000000001</v>
      </c>
      <c r="F287" s="121"/>
      <c r="G287" s="13"/>
      <c r="H287" s="49" t="str">
        <f>'UIP Detail'!A287</f>
        <v xml:space="preserve">          (99) 4171 - Expenses of Non-Utility Operations</v>
      </c>
      <c r="I287" s="118">
        <f>C287-'UIP Detail'!C285</f>
        <v>0</v>
      </c>
      <c r="J287" s="118">
        <f>D287-'UIP Detail'!D285</f>
        <v>1094318.7</v>
      </c>
    </row>
    <row r="288" spans="1:10" ht="15" customHeight="1" x14ac:dyDescent="0.25">
      <c r="A288" s="49" t="s">
        <v>16</v>
      </c>
      <c r="B288" s="50">
        <f>'UIP Detail'!B285</f>
        <v>0</v>
      </c>
      <c r="C288" s="50">
        <f>'UIP Detail'!C285</f>
        <v>0</v>
      </c>
      <c r="D288" s="50">
        <f>'UIP Detail'!D285</f>
        <v>-955312.94</v>
      </c>
      <c r="E288" s="50">
        <f t="shared" si="9"/>
        <v>-955312.94</v>
      </c>
      <c r="F288" s="121"/>
      <c r="G288" s="13"/>
      <c r="H288" s="49" t="str">
        <f>'UIP Detail'!A288</f>
        <v xml:space="preserve">          (99) 418 - Nonoperating Rental Income</v>
      </c>
      <c r="I288" s="118">
        <f>C288-'UIP Detail'!C286</f>
        <v>0</v>
      </c>
      <c r="J288" s="118">
        <f>D288-'UIP Detail'!D286</f>
        <v>-955312.94</v>
      </c>
    </row>
    <row r="289" spans="1:10" ht="15" customHeight="1" x14ac:dyDescent="0.25">
      <c r="A289" s="49" t="s">
        <v>17</v>
      </c>
      <c r="B289" s="50">
        <f>'UIP Detail'!B286</f>
        <v>0</v>
      </c>
      <c r="C289" s="50">
        <f>'UIP Detail'!C286</f>
        <v>0</v>
      </c>
      <c r="D289" s="50">
        <f>'UIP Detail'!D286</f>
        <v>0</v>
      </c>
      <c r="E289" s="50">
        <f t="shared" si="9"/>
        <v>0</v>
      </c>
      <c r="F289" s="121"/>
      <c r="G289" s="13"/>
      <c r="H289" s="49" t="str">
        <f>'UIP Detail'!A289</f>
        <v xml:space="preserve">          (99) 4181 - Equity in Earnings of Subsidiaries</v>
      </c>
      <c r="I289" s="118">
        <f>C289-'UIP Detail'!C287</f>
        <v>0</v>
      </c>
      <c r="J289" s="118">
        <f>D289-'UIP Detail'!D287</f>
        <v>-1212473.25</v>
      </c>
    </row>
    <row r="290" spans="1:10" ht="15" customHeight="1" x14ac:dyDescent="0.25">
      <c r="A290" s="49" t="s">
        <v>18</v>
      </c>
      <c r="B290" s="50">
        <f>'UIP Detail'!B287</f>
        <v>0</v>
      </c>
      <c r="C290" s="50">
        <f>'UIP Detail'!C287</f>
        <v>0</v>
      </c>
      <c r="D290" s="50">
        <f>'UIP Detail'!D287</f>
        <v>1212473.25</v>
      </c>
      <c r="E290" s="50">
        <f t="shared" si="9"/>
        <v>1212473.25</v>
      </c>
      <c r="F290" s="121"/>
      <c r="G290" s="13"/>
      <c r="H290" s="49" t="str">
        <f>'UIP Detail'!A290</f>
        <v xml:space="preserve">          (99) 419 - Interest And Dividend Income</v>
      </c>
      <c r="I290" s="118">
        <f>C290-'UIP Detail'!C288</f>
        <v>0</v>
      </c>
      <c r="J290" s="118">
        <f>D290-'UIP Detail'!D288</f>
        <v>1212473.25</v>
      </c>
    </row>
    <row r="291" spans="1:10" ht="15" customHeight="1" x14ac:dyDescent="0.25">
      <c r="A291" s="49" t="s">
        <v>19</v>
      </c>
      <c r="B291" s="50">
        <f>'UIP Detail'!B288</f>
        <v>0</v>
      </c>
      <c r="C291" s="50">
        <f>'UIP Detail'!C288</f>
        <v>0</v>
      </c>
      <c r="D291" s="50">
        <f>'UIP Detail'!D288</f>
        <v>0</v>
      </c>
      <c r="E291" s="50">
        <f t="shared" si="9"/>
        <v>0</v>
      </c>
      <c r="F291" s="121"/>
      <c r="G291" s="13"/>
      <c r="H291" s="49" t="str">
        <f>'UIP Detail'!A291</f>
        <v xml:space="preserve">          (99) 4191 - Allowance For Other Funds Used During Construction</v>
      </c>
      <c r="I291" s="118">
        <f>C291-'UIP Detail'!C289</f>
        <v>0</v>
      </c>
      <c r="J291" s="118">
        <f>D291-'UIP Detail'!D289</f>
        <v>0</v>
      </c>
    </row>
    <row r="292" spans="1:10" ht="15" customHeight="1" x14ac:dyDescent="0.25">
      <c r="A292" s="49" t="s">
        <v>20</v>
      </c>
      <c r="B292" s="50">
        <f>'UIP Detail'!B289</f>
        <v>0</v>
      </c>
      <c r="C292" s="50">
        <f>'UIP Detail'!C289</f>
        <v>0</v>
      </c>
      <c r="D292" s="50">
        <f>'UIP Detail'!D289</f>
        <v>0</v>
      </c>
      <c r="E292" s="50">
        <f t="shared" si="9"/>
        <v>0</v>
      </c>
      <c r="F292" s="121"/>
      <c r="G292" s="13"/>
      <c r="H292" s="49" t="str">
        <f>'UIP Detail'!A292</f>
        <v xml:space="preserve">          (99) 421 - Misc. Non-Operating Income</v>
      </c>
      <c r="I292" s="118">
        <f>C292-'UIP Detail'!C290</f>
        <v>0</v>
      </c>
      <c r="J292" s="118">
        <f>D292-'UIP Detail'!D290</f>
        <v>576049.19999999995</v>
      </c>
    </row>
    <row r="293" spans="1:10" ht="15" customHeight="1" x14ac:dyDescent="0.25">
      <c r="A293" s="49" t="s">
        <v>21</v>
      </c>
      <c r="B293" s="50">
        <f>'UIP Detail'!B290</f>
        <v>0</v>
      </c>
      <c r="C293" s="50">
        <f>'UIP Detail'!C290</f>
        <v>0</v>
      </c>
      <c r="D293" s="50">
        <f>'UIP Detail'!D290</f>
        <v>-576049.19999999995</v>
      </c>
      <c r="E293" s="50">
        <f t="shared" si="9"/>
        <v>-576049.19999999995</v>
      </c>
      <c r="F293" s="121"/>
      <c r="G293" s="13"/>
      <c r="H293" s="49" t="str">
        <f>'UIP Detail'!A293</f>
        <v xml:space="preserve">          (99) 4211 - Gain On Disposition Of Property</v>
      </c>
      <c r="I293" s="118">
        <f>C293-'UIP Detail'!C291</f>
        <v>107081</v>
      </c>
      <c r="J293" s="118">
        <f>D293-'UIP Detail'!D291</f>
        <v>-505555.37999999995</v>
      </c>
    </row>
    <row r="294" spans="1:10" ht="15" customHeight="1" x14ac:dyDescent="0.25">
      <c r="A294" s="49" t="s">
        <v>22</v>
      </c>
      <c r="B294" s="50">
        <f>'UIP Detail'!B291</f>
        <v>-446860.78</v>
      </c>
      <c r="C294" s="50">
        <f>'UIP Detail'!C291</f>
        <v>-107081</v>
      </c>
      <c r="D294" s="50">
        <f>'UIP Detail'!D291</f>
        <v>-70493.820000000007</v>
      </c>
      <c r="E294" s="50">
        <f t="shared" si="9"/>
        <v>-624435.60000000009</v>
      </c>
      <c r="F294" s="121"/>
      <c r="G294" s="13"/>
      <c r="H294" s="49" t="str">
        <f>'UIP Detail'!A294</f>
        <v xml:space="preserve">          (99) 4212 - Loss On Disposition Of Property</v>
      </c>
      <c r="I294" s="118">
        <f>C294-'UIP Detail'!C292</f>
        <v>-107081</v>
      </c>
      <c r="J294" s="118">
        <f>D294-'UIP Detail'!D292</f>
        <v>-70237.12000000001</v>
      </c>
    </row>
    <row r="295" spans="1:10" ht="15" customHeight="1" x14ac:dyDescent="0.25">
      <c r="A295" s="49" t="s">
        <v>23</v>
      </c>
      <c r="B295" s="50">
        <f>'UIP Detail'!B292</f>
        <v>0</v>
      </c>
      <c r="C295" s="50">
        <f>'UIP Detail'!C292</f>
        <v>0</v>
      </c>
      <c r="D295" s="50">
        <f>'UIP Detail'!D292</f>
        <v>-256.7</v>
      </c>
      <c r="E295" s="50">
        <f t="shared" si="9"/>
        <v>-256.7</v>
      </c>
      <c r="F295" s="121"/>
      <c r="G295" s="13"/>
      <c r="H295" s="49" t="str">
        <f>'UIP Detail'!A295</f>
        <v xml:space="preserve">          (99) 4213 - Misc. Non-Op Income - AFUDC(WUTC)</v>
      </c>
      <c r="I295" s="118">
        <f>C295-'UIP Detail'!C293</f>
        <v>0</v>
      </c>
      <c r="J295" s="118">
        <f>D295-'UIP Detail'!D293</f>
        <v>-256.7</v>
      </c>
    </row>
    <row r="296" spans="1:10" ht="15" customHeight="1" x14ac:dyDescent="0.25">
      <c r="A296" s="49" t="s">
        <v>105</v>
      </c>
      <c r="B296" s="50">
        <f>'UIP Detail'!B293</f>
        <v>0</v>
      </c>
      <c r="C296" s="50">
        <f>'UIP Detail'!C293</f>
        <v>0</v>
      </c>
      <c r="D296" s="50">
        <f>'UIP Detail'!D293</f>
        <v>0</v>
      </c>
      <c r="E296" s="50">
        <f>SUM(B296:D296)</f>
        <v>0</v>
      </c>
      <c r="F296" s="121"/>
      <c r="G296" s="13"/>
      <c r="H296" s="49" t="str">
        <f>'UIP Detail'!A296</f>
        <v xml:space="preserve">          (99) 4214 - Misc. Non-Op Income - AFUCE</v>
      </c>
      <c r="I296" s="118">
        <f>C296-'UIP Detail'!C294</f>
        <v>0</v>
      </c>
      <c r="J296" s="118">
        <f>D296-'UIP Detail'!D294</f>
        <v>0</v>
      </c>
    </row>
    <row r="297" spans="1:10" ht="15" customHeight="1" x14ac:dyDescent="0.25">
      <c r="A297" s="49" t="s">
        <v>24</v>
      </c>
      <c r="B297" s="50">
        <f>'UIP Detail'!B294</f>
        <v>0</v>
      </c>
      <c r="C297" s="50">
        <f>'UIP Detail'!C294</f>
        <v>0</v>
      </c>
      <c r="D297" s="50">
        <f>'UIP Detail'!D294</f>
        <v>0</v>
      </c>
      <c r="E297" s="50">
        <f t="shared" si="9"/>
        <v>0</v>
      </c>
      <c r="F297" s="121"/>
      <c r="G297" s="13"/>
      <c r="H297" s="49" t="str">
        <f>'UIP Detail'!A297</f>
        <v xml:space="preserve">          (99) 425 - Miscellaneous Amortization</v>
      </c>
      <c r="I297" s="118">
        <f>C297-'UIP Detail'!C295</f>
        <v>0</v>
      </c>
      <c r="J297" s="118">
        <f>D297-'UIP Detail'!D295</f>
        <v>0</v>
      </c>
    </row>
    <row r="298" spans="1:10" ht="15" customHeight="1" x14ac:dyDescent="0.25">
      <c r="A298" s="49" t="s">
        <v>25</v>
      </c>
      <c r="B298" s="50">
        <f>'UIP Detail'!B295</f>
        <v>-60227.76</v>
      </c>
      <c r="C298" s="50">
        <f>'UIP Detail'!C295</f>
        <v>0</v>
      </c>
      <c r="D298" s="50">
        <f>'UIP Detail'!D295</f>
        <v>0</v>
      </c>
      <c r="E298" s="50">
        <f t="shared" si="9"/>
        <v>-60227.76</v>
      </c>
      <c r="F298" s="121"/>
      <c r="G298" s="13"/>
      <c r="H298" s="49" t="str">
        <f>'UIP Detail'!A298</f>
        <v xml:space="preserve">          (99) 4261 - Donations</v>
      </c>
      <c r="I298" s="118">
        <f>C298-'UIP Detail'!C296</f>
        <v>0</v>
      </c>
      <c r="J298" s="118">
        <f>D298-'UIP Detail'!D296</f>
        <v>0</v>
      </c>
    </row>
    <row r="299" spans="1:10" ht="15" customHeight="1" x14ac:dyDescent="0.25">
      <c r="A299" s="49" t="s">
        <v>26</v>
      </c>
      <c r="B299" s="50">
        <f>'UIP Detail'!B296</f>
        <v>0</v>
      </c>
      <c r="C299" s="50">
        <f>'UIP Detail'!C296</f>
        <v>0</v>
      </c>
      <c r="D299" s="50">
        <f>'UIP Detail'!D296</f>
        <v>0</v>
      </c>
      <c r="E299" s="50">
        <f t="shared" si="9"/>
        <v>0</v>
      </c>
      <c r="F299" s="121"/>
      <c r="G299" s="13"/>
      <c r="H299" s="49" t="str">
        <f>'UIP Detail'!A299</f>
        <v xml:space="preserve">          (99) 4262 - Life Insurance</v>
      </c>
      <c r="I299" s="118">
        <f>C299-'UIP Detail'!C297</f>
        <v>0</v>
      </c>
      <c r="J299" s="118">
        <f>D299-'UIP Detail'!D297</f>
        <v>0</v>
      </c>
    </row>
    <row r="300" spans="1:10" ht="15" customHeight="1" x14ac:dyDescent="0.25">
      <c r="A300" s="49" t="s">
        <v>27</v>
      </c>
      <c r="B300" s="50">
        <f>'UIP Detail'!B297</f>
        <v>66.260000000000005</v>
      </c>
      <c r="C300" s="50">
        <f>'UIP Detail'!C297</f>
        <v>0</v>
      </c>
      <c r="D300" s="50">
        <f>'UIP Detail'!D297</f>
        <v>0</v>
      </c>
      <c r="E300" s="50">
        <f t="shared" si="9"/>
        <v>66.260000000000005</v>
      </c>
      <c r="F300" s="121"/>
      <c r="G300" s="13"/>
      <c r="H300" s="49" t="str">
        <f>'UIP Detail'!A300</f>
        <v xml:space="preserve">          (99) 4263 - Penalties</v>
      </c>
      <c r="I300" s="118">
        <f>C300-'UIP Detail'!C298</f>
        <v>0</v>
      </c>
      <c r="J300" s="118">
        <f>D300-'UIP Detail'!D298</f>
        <v>-1310</v>
      </c>
    </row>
    <row r="301" spans="1:10" ht="15" customHeight="1" x14ac:dyDescent="0.25">
      <c r="A301" s="49" t="s">
        <v>28</v>
      </c>
      <c r="B301" s="52">
        <f>'UIP Detail'!B298</f>
        <v>0</v>
      </c>
      <c r="C301" s="52">
        <f>'UIP Detail'!C298</f>
        <v>0</v>
      </c>
      <c r="D301" s="52">
        <f>'UIP Detail'!D298</f>
        <v>1310</v>
      </c>
      <c r="E301" s="52">
        <f t="shared" si="9"/>
        <v>1310</v>
      </c>
      <c r="G301" s="13"/>
      <c r="H301" s="47" t="str">
        <f>'UIP Detail'!A301</f>
        <v xml:space="preserve">          (99) 4264 - Expenses For Civic &amp; Political Activities</v>
      </c>
      <c r="I301" s="118">
        <f>C301-'UIP Detail'!C299</f>
        <v>0</v>
      </c>
      <c r="J301" s="118">
        <f>D301-'UIP Detail'!D299</f>
        <v>1310</v>
      </c>
    </row>
    <row r="302" spans="1:10" ht="15" customHeight="1" x14ac:dyDescent="0.25">
      <c r="A302" s="49" t="s">
        <v>470</v>
      </c>
      <c r="B302" s="53">
        <f>SUM(B278:B301)</f>
        <v>47270473.809999898</v>
      </c>
      <c r="C302" s="53">
        <f>SUM(C278:C301)</f>
        <v>22270979.689999901</v>
      </c>
      <c r="D302" s="53">
        <f>SUM(D278:D301)</f>
        <v>-24787190.75</v>
      </c>
      <c r="E302" s="53">
        <f>SUM(E278:E301)</f>
        <v>44754262.749999791</v>
      </c>
      <c r="G302" s="13"/>
      <c r="H302" s="49" t="str">
        <f>'UIP Detail'!A302</f>
        <v xml:space="preserve">          (99) 4265 - Other Deductions</v>
      </c>
      <c r="I302" s="118">
        <f>C302-'UIP Detail'!C300</f>
        <v>22270979.689999901</v>
      </c>
      <c r="J302" s="118">
        <f>D302-'UIP Detail'!D300</f>
        <v>-24787190.75</v>
      </c>
    </row>
    <row r="303" spans="1:10" ht="15" customHeight="1" x14ac:dyDescent="0.25">
      <c r="A303" s="47" t="s">
        <v>451</v>
      </c>
      <c r="B303" s="64"/>
      <c r="C303" s="64"/>
      <c r="D303" s="64"/>
      <c r="E303" s="45"/>
      <c r="G303" s="13"/>
      <c r="H303" s="65" t="str">
        <f>'UIP Detail'!A303</f>
        <v xml:space="preserve">               (99) SUBTOTAL</v>
      </c>
      <c r="I303" s="118">
        <f>C303-'UIP Detail'!C301</f>
        <v>0</v>
      </c>
      <c r="J303" s="118">
        <f>D303-'UIP Detail'!D301</f>
        <v>-575973.99999999895</v>
      </c>
    </row>
    <row r="304" spans="1:10" ht="15" customHeight="1" x14ac:dyDescent="0.25">
      <c r="A304" s="49" t="s">
        <v>29</v>
      </c>
      <c r="B304" s="50">
        <f>'UIP Detail'!B301</f>
        <v>0</v>
      </c>
      <c r="C304" s="50">
        <f>'UIP Detail'!C301</f>
        <v>0</v>
      </c>
      <c r="D304" s="50">
        <f>'UIP Detail'!D301</f>
        <v>575973.99999999895</v>
      </c>
      <c r="E304" s="50">
        <f>SUM(B304:D304)</f>
        <v>575973.99999999895</v>
      </c>
      <c r="G304" s="13"/>
      <c r="H304" s="49" t="str">
        <f>'UIP Detail'!A304</f>
        <v xml:space="preserve">     999 - INTEREST</v>
      </c>
      <c r="I304" s="118">
        <f>C304-'UIP Detail'!C302</f>
        <v>0</v>
      </c>
      <c r="J304" s="118">
        <f>D304-'UIP Detail'!D302</f>
        <v>-26277.380000001052</v>
      </c>
    </row>
    <row r="305" spans="1:10" ht="15" customHeight="1" x14ac:dyDescent="0.25">
      <c r="A305" s="65" t="s">
        <v>30</v>
      </c>
      <c r="B305" s="50">
        <f>'UIP Detail'!B302</f>
        <v>0</v>
      </c>
      <c r="C305" s="50">
        <f>'UIP Detail'!C302</f>
        <v>0</v>
      </c>
      <c r="D305" s="50">
        <f>'UIP Detail'!D302</f>
        <v>602251.38</v>
      </c>
      <c r="E305" s="50">
        <f t="shared" ref="E305:E312" si="10">SUM(B305:D305)</f>
        <v>602251.38</v>
      </c>
      <c r="G305" s="13"/>
      <c r="H305" s="49" t="str">
        <f>'UIP Detail'!A305</f>
        <v xml:space="preserve">          (999) 427 - Interest On Long Term Debt</v>
      </c>
      <c r="I305" s="118">
        <f>C305-'UIP Detail'!C303</f>
        <v>107081</v>
      </c>
      <c r="J305" s="118">
        <f>D305-'UIP Detail'!D303</f>
        <v>8752949.8200000003</v>
      </c>
    </row>
    <row r="306" spans="1:10" ht="15" customHeight="1" x14ac:dyDescent="0.25">
      <c r="A306" s="49" t="s">
        <v>31</v>
      </c>
      <c r="B306" s="50">
        <f>'UIP Detail'!B303</f>
        <v>-477061.41</v>
      </c>
      <c r="C306" s="50">
        <f>'UIP Detail'!C303</f>
        <v>-107081</v>
      </c>
      <c r="D306" s="50">
        <f>'UIP Detail'!D303</f>
        <v>-8150698.4400000004</v>
      </c>
      <c r="E306" s="50">
        <f t="shared" si="10"/>
        <v>-8734840.8499999996</v>
      </c>
      <c r="G306" s="13"/>
      <c r="H306" s="49" t="str">
        <f>'UIP Detail'!A306</f>
        <v xml:space="preserve">          (999) 4271 - Interest on Preferred Stock</v>
      </c>
      <c r="I306" s="118">
        <f>C306-'UIP Detail'!C304</f>
        <v>-107081</v>
      </c>
      <c r="J306" s="118">
        <f>D306-'UIP Detail'!D304</f>
        <v>-8150698.4400000004</v>
      </c>
    </row>
    <row r="307" spans="1:10" ht="15" customHeight="1" x14ac:dyDescent="0.25">
      <c r="A307" s="49" t="s">
        <v>32</v>
      </c>
      <c r="B307" s="50">
        <f>'UIP Detail'!B304</f>
        <v>0</v>
      </c>
      <c r="C307" s="50">
        <f>'UIP Detail'!C304</f>
        <v>0</v>
      </c>
      <c r="D307" s="50">
        <f>'UIP Detail'!D304</f>
        <v>0</v>
      </c>
      <c r="E307" s="50">
        <f t="shared" si="10"/>
        <v>0</v>
      </c>
      <c r="G307" s="13"/>
      <c r="H307" s="49" t="str">
        <f>'UIP Detail'!A307</f>
        <v xml:space="preserve">          (999) 428 - Amortization Of Debt Discount &amp; Expenses</v>
      </c>
      <c r="I307" s="118">
        <f>C307-'UIP Detail'!C305</f>
        <v>0</v>
      </c>
      <c r="J307" s="118">
        <f>D307-'UIP Detail'!D305</f>
        <v>-18784544.5</v>
      </c>
    </row>
    <row r="308" spans="1:10" ht="15" customHeight="1" x14ac:dyDescent="0.25">
      <c r="A308" s="49" t="s">
        <v>33</v>
      </c>
      <c r="B308" s="50">
        <f>'UIP Detail'!B305</f>
        <v>0</v>
      </c>
      <c r="C308" s="50">
        <f>'UIP Detail'!C305</f>
        <v>0</v>
      </c>
      <c r="D308" s="50">
        <f>'UIP Detail'!D305</f>
        <v>18784544.5</v>
      </c>
      <c r="E308" s="50">
        <f t="shared" si="10"/>
        <v>18784544.5</v>
      </c>
      <c r="G308" s="13"/>
      <c r="H308" s="49" t="str">
        <f>'UIP Detail'!A308</f>
        <v xml:space="preserve">          (999) 4281 - Amortization Of Loss On Required Debt</v>
      </c>
      <c r="I308" s="118">
        <f>C308-'UIP Detail'!C306</f>
        <v>0</v>
      </c>
      <c r="J308" s="118">
        <f>D308-'UIP Detail'!D306</f>
        <v>18784544.5</v>
      </c>
    </row>
    <row r="309" spans="1:10" ht="15" customHeight="1" x14ac:dyDescent="0.25">
      <c r="A309" s="49" t="s">
        <v>34</v>
      </c>
      <c r="B309" s="50">
        <f>'UIP Detail'!B306</f>
        <v>0</v>
      </c>
      <c r="C309" s="50">
        <f>'UIP Detail'!C306</f>
        <v>0</v>
      </c>
      <c r="D309" s="50">
        <f>'UIP Detail'!D306</f>
        <v>0</v>
      </c>
      <c r="E309" s="50">
        <f t="shared" si="10"/>
        <v>0</v>
      </c>
      <c r="G309" s="13"/>
      <c r="H309" s="49" t="str">
        <f>'UIP Detail'!A309</f>
        <v xml:space="preserve">          (999) 429 - Amortization Of Premium On Debt-Cr</v>
      </c>
      <c r="I309" s="118">
        <f>C309-'UIP Detail'!C307</f>
        <v>0</v>
      </c>
      <c r="J309" s="118">
        <f>D309-'UIP Detail'!D307</f>
        <v>-261823.019999999</v>
      </c>
    </row>
    <row r="310" spans="1:10" ht="15" customHeight="1" x14ac:dyDescent="0.25">
      <c r="A310" s="49" t="s">
        <v>35</v>
      </c>
      <c r="B310" s="50">
        <f>'UIP Detail'!B307</f>
        <v>0</v>
      </c>
      <c r="C310" s="50">
        <f>'UIP Detail'!C307</f>
        <v>0</v>
      </c>
      <c r="D310" s="50">
        <f>'UIP Detail'!D307</f>
        <v>261823.019999999</v>
      </c>
      <c r="E310" s="50">
        <f t="shared" si="10"/>
        <v>261823.019999999</v>
      </c>
      <c r="G310" s="13"/>
      <c r="H310" s="49" t="str">
        <f>'UIP Detail'!A310</f>
        <v xml:space="preserve">          (999) 4291 - Amortization Gain On Reacquired Debt</v>
      </c>
      <c r="I310" s="118">
        <f>C310-'UIP Detail'!C308</f>
        <v>-474.99</v>
      </c>
      <c r="J310" s="118">
        <f>D310-'UIP Detail'!D308</f>
        <v>63806.649999999005</v>
      </c>
    </row>
    <row r="311" spans="1:10" ht="15" customHeight="1" x14ac:dyDescent="0.25">
      <c r="A311" s="49" t="s">
        <v>36</v>
      </c>
      <c r="B311" s="50">
        <f>'UIP Detail'!B308</f>
        <v>774.98</v>
      </c>
      <c r="C311" s="50">
        <f>'UIP Detail'!C308</f>
        <v>474.99</v>
      </c>
      <c r="D311" s="50">
        <f>'UIP Detail'!D308</f>
        <v>198016.37</v>
      </c>
      <c r="E311" s="50">
        <f t="shared" si="10"/>
        <v>199266.34</v>
      </c>
      <c r="G311" s="13"/>
      <c r="H311" s="49" t="str">
        <f>'UIP Detail'!A311</f>
        <v xml:space="preserve">          (999) 430 - Int on Debt to Assoc. Companies</v>
      </c>
      <c r="I311" s="118">
        <f>C311-'UIP Detail'!C309</f>
        <v>474.99</v>
      </c>
      <c r="J311" s="118">
        <f>D311-'UIP Detail'!D309</f>
        <v>198016.37</v>
      </c>
    </row>
    <row r="312" spans="1:10" ht="15" customHeight="1" x14ac:dyDescent="0.25">
      <c r="A312" s="49" t="s">
        <v>37</v>
      </c>
      <c r="B312" s="52">
        <f>'UIP Detail'!B309</f>
        <v>0</v>
      </c>
      <c r="C312" s="52">
        <f>'UIP Detail'!C309</f>
        <v>0</v>
      </c>
      <c r="D312" s="52">
        <f>'UIP Detail'!D309</f>
        <v>0</v>
      </c>
      <c r="E312" s="52">
        <f t="shared" si="10"/>
        <v>0</v>
      </c>
      <c r="G312" s="13"/>
      <c r="H312" s="47" t="str">
        <f>'UIP Detail'!A312</f>
        <v xml:space="preserve">          (999) 431 - Other Interest Expense</v>
      </c>
      <c r="I312" s="118">
        <f>C312-'UIP Detail'!C310</f>
        <v>0</v>
      </c>
      <c r="J312" s="118">
        <f>D312-'UIP Detail'!D310</f>
        <v>0</v>
      </c>
    </row>
    <row r="313" spans="1:10" ht="15" customHeight="1" x14ac:dyDescent="0.25">
      <c r="A313" s="49" t="s">
        <v>470</v>
      </c>
      <c r="B313" s="53">
        <f>SUM(B304:B312)</f>
        <v>-476286.43</v>
      </c>
      <c r="C313" s="53">
        <f>SUM(C304:C312)</f>
        <v>-106606.01</v>
      </c>
      <c r="D313" s="53">
        <f>SUM(D304:D312)</f>
        <v>12271910.829999996</v>
      </c>
      <c r="E313" s="53">
        <f>SUM(E304:E312)</f>
        <v>11689018.389999999</v>
      </c>
      <c r="G313" s="13"/>
      <c r="H313" s="49" t="str">
        <f>'UIP Detail'!A313</f>
        <v xml:space="preserve">          (999) 432 - Allowances For Borrowed Funds</v>
      </c>
      <c r="I313" s="118">
        <f>C313-'UIP Detail'!C311</f>
        <v>-106606.01</v>
      </c>
      <c r="J313" s="118">
        <f>D313-'UIP Detail'!D311</f>
        <v>12263370.349999996</v>
      </c>
    </row>
    <row r="314" spans="1:10" ht="15" customHeight="1" x14ac:dyDescent="0.25">
      <c r="A314" s="47" t="s">
        <v>452</v>
      </c>
      <c r="B314" s="53"/>
      <c r="C314" s="53"/>
      <c r="D314" s="53"/>
      <c r="E314" s="53"/>
      <c r="G314" s="13"/>
      <c r="H314" s="49" t="str">
        <f>'UIP Detail'!A314</f>
        <v xml:space="preserve">               (999) SUBTOTAL</v>
      </c>
      <c r="I314" s="118">
        <f>C314-'UIP Detail'!C312</f>
        <v>-20922.25</v>
      </c>
      <c r="J314" s="118">
        <f>D314-'UIP Detail'!D312</f>
        <v>-105366.97</v>
      </c>
    </row>
    <row r="315" spans="1:10" ht="15" customHeight="1" x14ac:dyDescent="0.25">
      <c r="A315" s="49" t="s">
        <v>38</v>
      </c>
      <c r="B315" s="50">
        <f>'UIP Detail'!B313</f>
        <v>-378266.85</v>
      </c>
      <c r="C315" s="50">
        <f>'UIP Detail'!C313</f>
        <v>-69659.11</v>
      </c>
      <c r="D315" s="50">
        <f>'UIP Detail'!D313</f>
        <v>-54898.61</v>
      </c>
      <c r="E315" s="50">
        <v>0</v>
      </c>
      <c r="G315" s="13"/>
      <c r="H315" s="49" t="str">
        <f>'UIP Detail'!A315</f>
        <v xml:space="preserve">     9999 - EXTRAORDINARY ITEMS</v>
      </c>
      <c r="I315" s="118">
        <f>C315-'UIP Detail'!C313</f>
        <v>0</v>
      </c>
      <c r="J315" s="118">
        <f>D315-'UIP Detail'!D313</f>
        <v>0</v>
      </c>
    </row>
    <row r="316" spans="1:10" ht="15" customHeight="1" x14ac:dyDescent="0.25">
      <c r="A316" s="49" t="s">
        <v>39</v>
      </c>
      <c r="B316" s="52">
        <f>'UIP Detail'!B314</f>
        <v>2599853.54</v>
      </c>
      <c r="C316" s="52">
        <f>'UIP Detail'!C314</f>
        <v>-48261.869999999901</v>
      </c>
      <c r="D316" s="52">
        <f>'UIP Detail'!D314</f>
        <v>19303392.73</v>
      </c>
      <c r="E316" s="52">
        <v>0</v>
      </c>
      <c r="G316" s="13"/>
      <c r="H316" s="49" t="str">
        <f>'UIP Detail'!A316</f>
        <v xml:space="preserve">          (9999) 4111 - Def Fit-Cr - Util Oper Income</v>
      </c>
      <c r="I316" s="118">
        <f>C316-'UIP Detail'!C314</f>
        <v>0</v>
      </c>
      <c r="J316" s="118">
        <f>D316-'UIP Detail'!D314</f>
        <v>0</v>
      </c>
    </row>
    <row r="317" spans="1:10" ht="6" customHeight="1" x14ac:dyDescent="0.25">
      <c r="A317" s="49" t="s">
        <v>470</v>
      </c>
      <c r="B317" s="48">
        <f>SUM(B315:B316)</f>
        <v>2221586.69</v>
      </c>
      <c r="C317" s="48">
        <f>SUM(C315:C316)</f>
        <v>-117920.97999999989</v>
      </c>
      <c r="D317" s="48">
        <f>SUM(D315:D316)</f>
        <v>19248494.120000001</v>
      </c>
      <c r="E317" s="48">
        <f>SUM(E315:E316)</f>
        <v>0</v>
      </c>
      <c r="G317" s="13"/>
      <c r="H317" s="62" t="str">
        <f>'UIP Detail'!A317</f>
        <v xml:space="preserve">          (9999) 435 - Extraordinary Deductions</v>
      </c>
      <c r="I317" s="118">
        <f>C317-'UIP Detail'!C315</f>
        <v>-117920.97999999989</v>
      </c>
      <c r="J317" s="118">
        <f>D317-'UIP Detail'!D315</f>
        <v>19248494.120000001</v>
      </c>
    </row>
    <row r="318" spans="1:10" ht="15" customHeight="1" x14ac:dyDescent="0.25">
      <c r="A318" s="49"/>
      <c r="B318" s="53"/>
      <c r="C318" s="53"/>
      <c r="D318" s="53"/>
      <c r="E318" s="53"/>
      <c r="G318" s="13"/>
      <c r="H318" s="49" t="str">
        <f>'UIP Detail'!A318</f>
        <v xml:space="preserve">               (9999) SUBTOTAL</v>
      </c>
      <c r="I318" s="118">
        <f>C318-'UIP Detail'!C316</f>
        <v>0</v>
      </c>
      <c r="J318" s="118">
        <f>D318-'UIP Detail'!D316</f>
        <v>0</v>
      </c>
    </row>
    <row r="319" spans="1:10" ht="9.75" customHeight="1" x14ac:dyDescent="0.25">
      <c r="A319" s="62" t="s">
        <v>453</v>
      </c>
      <c r="B319" s="53">
        <f>+B302+B313+B317</f>
        <v>49015774.069999896</v>
      </c>
      <c r="C319" s="53">
        <f>+C302+C313+C317</f>
        <v>22046452.699999899</v>
      </c>
      <c r="D319" s="53">
        <f>+D302+D313+D317</f>
        <v>6733214.1999999974</v>
      </c>
      <c r="E319" s="53">
        <f>SUM(B319:D319)</f>
        <v>77795440.969999805</v>
      </c>
      <c r="G319" s="13"/>
      <c r="H319" s="66">
        <f>'UIP Detail'!A319</f>
        <v>0</v>
      </c>
      <c r="I319" s="118">
        <f>C319-'UIP Detail'!C317</f>
        <v>22046452.699999899</v>
      </c>
      <c r="J319" s="118">
        <f>D319-'UIP Detail'!D317</f>
        <v>6733214.1999999974</v>
      </c>
    </row>
    <row r="320" spans="1:10" ht="15" customHeight="1" x14ac:dyDescent="0.25">
      <c r="A320" s="49"/>
      <c r="B320" s="53"/>
      <c r="C320" s="53"/>
      <c r="D320" s="53"/>
      <c r="E320" s="53"/>
      <c r="G320" s="13"/>
      <c r="I320" s="118">
        <f>C320-'UIP Detail'!C318</f>
        <v>0</v>
      </c>
      <c r="J320" s="118">
        <f>D320-'UIP Detail'!D318</f>
        <v>0</v>
      </c>
    </row>
    <row r="321" spans="1:10" ht="15" customHeight="1" x14ac:dyDescent="0.35">
      <c r="A321" s="66" t="s">
        <v>457</v>
      </c>
      <c r="B321" s="67">
        <f>+B274-B319</f>
        <v>-53101052.729999632</v>
      </c>
      <c r="C321" s="67">
        <f>+C274-C319</f>
        <v>-17072506.97999987</v>
      </c>
      <c r="D321" s="67">
        <f>+D274-D319</f>
        <v>-21848888.619999997</v>
      </c>
      <c r="E321" s="68">
        <f>+E274-E319</f>
        <v>-92022448.329999551</v>
      </c>
      <c r="G321" s="13"/>
      <c r="I321" s="118">
        <f>C321-'UIP Detail'!C319</f>
        <v>-17072506.97999987</v>
      </c>
      <c r="J321" s="118">
        <f>D321-'UIP Detail'!D319</f>
        <v>-21848888.619999997</v>
      </c>
    </row>
    <row r="322" spans="1:10" ht="15" customHeight="1" x14ac:dyDescent="0.25">
      <c r="G322" s="13"/>
      <c r="I322" s="118">
        <f>C322-'UIP Detail'!C320</f>
        <v>155342.87</v>
      </c>
      <c r="J322" s="118">
        <f>D322-'UIP Detail'!D320</f>
        <v>-11152694.289999999</v>
      </c>
    </row>
    <row r="323" spans="1:10" ht="15" customHeight="1" x14ac:dyDescent="0.25">
      <c r="A323" s="54" t="s">
        <v>100</v>
      </c>
      <c r="B323" s="101" t="e">
        <f>+#REF!</f>
        <v>#REF!</v>
      </c>
      <c r="C323" s="101" t="e">
        <f>+#REF!</f>
        <v>#REF!</v>
      </c>
      <c r="D323" s="101" t="e">
        <f>+#REF!</f>
        <v>#REF!</v>
      </c>
      <c r="G323" s="13"/>
      <c r="I323" s="118" t="e">
        <f>C323-'UIP Detail'!#REF!</f>
        <v>#REF!</v>
      </c>
      <c r="J323" s="118" t="e">
        <f>D323-'UIP Detail'!#REF!</f>
        <v>#REF!</v>
      </c>
    </row>
    <row r="324" spans="1:10" ht="15" customHeight="1" x14ac:dyDescent="0.25">
      <c r="B324" s="53" t="e">
        <f>+B323-B321</f>
        <v>#REF!</v>
      </c>
      <c r="C324" s="53" t="e">
        <f>+C323-C321</f>
        <v>#REF!</v>
      </c>
      <c r="D324" s="53" t="e">
        <f>+D323-D321</f>
        <v>#REF!</v>
      </c>
      <c r="G324" s="13"/>
      <c r="I324" s="118" t="e">
        <f>C324-'UIP Detail'!#REF!</f>
        <v>#REF!</v>
      </c>
      <c r="J324" s="118" t="e">
        <f>D324-'UIP Detail'!#REF!</f>
        <v>#REF!</v>
      </c>
    </row>
    <row r="325" spans="1:10" ht="15" customHeight="1" x14ac:dyDescent="0.25">
      <c r="G325" s="13"/>
      <c r="I325" s="118">
        <f>C325-'UIP Detail'!C321</f>
        <v>0</v>
      </c>
      <c r="J325" s="118">
        <f>D325-'UIP Detail'!D321</f>
        <v>0</v>
      </c>
    </row>
    <row r="326" spans="1:10" ht="15" customHeight="1" x14ac:dyDescent="0.25">
      <c r="G326" s="13"/>
      <c r="I326" s="118" t="e">
        <f>C326-'UIP Detail'!#REF!</f>
        <v>#REF!</v>
      </c>
      <c r="J326" s="118" t="e">
        <f>D326-'UIP Detail'!#REF!</f>
        <v>#REF!</v>
      </c>
    </row>
    <row r="327" spans="1:10" ht="15" customHeight="1" x14ac:dyDescent="0.25">
      <c r="G327" s="13"/>
      <c r="I327" s="118">
        <f>C327-'UIP Detail'!C322</f>
        <v>-22533403.559999902</v>
      </c>
      <c r="J327" s="118">
        <f>D327-'UIP Detail'!D322</f>
        <v>26610961.219999999</v>
      </c>
    </row>
    <row r="328" spans="1:10" ht="15" customHeight="1" x14ac:dyDescent="0.25">
      <c r="G328" s="13"/>
      <c r="I328" s="118">
        <f>C328-'UIP Detail'!C325</f>
        <v>0</v>
      </c>
      <c r="J328" s="118">
        <f>D328-'UIP Detail'!D325</f>
        <v>0</v>
      </c>
    </row>
    <row r="329" spans="1:10" ht="15" customHeight="1" x14ac:dyDescent="0.25">
      <c r="G329" s="13"/>
      <c r="I329" s="118">
        <f>C329-'UIP Detail'!C326</f>
        <v>0</v>
      </c>
      <c r="J329" s="118">
        <f>D329-'UIP Detail'!D326</f>
        <v>0</v>
      </c>
    </row>
    <row r="330" spans="1:10" ht="15" customHeight="1" x14ac:dyDescent="0.25">
      <c r="G330" s="13"/>
      <c r="I330" s="118">
        <f>C330-'UIP Detail'!C327</f>
        <v>0</v>
      </c>
      <c r="J330" s="118">
        <f>D330-'UIP Detail'!D327</f>
        <v>0</v>
      </c>
    </row>
    <row r="331" spans="1:10" ht="15" customHeight="1" x14ac:dyDescent="0.25">
      <c r="G331" s="13"/>
      <c r="I331" s="118">
        <f>C331-'UIP Detail'!C328</f>
        <v>0</v>
      </c>
      <c r="J331" s="118">
        <f>D331-'UIP Detail'!D328</f>
        <v>0</v>
      </c>
    </row>
    <row r="332" spans="1:10" ht="15" customHeight="1" x14ac:dyDescent="0.25">
      <c r="G332" s="13"/>
      <c r="I332" s="118">
        <f>C332-'UIP Detail'!C329</f>
        <v>0</v>
      </c>
      <c r="J332" s="118">
        <f>D332-'UIP Detail'!D329</f>
        <v>0</v>
      </c>
    </row>
    <row r="333" spans="1:10" ht="15" customHeight="1" x14ac:dyDescent="0.25">
      <c r="G333" s="13"/>
      <c r="I333" s="118">
        <f>C333-'UIP Detail'!C330</f>
        <v>0</v>
      </c>
      <c r="J333" s="118">
        <f>D333-'UIP Detail'!D330</f>
        <v>0</v>
      </c>
    </row>
    <row r="334" spans="1:10" ht="15" customHeight="1" x14ac:dyDescent="0.25">
      <c r="G334" s="13"/>
      <c r="I334" s="118">
        <f>C334-'UIP Detail'!C331</f>
        <v>0</v>
      </c>
      <c r="J334" s="118">
        <f>D334-'UIP Detail'!D331</f>
        <v>0</v>
      </c>
    </row>
    <row r="335" spans="1:10" ht="15" customHeight="1" x14ac:dyDescent="0.25">
      <c r="G335" s="13"/>
      <c r="I335" s="118">
        <f>C335-'UIP Detail'!C332</f>
        <v>0</v>
      </c>
      <c r="J335" s="118">
        <f>D335-'UIP Detail'!D332</f>
        <v>0</v>
      </c>
    </row>
    <row r="336" spans="1:10" ht="15" customHeight="1" x14ac:dyDescent="0.25">
      <c r="G336" s="13"/>
      <c r="I336" s="118">
        <f>C336-'UIP Detail'!C333</f>
        <v>0</v>
      </c>
      <c r="J336" s="118">
        <f>D336-'UIP Detail'!D333</f>
        <v>0</v>
      </c>
    </row>
    <row r="337" spans="7:10" ht="15" customHeight="1" x14ac:dyDescent="0.25">
      <c r="G337" s="13"/>
      <c r="I337" s="118">
        <f>C337-'UIP Detail'!C334</f>
        <v>0</v>
      </c>
      <c r="J337" s="118">
        <f>D337-'UIP Detail'!D334</f>
        <v>0</v>
      </c>
    </row>
    <row r="338" spans="7:10" ht="15" customHeight="1" x14ac:dyDescent="0.25">
      <c r="G338" s="13"/>
      <c r="I338" s="118">
        <f>C338-'UIP Detail'!C335</f>
        <v>0</v>
      </c>
      <c r="J338" s="118">
        <f>D338-'UIP Detail'!D335</f>
        <v>0</v>
      </c>
    </row>
    <row r="339" spans="7:10" ht="15" customHeight="1" x14ac:dyDescent="0.25">
      <c r="G339" s="13"/>
      <c r="I339" s="118">
        <f>C339-'UIP Detail'!C336</f>
        <v>0</v>
      </c>
      <c r="J339" s="118">
        <f>D339-'UIP Detail'!D336</f>
        <v>0</v>
      </c>
    </row>
    <row r="340" spans="7:10" ht="15" customHeight="1" x14ac:dyDescent="0.25">
      <c r="G340" s="13"/>
      <c r="I340" s="118">
        <f>C340-'UIP Detail'!C337</f>
        <v>0</v>
      </c>
      <c r="J340" s="118">
        <f>D340-'UIP Detail'!D337</f>
        <v>0</v>
      </c>
    </row>
    <row r="341" spans="7:10" ht="15" customHeight="1" x14ac:dyDescent="0.25">
      <c r="G341" s="13"/>
      <c r="I341" s="118">
        <f>C341-'UIP Detail'!C338</f>
        <v>0</v>
      </c>
      <c r="J341" s="118">
        <f>D341-'UIP Detail'!D338</f>
        <v>0</v>
      </c>
    </row>
    <row r="342" spans="7:10" ht="15" customHeight="1" x14ac:dyDescent="0.25">
      <c r="G342" s="13"/>
      <c r="I342" s="118">
        <f>C342-'UIP Detail'!C339</f>
        <v>0</v>
      </c>
      <c r="J342" s="118">
        <f>D342-'UIP Detail'!D339</f>
        <v>0</v>
      </c>
    </row>
    <row r="343" spans="7:10" ht="15" customHeight="1" x14ac:dyDescent="0.25">
      <c r="G343" s="13"/>
      <c r="I343" s="118">
        <f>C343-'UIP Detail'!C340</f>
        <v>0</v>
      </c>
      <c r="J343" s="118">
        <f>D343-'UIP Detail'!D340</f>
        <v>0</v>
      </c>
    </row>
    <row r="344" spans="7:10" ht="15" customHeight="1" x14ac:dyDescent="0.25">
      <c r="G344" s="13"/>
      <c r="I344" s="118">
        <f>C344-'UIP Detail'!C341</f>
        <v>0</v>
      </c>
      <c r="J344" s="118">
        <f>D344-'UIP Detail'!D341</f>
        <v>0</v>
      </c>
    </row>
    <row r="345" spans="7:10" ht="15" customHeight="1" x14ac:dyDescent="0.25">
      <c r="G345" s="13"/>
      <c r="I345" s="118">
        <f>C345-'UIP Detail'!C342</f>
        <v>0</v>
      </c>
      <c r="J345" s="118">
        <f>D345-'UIP Detail'!D342</f>
        <v>0</v>
      </c>
    </row>
    <row r="346" spans="7:10" ht="15" customHeight="1" x14ac:dyDescent="0.25">
      <c r="G346" s="13"/>
      <c r="I346" s="118">
        <f>C346-'UIP Detail'!C343</f>
        <v>0</v>
      </c>
      <c r="J346" s="118">
        <f>D346-'UIP Detail'!D343</f>
        <v>0</v>
      </c>
    </row>
    <row r="347" spans="7:10" ht="15" customHeight="1" x14ac:dyDescent="0.25">
      <c r="G347" s="13"/>
      <c r="I347" s="118">
        <f>C347-'UIP Detail'!C344</f>
        <v>0</v>
      </c>
      <c r="J347" s="118">
        <f>D347-'UIP Detail'!D344</f>
        <v>0</v>
      </c>
    </row>
    <row r="348" spans="7:10" ht="15" customHeight="1" x14ac:dyDescent="0.25">
      <c r="G348" s="13"/>
      <c r="I348" s="118">
        <f>C348-'UIP Detail'!C345</f>
        <v>0</v>
      </c>
      <c r="J348" s="118">
        <f>D348-'UIP Detail'!D345</f>
        <v>0</v>
      </c>
    </row>
    <row r="349" spans="7:10" ht="15" customHeight="1" x14ac:dyDescent="0.25">
      <c r="G349" s="13"/>
      <c r="I349" s="118">
        <f>C349-'UIP Detail'!C346</f>
        <v>0</v>
      </c>
      <c r="J349" s="118">
        <f>D349-'UIP Detail'!D346</f>
        <v>0</v>
      </c>
    </row>
    <row r="350" spans="7:10" ht="15" customHeight="1" x14ac:dyDescent="0.25">
      <c r="G350" s="13"/>
      <c r="I350" s="118">
        <f>C350-'UIP Detail'!C347</f>
        <v>0</v>
      </c>
      <c r="J350" s="118">
        <f>D350-'UIP Detail'!D347</f>
        <v>0</v>
      </c>
    </row>
    <row r="351" spans="7:10" ht="15" customHeight="1" x14ac:dyDescent="0.25">
      <c r="G351" s="13"/>
      <c r="I351" s="118">
        <f>C351-'UIP Detail'!C348</f>
        <v>0</v>
      </c>
      <c r="J351" s="118">
        <f>D351-'UIP Detail'!D348</f>
        <v>0</v>
      </c>
    </row>
    <row r="352" spans="7:10" ht="15" customHeight="1" x14ac:dyDescent="0.25">
      <c r="G352" s="13"/>
      <c r="I352" s="118">
        <f>C352-'UIP Detail'!C349</f>
        <v>0</v>
      </c>
      <c r="J352" s="118">
        <f>D352-'UIP Detail'!D349</f>
        <v>0</v>
      </c>
    </row>
    <row r="353" spans="7:10" ht="15" customHeight="1" x14ac:dyDescent="0.25">
      <c r="G353" s="13"/>
      <c r="I353" s="118">
        <f>C353-'UIP Detail'!C350</f>
        <v>0</v>
      </c>
      <c r="J353" s="118">
        <f>D353-'UIP Detail'!D350</f>
        <v>0</v>
      </c>
    </row>
    <row r="354" spans="7:10" ht="15" customHeight="1" x14ac:dyDescent="0.25">
      <c r="G354" s="13"/>
      <c r="I354" s="118">
        <f>C354-'UIP Detail'!C351</f>
        <v>0</v>
      </c>
      <c r="J354" s="118">
        <f>D354-'UIP Detail'!D351</f>
        <v>0</v>
      </c>
    </row>
    <row r="355" spans="7:10" ht="15" customHeight="1" x14ac:dyDescent="0.25">
      <c r="G355" s="13"/>
      <c r="I355" s="118">
        <f>C355-'UIP Detail'!C352</f>
        <v>0</v>
      </c>
      <c r="J355" s="118">
        <f>D355-'UIP Detail'!D352</f>
        <v>0</v>
      </c>
    </row>
    <row r="356" spans="7:10" ht="15" customHeight="1" x14ac:dyDescent="0.25">
      <c r="G356" s="13"/>
      <c r="I356" s="118">
        <f>C356-'UIP Detail'!C353</f>
        <v>0</v>
      </c>
      <c r="J356" s="118">
        <f>D356-'UIP Detail'!D353</f>
        <v>0</v>
      </c>
    </row>
    <row r="357" spans="7:10" ht="15" customHeight="1" x14ac:dyDescent="0.25">
      <c r="G357" s="13"/>
      <c r="I357" s="118">
        <f>C357-'UIP Detail'!C354</f>
        <v>0</v>
      </c>
      <c r="J357" s="118">
        <f>D357-'UIP Detail'!D354</f>
        <v>0</v>
      </c>
    </row>
    <row r="358" spans="7:10" ht="15" customHeight="1" x14ac:dyDescent="0.25">
      <c r="G358" s="13"/>
      <c r="I358" s="118">
        <f>C358-'UIP Detail'!C355</f>
        <v>0</v>
      </c>
      <c r="J358" s="118">
        <f>D358-'UIP Detail'!D355</f>
        <v>0</v>
      </c>
    </row>
    <row r="359" spans="7:10" ht="15" customHeight="1" x14ac:dyDescent="0.25">
      <c r="G359" s="13"/>
      <c r="I359" s="118">
        <f>C359-'UIP Detail'!C356</f>
        <v>0</v>
      </c>
      <c r="J359" s="118">
        <f>D359-'UIP Detail'!D356</f>
        <v>0</v>
      </c>
    </row>
    <row r="360" spans="7:10" ht="15" customHeight="1" x14ac:dyDescent="0.25">
      <c r="G360" s="13"/>
      <c r="I360" s="118">
        <f>C360-'UIP Detail'!C357</f>
        <v>0</v>
      </c>
      <c r="J360" s="118">
        <f>D360-'UIP Detail'!D357</f>
        <v>0</v>
      </c>
    </row>
    <row r="361" spans="7:10" ht="15" customHeight="1" x14ac:dyDescent="0.25">
      <c r="G361" s="13"/>
      <c r="I361" s="118">
        <f>C361-'UIP Detail'!C358</f>
        <v>0</v>
      </c>
      <c r="J361" s="118">
        <f>D361-'UIP Detail'!D358</f>
        <v>0</v>
      </c>
    </row>
    <row r="362" spans="7:10" ht="15" customHeight="1" x14ac:dyDescent="0.25">
      <c r="G362" s="13"/>
      <c r="I362" s="118">
        <f>C362-'UIP Detail'!C359</f>
        <v>0</v>
      </c>
      <c r="J362" s="118">
        <f>D362-'UIP Detail'!D359</f>
        <v>0</v>
      </c>
    </row>
    <row r="363" spans="7:10" ht="15" customHeight="1" x14ac:dyDescent="0.25">
      <c r="G363" s="13"/>
      <c r="I363" s="118">
        <f>C363-'UIP Detail'!C360</f>
        <v>0</v>
      </c>
      <c r="J363" s="118">
        <f>D363-'UIP Detail'!D360</f>
        <v>0</v>
      </c>
    </row>
    <row r="364" spans="7:10" ht="15" customHeight="1" x14ac:dyDescent="0.25">
      <c r="G364" s="13"/>
      <c r="I364" s="118">
        <f>C364-'UIP Detail'!C361</f>
        <v>0</v>
      </c>
      <c r="J364" s="118">
        <f>D364-'UIP Detail'!D361</f>
        <v>0</v>
      </c>
    </row>
    <row r="365" spans="7:10" ht="15" customHeight="1" x14ac:dyDescent="0.25">
      <c r="G365" s="13"/>
      <c r="I365" s="118">
        <f>C365-'UIP Detail'!C362</f>
        <v>0</v>
      </c>
      <c r="J365" s="118">
        <f>D365-'UIP Detail'!D362</f>
        <v>0</v>
      </c>
    </row>
    <row r="366" spans="7:10" ht="15" customHeight="1" x14ac:dyDescent="0.25">
      <c r="G366" s="13"/>
      <c r="I366" s="118">
        <f>C366-'UIP Detail'!C363</f>
        <v>0</v>
      </c>
      <c r="J366" s="118">
        <f>D366-'UIP Detail'!D363</f>
        <v>0</v>
      </c>
    </row>
    <row r="367" spans="7:10" ht="15" customHeight="1" x14ac:dyDescent="0.25">
      <c r="G367" s="13"/>
      <c r="I367" s="118">
        <f>C367-'UIP Detail'!C364</f>
        <v>0</v>
      </c>
      <c r="J367" s="118">
        <f>D367-'UIP Detail'!D364</f>
        <v>0</v>
      </c>
    </row>
    <row r="368" spans="7:10" ht="15" customHeight="1" x14ac:dyDescent="0.25">
      <c r="G368" s="13"/>
      <c r="I368" s="118">
        <f>C368-'UIP Detail'!C365</f>
        <v>0</v>
      </c>
      <c r="J368" s="118">
        <f>D368-'UIP Detail'!D365</f>
        <v>0</v>
      </c>
    </row>
    <row r="369" spans="7:10" ht="15" customHeight="1" x14ac:dyDescent="0.25">
      <c r="G369" s="13"/>
      <c r="I369" s="118">
        <f>C369-'UIP Detail'!C366</f>
        <v>0</v>
      </c>
      <c r="J369" s="118">
        <f>D369-'UIP Detail'!D366</f>
        <v>0</v>
      </c>
    </row>
    <row r="370" spans="7:10" ht="15" customHeight="1" x14ac:dyDescent="0.25">
      <c r="G370" s="13"/>
      <c r="I370" s="118">
        <f>C370-'UIP Detail'!C367</f>
        <v>0</v>
      </c>
      <c r="J370" s="118">
        <f>D370-'UIP Detail'!D367</f>
        <v>0</v>
      </c>
    </row>
    <row r="371" spans="7:10" ht="15" customHeight="1" x14ac:dyDescent="0.25">
      <c r="G371" s="13"/>
      <c r="I371" s="118">
        <f>C371-'UIP Detail'!C368</f>
        <v>0</v>
      </c>
      <c r="J371" s="118">
        <f>D371-'UIP Detail'!D368</f>
        <v>0</v>
      </c>
    </row>
    <row r="372" spans="7:10" ht="15" customHeight="1" x14ac:dyDescent="0.25">
      <c r="G372" s="13"/>
      <c r="I372" s="118">
        <f>C372-'UIP Detail'!C369</f>
        <v>0</v>
      </c>
      <c r="J372" s="118">
        <f>D372-'UIP Detail'!D369</f>
        <v>0</v>
      </c>
    </row>
    <row r="373" spans="7:10" ht="15" customHeight="1" x14ac:dyDescent="0.25">
      <c r="G373" s="13"/>
      <c r="I373" s="118">
        <f>C373-'UIP Detail'!C370</f>
        <v>0</v>
      </c>
      <c r="J373" s="118">
        <f>D373-'UIP Detail'!D370</f>
        <v>0</v>
      </c>
    </row>
    <row r="374" spans="7:10" ht="15" customHeight="1" x14ac:dyDescent="0.25">
      <c r="G374" s="13"/>
      <c r="I374" s="118">
        <f>C374-'UIP Detail'!C371</f>
        <v>0</v>
      </c>
      <c r="J374" s="118">
        <f>D374-'UIP Detail'!D371</f>
        <v>0</v>
      </c>
    </row>
    <row r="375" spans="7:10" ht="15" customHeight="1" x14ac:dyDescent="0.25">
      <c r="G375" s="13"/>
      <c r="I375" s="118">
        <f>C375-'UIP Detail'!C372</f>
        <v>0</v>
      </c>
      <c r="J375" s="118">
        <f>D375-'UIP Detail'!D372</f>
        <v>0</v>
      </c>
    </row>
    <row r="376" spans="7:10" ht="15" customHeight="1" x14ac:dyDescent="0.25">
      <c r="G376" s="13"/>
      <c r="I376" s="118">
        <f>C376-'UIP Detail'!C373</f>
        <v>0</v>
      </c>
      <c r="J376" s="118">
        <f>D376-'UIP Detail'!D373</f>
        <v>0</v>
      </c>
    </row>
    <row r="377" spans="7:10" ht="15" customHeight="1" x14ac:dyDescent="0.25">
      <c r="G377" s="13"/>
      <c r="I377" s="118">
        <f>C377-'UIP Detail'!C374</f>
        <v>0</v>
      </c>
      <c r="J377" s="118">
        <f>D377-'UIP Detail'!D374</f>
        <v>0</v>
      </c>
    </row>
    <row r="378" spans="7:10" ht="15" customHeight="1" x14ac:dyDescent="0.25">
      <c r="G378" s="13"/>
      <c r="I378" s="118">
        <f>C378-'UIP Detail'!C375</f>
        <v>0</v>
      </c>
      <c r="J378" s="118">
        <f>D378-'UIP Detail'!D375</f>
        <v>0</v>
      </c>
    </row>
    <row r="379" spans="7:10" ht="15" customHeight="1" x14ac:dyDescent="0.25">
      <c r="G379" s="13"/>
      <c r="I379" s="118">
        <f>C379-'UIP Detail'!C376</f>
        <v>0</v>
      </c>
      <c r="J379" s="118">
        <f>D379-'UIP Detail'!D376</f>
        <v>0</v>
      </c>
    </row>
    <row r="380" spans="7:10" ht="15" customHeight="1" x14ac:dyDescent="0.25">
      <c r="G380" s="13"/>
      <c r="I380" s="118">
        <f>C380-'UIP Detail'!C377</f>
        <v>0</v>
      </c>
      <c r="J380" s="118">
        <f>D380-'UIP Detail'!D377</f>
        <v>0</v>
      </c>
    </row>
    <row r="381" spans="7:10" ht="15" customHeight="1" x14ac:dyDescent="0.25">
      <c r="G381" s="13"/>
      <c r="I381" s="118">
        <f>C381-'UIP Detail'!C378</f>
        <v>0</v>
      </c>
      <c r="J381" s="118">
        <f>D381-'UIP Detail'!D378</f>
        <v>0</v>
      </c>
    </row>
    <row r="382" spans="7:10" ht="15" customHeight="1" x14ac:dyDescent="0.25">
      <c r="G382" s="13"/>
      <c r="I382" s="118">
        <f>C382-'UIP Detail'!C379</f>
        <v>0</v>
      </c>
      <c r="J382" s="118">
        <f>D382-'UIP Detail'!D379</f>
        <v>0</v>
      </c>
    </row>
    <row r="383" spans="7:10" ht="15" customHeight="1" x14ac:dyDescent="0.25">
      <c r="G383" s="13"/>
      <c r="I383" s="118">
        <f>C383-'UIP Detail'!C380</f>
        <v>0</v>
      </c>
      <c r="J383" s="118">
        <f>D383-'UIP Detail'!D380</f>
        <v>0</v>
      </c>
    </row>
    <row r="384" spans="7:10" ht="15" customHeight="1" x14ac:dyDescent="0.25">
      <c r="G384" s="13"/>
      <c r="I384" s="118">
        <f>C384-'UIP Detail'!C381</f>
        <v>0</v>
      </c>
      <c r="J384" s="118">
        <f>D384-'UIP Detail'!D381</f>
        <v>0</v>
      </c>
    </row>
    <row r="385" spans="7:10" ht="15" customHeight="1" x14ac:dyDescent="0.25">
      <c r="G385" s="13"/>
      <c r="I385" s="118">
        <f>C385-'UIP Detail'!C382</f>
        <v>0</v>
      </c>
      <c r="J385" s="118">
        <f>D385-'UIP Detail'!D382</f>
        <v>0</v>
      </c>
    </row>
    <row r="386" spans="7:10" ht="15" customHeight="1" x14ac:dyDescent="0.25">
      <c r="G386" s="13"/>
      <c r="I386" s="118">
        <f>C386-'UIP Detail'!C383</f>
        <v>0</v>
      </c>
      <c r="J386" s="118">
        <f>D386-'UIP Detail'!D383</f>
        <v>0</v>
      </c>
    </row>
    <row r="387" spans="7:10" ht="15" customHeight="1" x14ac:dyDescent="0.25">
      <c r="G387" s="13"/>
      <c r="I387" s="118">
        <f>C387-'UIP Detail'!C384</f>
        <v>0</v>
      </c>
      <c r="J387" s="118">
        <f>D387-'UIP Detail'!D384</f>
        <v>0</v>
      </c>
    </row>
    <row r="388" spans="7:10" ht="15" customHeight="1" x14ac:dyDescent="0.25">
      <c r="G388" s="13"/>
      <c r="I388" s="118">
        <f>C388-'UIP Detail'!C385</f>
        <v>0</v>
      </c>
      <c r="J388" s="118">
        <f>D388-'UIP Detail'!D385</f>
        <v>0</v>
      </c>
    </row>
    <row r="389" spans="7:10" ht="15" customHeight="1" x14ac:dyDescent="0.25">
      <c r="G389" s="13"/>
      <c r="I389" s="118">
        <f>C389-'UIP Detail'!C386</f>
        <v>0</v>
      </c>
      <c r="J389" s="118">
        <f>D389-'UIP Detail'!D386</f>
        <v>0</v>
      </c>
    </row>
    <row r="390" spans="7:10" ht="15" customHeight="1" x14ac:dyDescent="0.25">
      <c r="G390" s="13"/>
      <c r="I390" s="118">
        <f>C390-'UIP Detail'!C387</f>
        <v>0</v>
      </c>
      <c r="J390" s="118">
        <f>D390-'UIP Detail'!D387</f>
        <v>0</v>
      </c>
    </row>
    <row r="391" spans="7:10" ht="15" customHeight="1" x14ac:dyDescent="0.25">
      <c r="G391" s="13"/>
      <c r="I391" s="118">
        <f>C391-'UIP Detail'!C388</f>
        <v>0</v>
      </c>
      <c r="J391" s="118">
        <f>D391-'UIP Detail'!D388</f>
        <v>0</v>
      </c>
    </row>
    <row r="392" spans="7:10" ht="15" customHeight="1" x14ac:dyDescent="0.25">
      <c r="G392" s="13"/>
      <c r="I392" s="118">
        <f>C392-'UIP Detail'!C389</f>
        <v>0</v>
      </c>
      <c r="J392" s="118">
        <f>D392-'UIP Detail'!D389</f>
        <v>0</v>
      </c>
    </row>
    <row r="393" spans="7:10" ht="15" customHeight="1" x14ac:dyDescent="0.25">
      <c r="G393" s="13"/>
      <c r="I393" s="118">
        <f>C393-'UIP Detail'!C390</f>
        <v>0</v>
      </c>
      <c r="J393" s="118">
        <f>D393-'UIP Detail'!D390</f>
        <v>0</v>
      </c>
    </row>
    <row r="394" spans="7:10" ht="15" customHeight="1" x14ac:dyDescent="0.25">
      <c r="G394" s="13"/>
      <c r="I394" s="118">
        <f>C394-'UIP Detail'!C391</f>
        <v>0</v>
      </c>
      <c r="J394" s="118">
        <f>D394-'UIP Detail'!D391</f>
        <v>0</v>
      </c>
    </row>
    <row r="395" spans="7:10" ht="15" customHeight="1" x14ac:dyDescent="0.25">
      <c r="G395" s="13"/>
      <c r="I395" s="118">
        <f>C395-'UIP Detail'!C392</f>
        <v>0</v>
      </c>
      <c r="J395" s="118">
        <f>D395-'UIP Detail'!D392</f>
        <v>0</v>
      </c>
    </row>
    <row r="396" spans="7:10" ht="15" customHeight="1" x14ac:dyDescent="0.25">
      <c r="G396" s="13"/>
      <c r="I396" s="118">
        <f>C396-'UIP Detail'!C393</f>
        <v>0</v>
      </c>
      <c r="J396" s="118">
        <f>D396-'UIP Detail'!D393</f>
        <v>0</v>
      </c>
    </row>
    <row r="397" spans="7:10" ht="15" customHeight="1" x14ac:dyDescent="0.25">
      <c r="G397" s="13"/>
      <c r="I397" s="118">
        <f>C397-'UIP Detail'!C394</f>
        <v>0</v>
      </c>
      <c r="J397" s="118">
        <f>D397-'UIP Detail'!D394</f>
        <v>0</v>
      </c>
    </row>
    <row r="398" spans="7:10" ht="15" customHeight="1" x14ac:dyDescent="0.25">
      <c r="G398" s="13"/>
      <c r="I398" s="118">
        <f>C398-'UIP Detail'!C395</f>
        <v>0</v>
      </c>
      <c r="J398" s="118">
        <f>D398-'UIP Detail'!D395</f>
        <v>0</v>
      </c>
    </row>
    <row r="399" spans="7:10" ht="15" customHeight="1" x14ac:dyDescent="0.25">
      <c r="G399" s="13"/>
      <c r="I399" s="118">
        <f>C399-'UIP Detail'!C396</f>
        <v>0</v>
      </c>
      <c r="J399" s="118">
        <f>D399-'UIP Detail'!D396</f>
        <v>0</v>
      </c>
    </row>
    <row r="400" spans="7:10" ht="15" customHeight="1" x14ac:dyDescent="0.25">
      <c r="G400" s="13"/>
      <c r="I400" s="118">
        <f>C400-'UIP Detail'!C397</f>
        <v>0</v>
      </c>
      <c r="J400" s="118">
        <f>D400-'UIP Detail'!D397</f>
        <v>0</v>
      </c>
    </row>
    <row r="401" spans="7:10" ht="15" customHeight="1" x14ac:dyDescent="0.25">
      <c r="G401" s="13"/>
      <c r="I401" s="118">
        <f>C401-'UIP Detail'!C398</f>
        <v>0</v>
      </c>
      <c r="J401" s="118">
        <f>D401-'UIP Detail'!D398</f>
        <v>0</v>
      </c>
    </row>
    <row r="402" spans="7:10" ht="15" customHeight="1" x14ac:dyDescent="0.25">
      <c r="G402" s="13"/>
      <c r="I402" s="118">
        <f>C402-'UIP Detail'!C399</f>
        <v>0</v>
      </c>
      <c r="J402" s="118">
        <f>D402-'UIP Detail'!D399</f>
        <v>0</v>
      </c>
    </row>
    <row r="403" spans="7:10" ht="15" customHeight="1" x14ac:dyDescent="0.25">
      <c r="G403" s="13"/>
      <c r="I403" s="118">
        <f>C403-'UIP Detail'!C400</f>
        <v>0</v>
      </c>
      <c r="J403" s="118">
        <f>D403-'UIP Detail'!D400</f>
        <v>0</v>
      </c>
    </row>
    <row r="404" spans="7:10" ht="15" customHeight="1" x14ac:dyDescent="0.25">
      <c r="G404" s="13"/>
      <c r="I404" s="118">
        <f>C404-'UIP Detail'!C401</f>
        <v>0</v>
      </c>
      <c r="J404" s="118">
        <f>D404-'UIP Detail'!D401</f>
        <v>0</v>
      </c>
    </row>
    <row r="405" spans="7:10" ht="15" customHeight="1" x14ac:dyDescent="0.25">
      <c r="G405" s="13"/>
      <c r="I405" s="118">
        <f>C405-'UIP Detail'!C402</f>
        <v>0</v>
      </c>
      <c r="J405" s="118">
        <f>D405-'UIP Detail'!D402</f>
        <v>0</v>
      </c>
    </row>
    <row r="406" spans="7:10" ht="15" customHeight="1" x14ac:dyDescent="0.25">
      <c r="G406" s="13"/>
      <c r="I406" s="118">
        <f>C406-'UIP Detail'!C403</f>
        <v>0</v>
      </c>
      <c r="J406" s="118">
        <f>D406-'UIP Detail'!D403</f>
        <v>0</v>
      </c>
    </row>
    <row r="407" spans="7:10" ht="15" customHeight="1" x14ac:dyDescent="0.25">
      <c r="G407" s="13"/>
      <c r="I407" s="118">
        <f>C407-'UIP Detail'!C404</f>
        <v>0</v>
      </c>
      <c r="J407" s="118">
        <f>D407-'UIP Detail'!D404</f>
        <v>0</v>
      </c>
    </row>
    <row r="408" spans="7:10" ht="15" customHeight="1" x14ac:dyDescent="0.25">
      <c r="I408" s="118">
        <f>C408-'UIP Detail'!C405</f>
        <v>0</v>
      </c>
      <c r="J408" s="118">
        <f>D408-'UIP Detail'!D405</f>
        <v>0</v>
      </c>
    </row>
  </sheetData>
  <phoneticPr fontId="19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H341"/>
  <sheetViews>
    <sheetView tabSelected="1" zoomScale="115" zoomScaleNormal="115" workbookViewId="0"/>
  </sheetViews>
  <sheetFormatPr defaultColWidth="9.109375" defaultRowHeight="15" customHeight="1" x14ac:dyDescent="0.2"/>
  <cols>
    <col min="1" max="1" width="52.33203125" style="213" customWidth="1"/>
    <col min="2" max="4" width="12.88671875" style="136" customWidth="1" collapsed="1"/>
    <col min="5" max="5" width="15.44140625" style="136" customWidth="1"/>
    <col min="6" max="6" width="7.44140625" style="42" customWidth="1"/>
    <col min="7" max="16384" width="9.109375" style="42"/>
  </cols>
  <sheetData>
    <row r="1" spans="1:8" ht="15" customHeight="1" x14ac:dyDescent="0.25">
      <c r="A1" s="226" t="s">
        <v>409</v>
      </c>
      <c r="B1" s="226"/>
      <c r="C1" s="226"/>
      <c r="D1" s="226"/>
      <c r="E1" s="226"/>
    </row>
    <row r="2" spans="1:8" ht="11.25" customHeight="1" x14ac:dyDescent="0.25">
      <c r="A2" s="226" t="s">
        <v>458</v>
      </c>
      <c r="B2" s="226"/>
      <c r="C2" s="226"/>
      <c r="D2" s="226"/>
      <c r="E2" s="226"/>
    </row>
    <row r="3" spans="1:8" ht="12.75" customHeight="1" x14ac:dyDescent="0.25">
      <c r="A3" s="226" t="str">
        <f>Allocated!A3</f>
        <v>FOR THE MONTH ENDED NOVEMBER 30, 2014</v>
      </c>
      <c r="B3" s="226"/>
      <c r="C3" s="226"/>
      <c r="D3" s="226"/>
      <c r="E3" s="226"/>
    </row>
    <row r="4" spans="1:8" ht="11.25" customHeight="1" x14ac:dyDescent="0.25">
      <c r="A4" s="137" t="s">
        <v>276</v>
      </c>
      <c r="B4" s="138" t="s">
        <v>411</v>
      </c>
      <c r="C4" s="138" t="s">
        <v>271</v>
      </c>
      <c r="D4" s="138" t="s">
        <v>447</v>
      </c>
      <c r="E4" s="138" t="s">
        <v>70</v>
      </c>
    </row>
    <row r="5" spans="1:8" ht="15" customHeight="1" x14ac:dyDescent="0.25">
      <c r="A5" s="187" t="s">
        <v>449</v>
      </c>
      <c r="B5" s="188"/>
      <c r="C5" s="188"/>
      <c r="D5" s="188"/>
      <c r="E5" s="188"/>
    </row>
    <row r="6" spans="1:8" ht="15" customHeight="1" x14ac:dyDescent="0.2">
      <c r="A6" s="189" t="s">
        <v>128</v>
      </c>
      <c r="B6" s="188"/>
      <c r="C6" s="188"/>
      <c r="D6" s="188"/>
      <c r="E6" s="188"/>
    </row>
    <row r="7" spans="1:8" ht="15" customHeight="1" x14ac:dyDescent="0.2">
      <c r="A7" s="190" t="s">
        <v>129</v>
      </c>
      <c r="B7" s="191">
        <v>79259838.730000004</v>
      </c>
      <c r="C7" s="191">
        <v>0</v>
      </c>
      <c r="D7" s="191">
        <v>0</v>
      </c>
      <c r="E7" s="191">
        <v>79259838.730000004</v>
      </c>
    </row>
    <row r="8" spans="1:8" ht="15" customHeight="1" x14ac:dyDescent="0.2">
      <c r="A8" s="190" t="s">
        <v>130</v>
      </c>
      <c r="B8" s="191">
        <v>76990919.659999996</v>
      </c>
      <c r="C8" s="191">
        <v>0</v>
      </c>
      <c r="D8" s="191">
        <v>0</v>
      </c>
      <c r="E8" s="191">
        <v>76990919.659999996</v>
      </c>
    </row>
    <row r="9" spans="1:8" ht="15" customHeight="1" x14ac:dyDescent="0.2">
      <c r="A9" s="190" t="s">
        <v>131</v>
      </c>
      <c r="B9" s="191">
        <v>1238705.1599999999</v>
      </c>
      <c r="C9" s="191">
        <v>0</v>
      </c>
      <c r="D9" s="191">
        <v>0</v>
      </c>
      <c r="E9" s="191">
        <v>1238705.1599999999</v>
      </c>
    </row>
    <row r="10" spans="1:8" ht="15" customHeight="1" x14ac:dyDescent="0.2">
      <c r="A10" s="190" t="s">
        <v>134</v>
      </c>
      <c r="B10" s="191">
        <v>0</v>
      </c>
      <c r="C10" s="191">
        <v>0</v>
      </c>
      <c r="D10" s="191">
        <v>0</v>
      </c>
      <c r="E10" s="191">
        <v>0</v>
      </c>
      <c r="H10" s="141"/>
    </row>
    <row r="11" spans="1:8" ht="15" customHeight="1" x14ac:dyDescent="0.2">
      <c r="A11" s="190" t="s">
        <v>133</v>
      </c>
      <c r="B11" s="191">
        <v>25121604.640000001</v>
      </c>
      <c r="C11" s="191">
        <v>0</v>
      </c>
      <c r="D11" s="191">
        <v>0</v>
      </c>
      <c r="E11" s="191">
        <v>25121604.640000001</v>
      </c>
    </row>
    <row r="12" spans="1:8" ht="15" customHeight="1" x14ac:dyDescent="0.2">
      <c r="A12" s="190" t="s">
        <v>132</v>
      </c>
      <c r="B12" s="191">
        <v>520586.42</v>
      </c>
      <c r="C12" s="191">
        <v>0</v>
      </c>
      <c r="D12" s="191">
        <v>0</v>
      </c>
      <c r="E12" s="191">
        <v>520586.42</v>
      </c>
      <c r="H12" s="190"/>
    </row>
    <row r="13" spans="1:8" ht="15" customHeight="1" x14ac:dyDescent="0.2">
      <c r="A13" s="190" t="s">
        <v>135</v>
      </c>
      <c r="B13" s="191">
        <v>0</v>
      </c>
      <c r="C13" s="191">
        <v>79231437.349999994</v>
      </c>
      <c r="D13" s="191">
        <v>0</v>
      </c>
      <c r="E13" s="191">
        <v>79231437.349999994</v>
      </c>
    </row>
    <row r="14" spans="1:8" ht="12" customHeight="1" x14ac:dyDescent="0.2">
      <c r="A14" s="190" t="s">
        <v>136</v>
      </c>
      <c r="B14" s="191">
        <v>0</v>
      </c>
      <c r="C14" s="191">
        <v>34790602.649999999</v>
      </c>
      <c r="D14" s="191">
        <v>0</v>
      </c>
      <c r="E14" s="191">
        <v>34790602.649999999</v>
      </c>
    </row>
    <row r="15" spans="1:8" ht="15" customHeight="1" x14ac:dyDescent="0.2">
      <c r="A15" s="192" t="s">
        <v>137</v>
      </c>
      <c r="B15" s="191">
        <v>0</v>
      </c>
      <c r="C15" s="191">
        <v>1562175.95</v>
      </c>
      <c r="D15" s="191">
        <v>0</v>
      </c>
      <c r="E15" s="191">
        <v>1562175.95</v>
      </c>
    </row>
    <row r="16" spans="1:8" ht="15" customHeight="1" x14ac:dyDescent="0.2">
      <c r="A16" s="190" t="s">
        <v>138</v>
      </c>
      <c r="B16" s="193">
        <v>183131654.609999</v>
      </c>
      <c r="C16" s="193">
        <v>115584215.95</v>
      </c>
      <c r="D16" s="193">
        <v>0</v>
      </c>
      <c r="E16" s="193">
        <v>298715870.55999899</v>
      </c>
    </row>
    <row r="17" spans="1:5" ht="12.75" customHeight="1" x14ac:dyDescent="0.2">
      <c r="A17" s="189" t="s">
        <v>139</v>
      </c>
      <c r="B17" s="191"/>
      <c r="C17" s="191"/>
      <c r="D17" s="191"/>
      <c r="E17" s="191"/>
    </row>
    <row r="18" spans="1:5" ht="15" customHeight="1" x14ac:dyDescent="0.2">
      <c r="A18" s="192" t="s">
        <v>140</v>
      </c>
      <c r="B18" s="191">
        <v>24236.33</v>
      </c>
      <c r="C18" s="191">
        <v>0</v>
      </c>
      <c r="D18" s="191">
        <v>0</v>
      </c>
      <c r="E18" s="191">
        <v>24236.33</v>
      </c>
    </row>
    <row r="19" spans="1:5" ht="15" customHeight="1" x14ac:dyDescent="0.2">
      <c r="A19" s="190" t="s">
        <v>141</v>
      </c>
      <c r="B19" s="193">
        <v>24236.33</v>
      </c>
      <c r="C19" s="193">
        <v>0</v>
      </c>
      <c r="D19" s="193">
        <v>0</v>
      </c>
      <c r="E19" s="193">
        <v>24236.33</v>
      </c>
    </row>
    <row r="20" spans="1:5" ht="15" customHeight="1" x14ac:dyDescent="0.2">
      <c r="A20" s="189" t="s">
        <v>142</v>
      </c>
      <c r="B20" s="191"/>
      <c r="C20" s="191"/>
      <c r="D20" s="191"/>
      <c r="E20" s="191"/>
    </row>
    <row r="21" spans="1:5" ht="15" customHeight="1" x14ac:dyDescent="0.2">
      <c r="A21" s="190" t="s">
        <v>143</v>
      </c>
      <c r="B21" s="191">
        <v>3969466.39</v>
      </c>
      <c r="C21" s="191">
        <v>0</v>
      </c>
      <c r="D21" s="191">
        <v>0</v>
      </c>
      <c r="E21" s="191">
        <v>3969466.39</v>
      </c>
    </row>
    <row r="22" spans="1:5" ht="15" customHeight="1" x14ac:dyDescent="0.2">
      <c r="A22" s="192" t="s">
        <v>144</v>
      </c>
      <c r="B22" s="191">
        <v>8371065</v>
      </c>
      <c r="C22" s="191">
        <v>0</v>
      </c>
      <c r="D22" s="191">
        <v>0</v>
      </c>
      <c r="E22" s="191">
        <v>8371065</v>
      </c>
    </row>
    <row r="23" spans="1:5" ht="15" customHeight="1" x14ac:dyDescent="0.2">
      <c r="A23" s="190" t="s">
        <v>145</v>
      </c>
      <c r="B23" s="193">
        <v>12340531.390000001</v>
      </c>
      <c r="C23" s="193">
        <v>0</v>
      </c>
      <c r="D23" s="193">
        <v>0</v>
      </c>
      <c r="E23" s="193">
        <v>12340531.390000001</v>
      </c>
    </row>
    <row r="24" spans="1:5" ht="15" customHeight="1" x14ac:dyDescent="0.2">
      <c r="A24" s="190" t="s">
        <v>146</v>
      </c>
      <c r="B24" s="191"/>
      <c r="C24" s="191"/>
      <c r="D24" s="191"/>
      <c r="E24" s="191"/>
    </row>
    <row r="25" spans="1:5" ht="15" customHeight="1" x14ac:dyDescent="0.2">
      <c r="A25" s="190" t="s">
        <v>147</v>
      </c>
      <c r="B25" s="191">
        <v>0</v>
      </c>
      <c r="C25" s="191">
        <v>0</v>
      </c>
      <c r="D25" s="191">
        <v>0</v>
      </c>
      <c r="E25" s="191">
        <v>0</v>
      </c>
    </row>
    <row r="26" spans="1:5" ht="15" customHeight="1" x14ac:dyDescent="0.2">
      <c r="A26" s="190" t="s">
        <v>148</v>
      </c>
      <c r="B26" s="191">
        <v>202544.59</v>
      </c>
      <c r="C26" s="191">
        <v>0</v>
      </c>
      <c r="D26" s="191">
        <v>0</v>
      </c>
      <c r="E26" s="191">
        <v>202544.59</v>
      </c>
    </row>
    <row r="27" spans="1:5" ht="15" customHeight="1" x14ac:dyDescent="0.2">
      <c r="A27" s="190" t="s">
        <v>149</v>
      </c>
      <c r="B27" s="191">
        <v>666692.66</v>
      </c>
      <c r="C27" s="191">
        <v>0</v>
      </c>
      <c r="D27" s="191">
        <v>0</v>
      </c>
      <c r="E27" s="191">
        <v>666692.66</v>
      </c>
    </row>
    <row r="28" spans="1:5" ht="15" customHeight="1" x14ac:dyDescent="0.2">
      <c r="A28" s="190" t="s">
        <v>150</v>
      </c>
      <c r="B28" s="191">
        <v>1460570.31</v>
      </c>
      <c r="C28" s="191">
        <v>0</v>
      </c>
      <c r="D28" s="191">
        <v>0</v>
      </c>
      <c r="E28" s="191">
        <v>1460570.31</v>
      </c>
    </row>
    <row r="29" spans="1:5" ht="15" customHeight="1" x14ac:dyDescent="0.2">
      <c r="A29" s="190" t="s">
        <v>151</v>
      </c>
      <c r="B29" s="191">
        <v>3792046.6099999901</v>
      </c>
      <c r="C29" s="191">
        <v>0</v>
      </c>
      <c r="D29" s="191">
        <v>0</v>
      </c>
      <c r="E29" s="191">
        <v>3792046.6099999901</v>
      </c>
    </row>
    <row r="30" spans="1:5" ht="15" customHeight="1" x14ac:dyDescent="0.2">
      <c r="A30" s="190" t="s">
        <v>152</v>
      </c>
      <c r="B30" s="191">
        <v>0</v>
      </c>
      <c r="C30" s="191">
        <v>88285.63</v>
      </c>
      <c r="D30" s="191">
        <v>0</v>
      </c>
      <c r="E30" s="191">
        <v>88285.63</v>
      </c>
    </row>
    <row r="31" spans="1:5" ht="15" customHeight="1" x14ac:dyDescent="0.2">
      <c r="A31" s="190" t="s">
        <v>153</v>
      </c>
      <c r="B31" s="191">
        <v>0</v>
      </c>
      <c r="C31" s="191">
        <v>168221.84</v>
      </c>
      <c r="D31" s="191">
        <v>0</v>
      </c>
      <c r="E31" s="191">
        <v>168221.84</v>
      </c>
    </row>
    <row r="32" spans="1:5" ht="15" customHeight="1" x14ac:dyDescent="0.2">
      <c r="A32" s="190" t="s">
        <v>154</v>
      </c>
      <c r="B32" s="191">
        <v>0</v>
      </c>
      <c r="C32" s="191">
        <v>81681.5</v>
      </c>
      <c r="D32" s="191">
        <v>0</v>
      </c>
      <c r="E32" s="191">
        <v>81681.5</v>
      </c>
    </row>
    <row r="33" spans="1:5" ht="15" customHeight="1" x14ac:dyDescent="0.2">
      <c r="A33" s="190" t="s">
        <v>155</v>
      </c>
      <c r="B33" s="191">
        <v>0</v>
      </c>
      <c r="C33" s="191">
        <v>601591.97</v>
      </c>
      <c r="D33" s="191">
        <v>0</v>
      </c>
      <c r="E33" s="191">
        <v>601591.97</v>
      </c>
    </row>
    <row r="34" spans="1:5" ht="14.25" customHeight="1" x14ac:dyDescent="0.2">
      <c r="A34" s="192" t="s">
        <v>156</v>
      </c>
      <c r="B34" s="191">
        <v>0</v>
      </c>
      <c r="C34" s="191">
        <v>1852520.33</v>
      </c>
      <c r="D34" s="191">
        <v>0</v>
      </c>
      <c r="E34" s="191">
        <v>1852520.33</v>
      </c>
    </row>
    <row r="35" spans="1:5" ht="12" customHeight="1" x14ac:dyDescent="0.2">
      <c r="A35" s="190" t="s">
        <v>157</v>
      </c>
      <c r="B35" s="193">
        <v>6121854.1699999999</v>
      </c>
      <c r="C35" s="193">
        <v>2792301.27</v>
      </c>
      <c r="D35" s="193">
        <v>0</v>
      </c>
      <c r="E35" s="193">
        <v>8914155.4399999995</v>
      </c>
    </row>
    <row r="36" spans="1:5" ht="15" customHeight="1" thickBot="1" x14ac:dyDescent="0.3">
      <c r="A36" s="139" t="s">
        <v>125</v>
      </c>
      <c r="B36" s="194">
        <v>201618276.49999899</v>
      </c>
      <c r="C36" s="194">
        <v>118376517.22</v>
      </c>
      <c r="D36" s="194">
        <v>0</v>
      </c>
      <c r="E36" s="194">
        <v>319994793.71999896</v>
      </c>
    </row>
    <row r="37" spans="1:5" ht="6" customHeight="1" thickTop="1" x14ac:dyDescent="0.25">
      <c r="A37" s="195"/>
      <c r="B37" s="196"/>
      <c r="C37" s="196"/>
      <c r="D37" s="196"/>
      <c r="E37" s="196"/>
    </row>
    <row r="38" spans="1:5" ht="12" customHeight="1" x14ac:dyDescent="0.25">
      <c r="A38" s="197" t="s">
        <v>126</v>
      </c>
      <c r="B38" s="191"/>
      <c r="C38" s="191"/>
      <c r="D38" s="191"/>
      <c r="E38" s="191"/>
    </row>
    <row r="39" spans="1:5" ht="12.75" customHeight="1" x14ac:dyDescent="0.2">
      <c r="A39" s="198" t="s">
        <v>158</v>
      </c>
      <c r="B39" s="191"/>
      <c r="C39" s="191"/>
      <c r="D39" s="191"/>
      <c r="E39" s="191"/>
    </row>
    <row r="40" spans="1:5" ht="15" customHeight="1" x14ac:dyDescent="0.2">
      <c r="A40" s="199" t="s">
        <v>159</v>
      </c>
      <c r="B40" s="191">
        <v>6467443.1099999901</v>
      </c>
      <c r="C40" s="191">
        <v>0</v>
      </c>
      <c r="D40" s="191">
        <v>0</v>
      </c>
      <c r="E40" s="191">
        <v>6467443.1099999901</v>
      </c>
    </row>
    <row r="41" spans="1:5" ht="15" customHeight="1" x14ac:dyDescent="0.2">
      <c r="A41" s="200" t="s">
        <v>160</v>
      </c>
      <c r="B41" s="191">
        <v>13568407.1299999</v>
      </c>
      <c r="C41" s="191">
        <v>0</v>
      </c>
      <c r="D41" s="191">
        <v>0</v>
      </c>
      <c r="E41" s="191">
        <v>13568407.1299999</v>
      </c>
    </row>
    <row r="42" spans="1:5" ht="15" customHeight="1" x14ac:dyDescent="0.2">
      <c r="A42" s="199" t="s">
        <v>161</v>
      </c>
      <c r="B42" s="193">
        <v>20035850.239999998</v>
      </c>
      <c r="C42" s="193">
        <v>0</v>
      </c>
      <c r="D42" s="193">
        <v>0</v>
      </c>
      <c r="E42" s="193">
        <v>20035850.239999998</v>
      </c>
    </row>
    <row r="43" spans="1:5" ht="15" customHeight="1" x14ac:dyDescent="0.2">
      <c r="A43" s="198" t="s">
        <v>162</v>
      </c>
      <c r="B43" s="191"/>
      <c r="C43" s="191"/>
      <c r="D43" s="191"/>
      <c r="E43" s="191"/>
    </row>
    <row r="44" spans="1:5" ht="15" customHeight="1" x14ac:dyDescent="0.2">
      <c r="A44" s="199" t="s">
        <v>163</v>
      </c>
      <c r="B44" s="191">
        <v>53147584.219999999</v>
      </c>
      <c r="C44" s="191">
        <v>0</v>
      </c>
      <c r="D44" s="191">
        <v>0</v>
      </c>
      <c r="E44" s="191">
        <v>53147584.219999999</v>
      </c>
    </row>
    <row r="45" spans="1:5" ht="15" customHeight="1" x14ac:dyDescent="0.2">
      <c r="A45" s="199" t="s">
        <v>164</v>
      </c>
      <c r="B45" s="191">
        <v>-1776642.45</v>
      </c>
      <c r="C45" s="191">
        <v>0</v>
      </c>
      <c r="D45" s="191">
        <v>0</v>
      </c>
      <c r="E45" s="191">
        <v>-1776642.45</v>
      </c>
    </row>
    <row r="46" spans="1:5" ht="15" customHeight="1" x14ac:dyDescent="0.2">
      <c r="A46" s="199" t="s">
        <v>165</v>
      </c>
      <c r="B46" s="191">
        <v>0</v>
      </c>
      <c r="C46" s="191">
        <v>46259413.299999997</v>
      </c>
      <c r="D46" s="191">
        <v>0</v>
      </c>
      <c r="E46" s="191">
        <v>46259413.299999997</v>
      </c>
    </row>
    <row r="47" spans="1:5" ht="12" customHeight="1" x14ac:dyDescent="0.2">
      <c r="A47" s="199" t="s">
        <v>166</v>
      </c>
      <c r="B47" s="191">
        <v>0</v>
      </c>
      <c r="C47" s="191">
        <v>0</v>
      </c>
      <c r="D47" s="191">
        <v>0</v>
      </c>
      <c r="E47" s="191">
        <v>0</v>
      </c>
    </row>
    <row r="48" spans="1:5" ht="15" customHeight="1" x14ac:dyDescent="0.2">
      <c r="A48" s="199" t="s">
        <v>167</v>
      </c>
      <c r="B48" s="191">
        <v>0</v>
      </c>
      <c r="C48" s="191">
        <v>6556233.4199999999</v>
      </c>
      <c r="D48" s="191">
        <v>0</v>
      </c>
      <c r="E48" s="191">
        <v>6556233.4199999999</v>
      </c>
    </row>
    <row r="49" spans="1:5" ht="15" customHeight="1" x14ac:dyDescent="0.2">
      <c r="A49" s="199" t="s">
        <v>168</v>
      </c>
      <c r="B49" s="191">
        <v>0</v>
      </c>
      <c r="C49" s="191">
        <v>10871578.939999999</v>
      </c>
      <c r="D49" s="191">
        <v>0</v>
      </c>
      <c r="E49" s="191">
        <v>10871578.939999999</v>
      </c>
    </row>
    <row r="50" spans="1:5" ht="15" customHeight="1" x14ac:dyDescent="0.2">
      <c r="A50" s="200" t="s">
        <v>169</v>
      </c>
      <c r="B50" s="191">
        <v>0</v>
      </c>
      <c r="C50" s="191">
        <v>-5175392.47</v>
      </c>
      <c r="D50" s="191">
        <v>0</v>
      </c>
      <c r="E50" s="191">
        <v>-5175392.47</v>
      </c>
    </row>
    <row r="51" spans="1:5" ht="15" customHeight="1" x14ac:dyDescent="0.2">
      <c r="A51" s="199" t="s">
        <v>170</v>
      </c>
      <c r="B51" s="193">
        <v>51370941.770000003</v>
      </c>
      <c r="C51" s="193">
        <v>58511833.189999998</v>
      </c>
      <c r="D51" s="193">
        <v>0</v>
      </c>
      <c r="E51" s="193">
        <v>109882774.96000001</v>
      </c>
    </row>
    <row r="52" spans="1:5" ht="13.5" customHeight="1" x14ac:dyDescent="0.2">
      <c r="A52" s="198" t="s">
        <v>171</v>
      </c>
      <c r="B52" s="191"/>
      <c r="C52" s="191"/>
      <c r="D52" s="191"/>
      <c r="E52" s="191"/>
    </row>
    <row r="53" spans="1:5" ht="15" customHeight="1" x14ac:dyDescent="0.2">
      <c r="A53" s="200" t="s">
        <v>172</v>
      </c>
      <c r="B53" s="191">
        <v>9432990.3599999994</v>
      </c>
      <c r="C53" s="191">
        <v>0</v>
      </c>
      <c r="D53" s="191">
        <v>0</v>
      </c>
      <c r="E53" s="191">
        <v>9432990.3599999994</v>
      </c>
    </row>
    <row r="54" spans="1:5" ht="15" customHeight="1" x14ac:dyDescent="0.2">
      <c r="A54" s="199" t="s">
        <v>173</v>
      </c>
      <c r="B54" s="193">
        <v>9432990.3599999994</v>
      </c>
      <c r="C54" s="193">
        <v>0</v>
      </c>
      <c r="D54" s="193">
        <v>0</v>
      </c>
      <c r="E54" s="193">
        <v>9432990.3599999994</v>
      </c>
    </row>
    <row r="55" spans="1:5" ht="15" customHeight="1" x14ac:dyDescent="0.2">
      <c r="A55" s="198" t="s">
        <v>174</v>
      </c>
      <c r="B55" s="191"/>
      <c r="C55" s="191"/>
      <c r="D55" s="191"/>
      <c r="E55" s="191"/>
    </row>
    <row r="56" spans="1:5" ht="15" customHeight="1" x14ac:dyDescent="0.2">
      <c r="A56" s="200" t="s">
        <v>175</v>
      </c>
      <c r="B56" s="201">
        <v>-15740880.369999999</v>
      </c>
      <c r="C56" s="201">
        <v>0</v>
      </c>
      <c r="D56" s="201">
        <v>0</v>
      </c>
      <c r="E56" s="201">
        <v>-15740880.369999999</v>
      </c>
    </row>
    <row r="57" spans="1:5" ht="15" customHeight="1" x14ac:dyDescent="0.2">
      <c r="A57" s="200" t="s">
        <v>176</v>
      </c>
      <c r="B57" s="191">
        <v>-15740880.369999999</v>
      </c>
      <c r="C57" s="191">
        <v>0</v>
      </c>
      <c r="D57" s="191">
        <v>0</v>
      </c>
      <c r="E57" s="191">
        <v>-15740880.369999999</v>
      </c>
    </row>
    <row r="58" spans="1:5" ht="15" customHeight="1" x14ac:dyDescent="0.25">
      <c r="A58" s="197" t="s">
        <v>127</v>
      </c>
      <c r="B58" s="202">
        <v>65098902</v>
      </c>
      <c r="C58" s="202">
        <v>58511833.189999998</v>
      </c>
      <c r="D58" s="202">
        <v>0</v>
      </c>
      <c r="E58" s="202">
        <v>123610735.19</v>
      </c>
    </row>
    <row r="59" spans="1:5" ht="6" customHeight="1" x14ac:dyDescent="0.2">
      <c r="A59" s="200"/>
      <c r="B59" s="201"/>
      <c r="C59" s="201"/>
      <c r="D59" s="201"/>
      <c r="E59" s="201"/>
    </row>
    <row r="60" spans="1:5" ht="15" customHeight="1" thickBot="1" x14ac:dyDescent="0.3">
      <c r="A60" s="139" t="s">
        <v>497</v>
      </c>
      <c r="B60" s="203">
        <v>136519374.49999899</v>
      </c>
      <c r="C60" s="203">
        <v>59864684.029999897</v>
      </c>
      <c r="D60" s="203">
        <v>0</v>
      </c>
      <c r="E60" s="203">
        <v>196384058.5299989</v>
      </c>
    </row>
    <row r="61" spans="1:5" ht="6" customHeight="1" thickTop="1" x14ac:dyDescent="0.2">
      <c r="A61" s="199"/>
      <c r="B61" s="191"/>
      <c r="C61" s="191"/>
      <c r="D61" s="191"/>
      <c r="E61" s="191">
        <v>0</v>
      </c>
    </row>
    <row r="62" spans="1:5" ht="15" customHeight="1" x14ac:dyDescent="0.25">
      <c r="A62" s="197" t="s">
        <v>498</v>
      </c>
      <c r="B62" s="191"/>
      <c r="C62" s="191"/>
      <c r="D62" s="191"/>
      <c r="E62" s="191"/>
    </row>
    <row r="63" spans="1:5" ht="12.75" customHeight="1" x14ac:dyDescent="0.2">
      <c r="A63" s="199" t="s">
        <v>177</v>
      </c>
      <c r="B63" s="191"/>
      <c r="C63" s="191"/>
      <c r="D63" s="191"/>
      <c r="E63" s="191"/>
    </row>
    <row r="64" spans="1:5" ht="13.5" customHeight="1" x14ac:dyDescent="0.2">
      <c r="A64" s="198" t="s">
        <v>178</v>
      </c>
      <c r="B64" s="191"/>
      <c r="C64" s="191"/>
      <c r="D64" s="191"/>
      <c r="E64" s="191"/>
    </row>
    <row r="65" spans="1:5" ht="15" customHeight="1" x14ac:dyDescent="0.2">
      <c r="A65" s="199" t="s">
        <v>179</v>
      </c>
      <c r="B65" s="191">
        <v>144911.99</v>
      </c>
      <c r="C65" s="191">
        <v>0</v>
      </c>
      <c r="D65" s="191">
        <v>0</v>
      </c>
      <c r="E65" s="191">
        <v>144911.99</v>
      </c>
    </row>
    <row r="66" spans="1:5" ht="15" customHeight="1" x14ac:dyDescent="0.2">
      <c r="A66" s="199" t="s">
        <v>180</v>
      </c>
      <c r="B66" s="191">
        <v>662456.429999999</v>
      </c>
      <c r="C66" s="191">
        <v>0</v>
      </c>
      <c r="D66" s="191">
        <v>0</v>
      </c>
      <c r="E66" s="191">
        <v>662456.429999999</v>
      </c>
    </row>
    <row r="67" spans="1:5" ht="15" customHeight="1" x14ac:dyDescent="0.2">
      <c r="A67" s="199" t="s">
        <v>181</v>
      </c>
      <c r="B67" s="191">
        <v>173986.26</v>
      </c>
      <c r="C67" s="191">
        <v>0</v>
      </c>
      <c r="D67" s="191">
        <v>0</v>
      </c>
      <c r="E67" s="191">
        <v>173986.26</v>
      </c>
    </row>
    <row r="68" spans="1:5" ht="15" customHeight="1" x14ac:dyDescent="0.2">
      <c r="A68" s="199" t="s">
        <v>182</v>
      </c>
      <c r="B68" s="191">
        <v>649558.41</v>
      </c>
      <c r="C68" s="191">
        <v>0</v>
      </c>
      <c r="D68" s="191">
        <v>0</v>
      </c>
      <c r="E68" s="191">
        <v>649558.41</v>
      </c>
    </row>
    <row r="69" spans="1:5" ht="15" customHeight="1" x14ac:dyDescent="0.2">
      <c r="A69" s="199" t="s">
        <v>183</v>
      </c>
      <c r="B69" s="191">
        <v>29300.34</v>
      </c>
      <c r="C69" s="191">
        <v>0</v>
      </c>
      <c r="D69" s="191">
        <v>0</v>
      </c>
      <c r="E69" s="191">
        <v>29300.34</v>
      </c>
    </row>
    <row r="70" spans="1:5" ht="15" customHeight="1" x14ac:dyDescent="0.2">
      <c r="A70" s="199" t="s">
        <v>184</v>
      </c>
      <c r="B70" s="191">
        <v>80849.850000000006</v>
      </c>
      <c r="C70" s="191">
        <v>0</v>
      </c>
      <c r="D70" s="191">
        <v>0</v>
      </c>
      <c r="E70" s="191">
        <v>80849.850000000006</v>
      </c>
    </row>
    <row r="71" spans="1:5" ht="15" customHeight="1" x14ac:dyDescent="0.2">
      <c r="A71" s="199" t="s">
        <v>185</v>
      </c>
      <c r="B71" s="191">
        <v>316111.35999999999</v>
      </c>
      <c r="C71" s="191">
        <v>0</v>
      </c>
      <c r="D71" s="191">
        <v>0</v>
      </c>
      <c r="E71" s="191">
        <v>316111.35999999999</v>
      </c>
    </row>
    <row r="72" spans="1:5" ht="15" customHeight="1" x14ac:dyDescent="0.2">
      <c r="A72" s="199" t="s">
        <v>186</v>
      </c>
      <c r="B72" s="191">
        <v>-991306.58</v>
      </c>
      <c r="C72" s="191">
        <v>0</v>
      </c>
      <c r="D72" s="191">
        <v>0</v>
      </c>
      <c r="E72" s="191">
        <v>-991306.58</v>
      </c>
    </row>
    <row r="73" spans="1:5" ht="15" customHeight="1" x14ac:dyDescent="0.2">
      <c r="A73" s="199" t="s">
        <v>187</v>
      </c>
      <c r="B73" s="191">
        <v>-118561.889999999</v>
      </c>
      <c r="C73" s="191">
        <v>0</v>
      </c>
      <c r="D73" s="191">
        <v>0</v>
      </c>
      <c r="E73" s="191">
        <v>-118561.889999999</v>
      </c>
    </row>
    <row r="74" spans="1:5" ht="15" customHeight="1" x14ac:dyDescent="0.2">
      <c r="A74" s="199" t="s">
        <v>188</v>
      </c>
      <c r="B74" s="191">
        <v>-129182.87</v>
      </c>
      <c r="C74" s="191">
        <v>0</v>
      </c>
      <c r="D74" s="191">
        <v>0</v>
      </c>
      <c r="E74" s="191">
        <v>-129182.87</v>
      </c>
    </row>
    <row r="75" spans="1:5" ht="15" customHeight="1" x14ac:dyDescent="0.2">
      <c r="A75" s="199" t="s">
        <v>189</v>
      </c>
      <c r="B75" s="191">
        <v>92977.67</v>
      </c>
      <c r="C75" s="191">
        <v>0</v>
      </c>
      <c r="D75" s="191">
        <v>0</v>
      </c>
      <c r="E75" s="191">
        <v>92977.67</v>
      </c>
    </row>
    <row r="76" spans="1:5" ht="15" customHeight="1" x14ac:dyDescent="0.2">
      <c r="A76" s="199" t="s">
        <v>190</v>
      </c>
      <c r="B76" s="191">
        <v>0</v>
      </c>
      <c r="C76" s="191">
        <v>0</v>
      </c>
      <c r="D76" s="191">
        <v>0</v>
      </c>
      <c r="E76" s="191">
        <v>0</v>
      </c>
    </row>
    <row r="77" spans="1:5" ht="15" customHeight="1" x14ac:dyDescent="0.2">
      <c r="A77" s="199" t="s">
        <v>191</v>
      </c>
      <c r="B77" s="191">
        <v>217450.359999999</v>
      </c>
      <c r="C77" s="191">
        <v>0</v>
      </c>
      <c r="D77" s="191">
        <v>0</v>
      </c>
      <c r="E77" s="191">
        <v>217450.359999999</v>
      </c>
    </row>
    <row r="78" spans="1:5" ht="15" customHeight="1" x14ac:dyDescent="0.2">
      <c r="A78" s="199" t="s">
        <v>192</v>
      </c>
      <c r="B78" s="191">
        <v>32949.159999999902</v>
      </c>
      <c r="C78" s="191">
        <v>0</v>
      </c>
      <c r="D78" s="191">
        <v>0</v>
      </c>
      <c r="E78" s="191">
        <v>32949.159999999902</v>
      </c>
    </row>
    <row r="79" spans="1:5" ht="15" customHeight="1" x14ac:dyDescent="0.2">
      <c r="A79" s="199" t="s">
        <v>193</v>
      </c>
      <c r="B79" s="191">
        <v>-95162.9</v>
      </c>
      <c r="C79" s="191">
        <v>0</v>
      </c>
      <c r="D79" s="191">
        <v>0</v>
      </c>
      <c r="E79" s="191">
        <v>-95162.9</v>
      </c>
    </row>
    <row r="80" spans="1:5" ht="15" customHeight="1" x14ac:dyDescent="0.2">
      <c r="A80" s="199" t="s">
        <v>194</v>
      </c>
      <c r="B80" s="191">
        <v>0</v>
      </c>
      <c r="C80" s="191">
        <v>0</v>
      </c>
      <c r="D80" s="191">
        <v>0</v>
      </c>
      <c r="E80" s="191">
        <v>0</v>
      </c>
    </row>
    <row r="81" spans="1:5" ht="15" customHeight="1" x14ac:dyDescent="0.2">
      <c r="A81" s="199" t="s">
        <v>195</v>
      </c>
      <c r="B81" s="191">
        <v>0</v>
      </c>
      <c r="C81" s="191">
        <v>0</v>
      </c>
      <c r="D81" s="191">
        <v>0</v>
      </c>
      <c r="E81" s="191">
        <v>0</v>
      </c>
    </row>
    <row r="82" spans="1:5" ht="15" customHeight="1" x14ac:dyDescent="0.2">
      <c r="A82" s="199" t="s">
        <v>196</v>
      </c>
      <c r="B82" s="191">
        <v>24980.79</v>
      </c>
      <c r="C82" s="191">
        <v>0</v>
      </c>
      <c r="D82" s="191">
        <v>0</v>
      </c>
      <c r="E82" s="191">
        <v>24980.79</v>
      </c>
    </row>
    <row r="83" spans="1:5" ht="15" customHeight="1" x14ac:dyDescent="0.2">
      <c r="A83" s="199" t="s">
        <v>197</v>
      </c>
      <c r="B83" s="191">
        <v>12646.889999999899</v>
      </c>
      <c r="C83" s="191">
        <v>0</v>
      </c>
      <c r="D83" s="191">
        <v>0</v>
      </c>
      <c r="E83" s="191">
        <v>12646.889999999899</v>
      </c>
    </row>
    <row r="84" spans="1:5" ht="15" customHeight="1" x14ac:dyDescent="0.2">
      <c r="A84" s="199" t="s">
        <v>200</v>
      </c>
      <c r="B84" s="191">
        <v>51396.94</v>
      </c>
      <c r="C84" s="191">
        <v>0</v>
      </c>
      <c r="D84" s="191">
        <v>0</v>
      </c>
      <c r="E84" s="191">
        <v>51396.94</v>
      </c>
    </row>
    <row r="85" spans="1:5" ht="15" customHeight="1" x14ac:dyDescent="0.2">
      <c r="A85" s="199" t="s">
        <v>201</v>
      </c>
      <c r="B85" s="191">
        <v>839850.60999999905</v>
      </c>
      <c r="C85" s="191">
        <v>0</v>
      </c>
      <c r="D85" s="191">
        <v>0</v>
      </c>
      <c r="E85" s="191">
        <v>839850.60999999905</v>
      </c>
    </row>
    <row r="86" spans="1:5" ht="15" customHeight="1" x14ac:dyDescent="0.2">
      <c r="A86" s="199" t="s">
        <v>202</v>
      </c>
      <c r="B86" s="191">
        <v>422199.18999999901</v>
      </c>
      <c r="C86" s="191">
        <v>0</v>
      </c>
      <c r="D86" s="191">
        <v>0</v>
      </c>
      <c r="E86" s="191">
        <v>422199.18999999901</v>
      </c>
    </row>
    <row r="87" spans="1:5" ht="15" customHeight="1" x14ac:dyDescent="0.2">
      <c r="A87" s="199" t="s">
        <v>203</v>
      </c>
      <c r="B87" s="191">
        <v>798167.93</v>
      </c>
      <c r="C87" s="191">
        <v>0</v>
      </c>
      <c r="D87" s="191">
        <v>0</v>
      </c>
      <c r="E87" s="191">
        <v>798167.93</v>
      </c>
    </row>
    <row r="88" spans="1:5" ht="15" customHeight="1" x14ac:dyDescent="0.2">
      <c r="A88" s="199" t="s">
        <v>204</v>
      </c>
      <c r="B88" s="191">
        <v>474885.16</v>
      </c>
      <c r="C88" s="191">
        <v>0</v>
      </c>
      <c r="D88" s="191">
        <v>0</v>
      </c>
      <c r="E88" s="191">
        <v>474885.16</v>
      </c>
    </row>
    <row r="89" spans="1:5" ht="15" customHeight="1" x14ac:dyDescent="0.2">
      <c r="A89" s="199" t="s">
        <v>205</v>
      </c>
      <c r="B89" s="191">
        <v>780752.96</v>
      </c>
      <c r="C89" s="191">
        <v>0</v>
      </c>
      <c r="D89" s="191">
        <v>0</v>
      </c>
      <c r="E89" s="191">
        <v>780752.96</v>
      </c>
    </row>
    <row r="90" spans="1:5" ht="15" customHeight="1" x14ac:dyDescent="0.2">
      <c r="A90" s="199" t="s">
        <v>206</v>
      </c>
      <c r="B90" s="191">
        <v>75822.33</v>
      </c>
      <c r="C90" s="191">
        <v>0</v>
      </c>
      <c r="D90" s="191">
        <v>0</v>
      </c>
      <c r="E90" s="191">
        <v>75822.33</v>
      </c>
    </row>
    <row r="91" spans="1:5" ht="15" customHeight="1" x14ac:dyDescent="0.2">
      <c r="A91" s="199" t="s">
        <v>207</v>
      </c>
      <c r="B91" s="191">
        <v>28226.85</v>
      </c>
      <c r="C91" s="191">
        <v>0</v>
      </c>
      <c r="D91" s="191">
        <v>0</v>
      </c>
      <c r="E91" s="191">
        <v>28226.85</v>
      </c>
    </row>
    <row r="92" spans="1:5" ht="15" customHeight="1" x14ac:dyDescent="0.2">
      <c r="A92" s="199" t="s">
        <v>208</v>
      </c>
      <c r="B92" s="191">
        <v>2342252.21999999</v>
      </c>
      <c r="C92" s="191">
        <v>0</v>
      </c>
      <c r="D92" s="191">
        <v>0</v>
      </c>
      <c r="E92" s="191">
        <v>2342252.21999999</v>
      </c>
    </row>
    <row r="93" spans="1:5" ht="15" customHeight="1" x14ac:dyDescent="0.2">
      <c r="A93" s="199" t="s">
        <v>209</v>
      </c>
      <c r="B93" s="191">
        <v>79191.34</v>
      </c>
      <c r="C93" s="191">
        <v>0</v>
      </c>
      <c r="D93" s="191">
        <v>0</v>
      </c>
      <c r="E93" s="191">
        <v>79191.34</v>
      </c>
    </row>
    <row r="94" spans="1:5" ht="15" customHeight="1" x14ac:dyDescent="0.2">
      <c r="A94" s="199" t="s">
        <v>210</v>
      </c>
      <c r="B94" s="191">
        <v>47319.66</v>
      </c>
      <c r="C94" s="191">
        <v>0</v>
      </c>
      <c r="D94" s="191">
        <v>0</v>
      </c>
      <c r="E94" s="191">
        <v>47319.66</v>
      </c>
    </row>
    <row r="95" spans="1:5" ht="15" customHeight="1" x14ac:dyDescent="0.2">
      <c r="A95" s="199" t="s">
        <v>211</v>
      </c>
      <c r="B95" s="191">
        <v>0</v>
      </c>
      <c r="C95" s="191">
        <v>0</v>
      </c>
      <c r="D95" s="191">
        <v>0</v>
      </c>
      <c r="E95" s="191">
        <v>0</v>
      </c>
    </row>
    <row r="96" spans="1:5" ht="15" customHeight="1" x14ac:dyDescent="0.2">
      <c r="A96" s="199" t="s">
        <v>212</v>
      </c>
      <c r="B96" s="191">
        <v>0</v>
      </c>
      <c r="C96" s="191">
        <v>9917.7199999999993</v>
      </c>
      <c r="D96" s="191">
        <v>0</v>
      </c>
      <c r="E96" s="191">
        <v>9917.7199999999993</v>
      </c>
    </row>
    <row r="97" spans="1:5" ht="15" customHeight="1" x14ac:dyDescent="0.2">
      <c r="A97" s="199" t="s">
        <v>213</v>
      </c>
      <c r="B97" s="191">
        <v>0</v>
      </c>
      <c r="C97" s="191">
        <v>0</v>
      </c>
      <c r="D97" s="191">
        <v>0</v>
      </c>
      <c r="E97" s="191">
        <v>0</v>
      </c>
    </row>
    <row r="98" spans="1:5" ht="15" customHeight="1" x14ac:dyDescent="0.2">
      <c r="A98" s="199" t="s">
        <v>214</v>
      </c>
      <c r="B98" s="191">
        <v>0</v>
      </c>
      <c r="C98" s="191">
        <v>0</v>
      </c>
      <c r="D98" s="191">
        <v>0</v>
      </c>
      <c r="E98" s="191">
        <v>0</v>
      </c>
    </row>
    <row r="99" spans="1:5" ht="15" customHeight="1" x14ac:dyDescent="0.2">
      <c r="A99" s="199" t="s">
        <v>215</v>
      </c>
      <c r="B99" s="191">
        <v>0</v>
      </c>
      <c r="C99" s="191">
        <v>0</v>
      </c>
      <c r="D99" s="191">
        <v>0</v>
      </c>
      <c r="E99" s="191">
        <v>0</v>
      </c>
    </row>
    <row r="100" spans="1:5" ht="15" customHeight="1" x14ac:dyDescent="0.2">
      <c r="A100" s="199" t="s">
        <v>216</v>
      </c>
      <c r="B100" s="191">
        <v>0</v>
      </c>
      <c r="C100" s="191">
        <v>135761.13</v>
      </c>
      <c r="D100" s="191">
        <v>0</v>
      </c>
      <c r="E100" s="191">
        <v>135761.13</v>
      </c>
    </row>
    <row r="101" spans="1:5" ht="15" customHeight="1" x14ac:dyDescent="0.2">
      <c r="A101" s="199" t="s">
        <v>217</v>
      </c>
      <c r="B101" s="191">
        <v>0</v>
      </c>
      <c r="C101" s="191">
        <v>4381.25</v>
      </c>
      <c r="D101" s="191">
        <v>0</v>
      </c>
      <c r="E101" s="191">
        <v>4381.25</v>
      </c>
    </row>
    <row r="102" spans="1:5" ht="15" customHeight="1" x14ac:dyDescent="0.2">
      <c r="A102" s="199" t="s">
        <v>218</v>
      </c>
      <c r="B102" s="191">
        <v>0</v>
      </c>
      <c r="C102" s="191">
        <v>-7239.34</v>
      </c>
      <c r="D102" s="191">
        <v>0</v>
      </c>
      <c r="E102" s="191">
        <v>-7239.34</v>
      </c>
    </row>
    <row r="103" spans="1:5" ht="15" customHeight="1" x14ac:dyDescent="0.2">
      <c r="A103" s="199" t="s">
        <v>219</v>
      </c>
      <c r="B103" s="191">
        <v>0</v>
      </c>
      <c r="C103" s="191">
        <v>0</v>
      </c>
      <c r="D103" s="191">
        <v>0</v>
      </c>
      <c r="E103" s="191">
        <v>0</v>
      </c>
    </row>
    <row r="104" spans="1:5" ht="15" customHeight="1" x14ac:dyDescent="0.2">
      <c r="A104" s="199" t="s">
        <v>220</v>
      </c>
      <c r="B104" s="191">
        <v>0</v>
      </c>
      <c r="C104" s="191">
        <v>19072.429999999898</v>
      </c>
      <c r="D104" s="191">
        <v>0</v>
      </c>
      <c r="E104" s="191">
        <v>19072.429999999898</v>
      </c>
    </row>
    <row r="105" spans="1:5" ht="15" customHeight="1" x14ac:dyDescent="0.2">
      <c r="A105" s="199" t="s">
        <v>221</v>
      </c>
      <c r="B105" s="191">
        <v>0</v>
      </c>
      <c r="C105" s="191">
        <v>0</v>
      </c>
      <c r="D105" s="191">
        <v>0</v>
      </c>
      <c r="E105" s="191">
        <v>0</v>
      </c>
    </row>
    <row r="106" spans="1:5" ht="15" customHeight="1" x14ac:dyDescent="0.2">
      <c r="A106" s="199" t="s">
        <v>222</v>
      </c>
      <c r="B106" s="191">
        <v>0</v>
      </c>
      <c r="C106" s="191">
        <v>3787.2</v>
      </c>
      <c r="D106" s="191">
        <v>0</v>
      </c>
      <c r="E106" s="191">
        <v>3787.2</v>
      </c>
    </row>
    <row r="107" spans="1:5" ht="15" customHeight="1" x14ac:dyDescent="0.2">
      <c r="A107" s="199" t="s">
        <v>223</v>
      </c>
      <c r="B107" s="191">
        <v>0</v>
      </c>
      <c r="C107" s="191">
        <v>391.02</v>
      </c>
      <c r="D107" s="191">
        <v>0</v>
      </c>
      <c r="E107" s="191">
        <v>391.02</v>
      </c>
    </row>
    <row r="108" spans="1:5" ht="15" customHeight="1" x14ac:dyDescent="0.2">
      <c r="A108" s="199" t="s">
        <v>224</v>
      </c>
      <c r="B108" s="191">
        <v>0</v>
      </c>
      <c r="C108" s="191">
        <v>15465.19</v>
      </c>
      <c r="D108" s="191">
        <v>0</v>
      </c>
      <c r="E108" s="191">
        <v>15465.19</v>
      </c>
    </row>
    <row r="109" spans="1:5" ht="15" customHeight="1" x14ac:dyDescent="0.2">
      <c r="A109" s="199" t="s">
        <v>225</v>
      </c>
      <c r="B109" s="191">
        <v>0</v>
      </c>
      <c r="C109" s="191">
        <v>3784.96</v>
      </c>
      <c r="D109" s="191">
        <v>0</v>
      </c>
      <c r="E109" s="191">
        <v>3784.96</v>
      </c>
    </row>
    <row r="110" spans="1:5" ht="15" customHeight="1" x14ac:dyDescent="0.2">
      <c r="A110" s="199" t="s">
        <v>226</v>
      </c>
      <c r="B110" s="191">
        <v>0</v>
      </c>
      <c r="C110" s="191">
        <v>0</v>
      </c>
      <c r="D110" s="191">
        <v>0</v>
      </c>
      <c r="E110" s="191">
        <v>0</v>
      </c>
    </row>
    <row r="111" spans="1:5" ht="15" customHeight="1" x14ac:dyDescent="0.2">
      <c r="A111" s="199" t="s">
        <v>227</v>
      </c>
      <c r="B111" s="191">
        <v>0</v>
      </c>
      <c r="C111" s="191">
        <v>0</v>
      </c>
      <c r="D111" s="191">
        <v>0</v>
      </c>
      <c r="E111" s="191">
        <v>0</v>
      </c>
    </row>
    <row r="112" spans="1:5" ht="15" customHeight="1" x14ac:dyDescent="0.2">
      <c r="A112" s="199" t="s">
        <v>228</v>
      </c>
      <c r="B112" s="191">
        <v>0</v>
      </c>
      <c r="C112" s="191">
        <v>0</v>
      </c>
      <c r="D112" s="191">
        <v>0</v>
      </c>
      <c r="E112" s="191">
        <v>0</v>
      </c>
    </row>
    <row r="113" spans="1:5" ht="15" customHeight="1" x14ac:dyDescent="0.2">
      <c r="A113" s="199" t="s">
        <v>229</v>
      </c>
      <c r="B113" s="191">
        <v>0</v>
      </c>
      <c r="C113" s="191">
        <v>7436.6</v>
      </c>
      <c r="D113" s="191">
        <v>0</v>
      </c>
      <c r="E113" s="191">
        <v>7436.6</v>
      </c>
    </row>
    <row r="114" spans="1:5" ht="15" customHeight="1" x14ac:dyDescent="0.2">
      <c r="A114" s="199" t="s">
        <v>230</v>
      </c>
      <c r="B114" s="191">
        <v>0</v>
      </c>
      <c r="C114" s="191">
        <v>0</v>
      </c>
      <c r="D114" s="191">
        <v>0</v>
      </c>
      <c r="E114" s="191">
        <v>0</v>
      </c>
    </row>
    <row r="115" spans="1:5" ht="15" customHeight="1" x14ac:dyDescent="0.2">
      <c r="A115" s="199" t="s">
        <v>231</v>
      </c>
      <c r="B115" s="191">
        <v>0</v>
      </c>
      <c r="C115" s="191">
        <v>-525.11</v>
      </c>
      <c r="D115" s="191">
        <v>0</v>
      </c>
      <c r="E115" s="191">
        <v>-525.11</v>
      </c>
    </row>
    <row r="116" spans="1:5" ht="15" customHeight="1" x14ac:dyDescent="0.2">
      <c r="A116" s="199" t="s">
        <v>232</v>
      </c>
      <c r="B116" s="191">
        <v>0</v>
      </c>
      <c r="C116" s="191">
        <v>14013.6</v>
      </c>
      <c r="D116" s="191">
        <v>0</v>
      </c>
      <c r="E116" s="191">
        <v>14013.6</v>
      </c>
    </row>
    <row r="117" spans="1:5" ht="15" customHeight="1" x14ac:dyDescent="0.2">
      <c r="A117" s="199" t="s">
        <v>233</v>
      </c>
      <c r="B117" s="191">
        <v>0</v>
      </c>
      <c r="C117" s="191">
        <v>0</v>
      </c>
      <c r="D117" s="191">
        <v>0</v>
      </c>
      <c r="E117" s="191">
        <v>0</v>
      </c>
    </row>
    <row r="118" spans="1:5" ht="15" customHeight="1" x14ac:dyDescent="0.2">
      <c r="A118" s="199" t="s">
        <v>234</v>
      </c>
      <c r="B118" s="191">
        <v>0</v>
      </c>
      <c r="C118" s="191">
        <v>248.6</v>
      </c>
      <c r="D118" s="191">
        <v>0</v>
      </c>
      <c r="E118" s="191">
        <v>248.6</v>
      </c>
    </row>
    <row r="119" spans="1:5" ht="15" customHeight="1" x14ac:dyDescent="0.2">
      <c r="A119" s="199" t="s">
        <v>235</v>
      </c>
      <c r="B119" s="191">
        <v>0</v>
      </c>
      <c r="C119" s="191">
        <v>841.27</v>
      </c>
      <c r="D119" s="191">
        <v>0</v>
      </c>
      <c r="E119" s="191">
        <v>841.27</v>
      </c>
    </row>
    <row r="120" spans="1:5" ht="15" customHeight="1" x14ac:dyDescent="0.2">
      <c r="A120" s="199" t="s">
        <v>663</v>
      </c>
      <c r="B120" s="191">
        <v>0</v>
      </c>
      <c r="C120" s="191">
        <v>15252.73</v>
      </c>
      <c r="D120" s="191">
        <v>0</v>
      </c>
      <c r="E120" s="191">
        <v>15252.73</v>
      </c>
    </row>
    <row r="121" spans="1:5" ht="15" customHeight="1" x14ac:dyDescent="0.2">
      <c r="A121" s="199" t="s">
        <v>236</v>
      </c>
      <c r="B121" s="191">
        <v>0</v>
      </c>
      <c r="C121" s="191">
        <v>0</v>
      </c>
      <c r="D121" s="191">
        <v>0</v>
      </c>
      <c r="E121" s="191">
        <v>0</v>
      </c>
    </row>
    <row r="122" spans="1:5" ht="15" customHeight="1" x14ac:dyDescent="0.2">
      <c r="A122" s="199" t="s">
        <v>237</v>
      </c>
      <c r="B122" s="191">
        <v>0</v>
      </c>
      <c r="C122" s="191">
        <v>549.16999999999996</v>
      </c>
      <c r="D122" s="191">
        <v>0</v>
      </c>
      <c r="E122" s="191">
        <v>549.16999999999996</v>
      </c>
    </row>
    <row r="123" spans="1:5" ht="13.5" customHeight="1" x14ac:dyDescent="0.2">
      <c r="A123" s="199" t="s">
        <v>238</v>
      </c>
      <c r="B123" s="191">
        <v>0</v>
      </c>
      <c r="C123" s="191">
        <v>511.8</v>
      </c>
      <c r="D123" s="191">
        <v>0</v>
      </c>
      <c r="E123" s="191">
        <v>511.8</v>
      </c>
    </row>
    <row r="124" spans="1:5" ht="15" customHeight="1" x14ac:dyDescent="0.2">
      <c r="A124" s="199" t="s">
        <v>239</v>
      </c>
      <c r="B124" s="191">
        <v>0</v>
      </c>
      <c r="C124" s="191">
        <v>29865.47</v>
      </c>
      <c r="D124" s="191">
        <v>0</v>
      </c>
      <c r="E124" s="191">
        <v>29865.47</v>
      </c>
    </row>
    <row r="125" spans="1:5" ht="15" customHeight="1" x14ac:dyDescent="0.2">
      <c r="A125" s="199" t="s">
        <v>240</v>
      </c>
      <c r="B125" s="191">
        <v>0</v>
      </c>
      <c r="C125" s="191">
        <v>0</v>
      </c>
      <c r="D125" s="191">
        <v>0</v>
      </c>
      <c r="E125" s="191">
        <v>0</v>
      </c>
    </row>
    <row r="126" spans="1:5" ht="15" customHeight="1" x14ac:dyDescent="0.2">
      <c r="A126" s="199" t="s">
        <v>241</v>
      </c>
      <c r="B126" s="191">
        <v>0</v>
      </c>
      <c r="C126" s="191">
        <v>0</v>
      </c>
      <c r="D126" s="191">
        <v>0</v>
      </c>
      <c r="E126" s="191">
        <v>0</v>
      </c>
    </row>
    <row r="127" spans="1:5" ht="15" customHeight="1" x14ac:dyDescent="0.2">
      <c r="A127" s="199" t="s">
        <v>242</v>
      </c>
      <c r="B127" s="191">
        <v>0</v>
      </c>
      <c r="C127" s="191">
        <v>0</v>
      </c>
      <c r="D127" s="191">
        <v>0</v>
      </c>
      <c r="E127" s="191">
        <v>0</v>
      </c>
    </row>
    <row r="128" spans="1:5" ht="15" customHeight="1" x14ac:dyDescent="0.2">
      <c r="A128" s="199" t="s">
        <v>243</v>
      </c>
      <c r="B128" s="191">
        <v>0</v>
      </c>
      <c r="C128" s="191">
        <v>0</v>
      </c>
      <c r="D128" s="191">
        <v>0</v>
      </c>
      <c r="E128" s="191">
        <v>0</v>
      </c>
    </row>
    <row r="129" spans="1:5" ht="15" customHeight="1" x14ac:dyDescent="0.2">
      <c r="A129" s="199" t="s">
        <v>244</v>
      </c>
      <c r="B129" s="191">
        <v>0</v>
      </c>
      <c r="C129" s="191">
        <v>0</v>
      </c>
      <c r="D129" s="191">
        <v>0</v>
      </c>
      <c r="E129" s="191">
        <v>0</v>
      </c>
    </row>
    <row r="130" spans="1:5" ht="15" customHeight="1" x14ac:dyDescent="0.2">
      <c r="A130" s="200" t="s">
        <v>667</v>
      </c>
      <c r="B130" s="191">
        <v>0</v>
      </c>
      <c r="C130" s="191">
        <v>0</v>
      </c>
      <c r="D130" s="191">
        <v>0</v>
      </c>
      <c r="E130" s="191">
        <v>0</v>
      </c>
    </row>
    <row r="131" spans="1:5" ht="15" customHeight="1" x14ac:dyDescent="0.2">
      <c r="A131" s="204" t="s">
        <v>245</v>
      </c>
      <c r="B131" s="193">
        <v>7044030.46</v>
      </c>
      <c r="C131" s="193">
        <v>253515.69</v>
      </c>
      <c r="D131" s="193">
        <v>0</v>
      </c>
      <c r="E131" s="193">
        <v>7297546.1500000004</v>
      </c>
    </row>
    <row r="132" spans="1:5" ht="15" customHeight="1" x14ac:dyDescent="0.2">
      <c r="A132" s="198" t="s">
        <v>246</v>
      </c>
      <c r="B132" s="191"/>
      <c r="C132" s="191"/>
      <c r="D132" s="191"/>
      <c r="E132" s="191"/>
    </row>
    <row r="133" spans="1:5" ht="15" customHeight="1" x14ac:dyDescent="0.2">
      <c r="A133" s="199" t="s">
        <v>247</v>
      </c>
      <c r="B133" s="191">
        <v>198001.46</v>
      </c>
      <c r="C133" s="191">
        <v>0</v>
      </c>
      <c r="D133" s="191">
        <v>0</v>
      </c>
      <c r="E133" s="191">
        <v>198001.46</v>
      </c>
    </row>
    <row r="134" spans="1:5" ht="15" customHeight="1" x14ac:dyDescent="0.2">
      <c r="A134" s="199" t="s">
        <v>248</v>
      </c>
      <c r="B134" s="191">
        <v>0</v>
      </c>
      <c r="C134" s="191">
        <v>0</v>
      </c>
      <c r="D134" s="191">
        <v>0</v>
      </c>
      <c r="E134" s="191">
        <v>0</v>
      </c>
    </row>
    <row r="135" spans="1:5" ht="15" customHeight="1" x14ac:dyDescent="0.2">
      <c r="A135" s="199" t="s">
        <v>249</v>
      </c>
      <c r="B135" s="191">
        <v>7357.86</v>
      </c>
      <c r="C135" s="191">
        <v>0</v>
      </c>
      <c r="D135" s="191">
        <v>0</v>
      </c>
      <c r="E135" s="191">
        <v>7357.86</v>
      </c>
    </row>
    <row r="136" spans="1:5" ht="15" customHeight="1" x14ac:dyDescent="0.2">
      <c r="A136" s="199" t="s">
        <v>664</v>
      </c>
      <c r="B136" s="191">
        <v>199061.03</v>
      </c>
      <c r="C136" s="191">
        <v>0</v>
      </c>
      <c r="D136" s="191">
        <v>0</v>
      </c>
      <c r="E136" s="191">
        <v>199061.03</v>
      </c>
    </row>
    <row r="137" spans="1:5" ht="15" customHeight="1" x14ac:dyDescent="0.2">
      <c r="A137" s="199" t="s">
        <v>250</v>
      </c>
      <c r="B137" s="191">
        <v>85335.29</v>
      </c>
      <c r="C137" s="191">
        <v>0</v>
      </c>
      <c r="D137" s="191">
        <v>0</v>
      </c>
      <c r="E137" s="191">
        <v>85335.29</v>
      </c>
    </row>
    <row r="138" spans="1:5" ht="15" customHeight="1" x14ac:dyDescent="0.2">
      <c r="A138" s="199" t="s">
        <v>251</v>
      </c>
      <c r="B138" s="191">
        <v>19302.41</v>
      </c>
      <c r="C138" s="191">
        <v>0</v>
      </c>
      <c r="D138" s="191">
        <v>0</v>
      </c>
      <c r="E138" s="191">
        <v>19302.41</v>
      </c>
    </row>
    <row r="139" spans="1:5" ht="15" customHeight="1" x14ac:dyDescent="0.2">
      <c r="A139" s="199" t="s">
        <v>252</v>
      </c>
      <c r="B139" s="191">
        <v>2111.1999999999998</v>
      </c>
      <c r="C139" s="191">
        <v>0</v>
      </c>
      <c r="D139" s="191">
        <v>0</v>
      </c>
      <c r="E139" s="191">
        <v>2111.1999999999998</v>
      </c>
    </row>
    <row r="140" spans="1:5" ht="15" customHeight="1" x14ac:dyDescent="0.2">
      <c r="A140" s="199" t="s">
        <v>64</v>
      </c>
      <c r="B140" s="191">
        <v>4121.87</v>
      </c>
      <c r="C140" s="191">
        <v>0</v>
      </c>
      <c r="D140" s="191">
        <v>0</v>
      </c>
      <c r="E140" s="191">
        <v>4121.87</v>
      </c>
    </row>
    <row r="141" spans="1:5" ht="15" customHeight="1" x14ac:dyDescent="0.2">
      <c r="A141" s="199" t="s">
        <v>253</v>
      </c>
      <c r="B141" s="191">
        <v>0</v>
      </c>
      <c r="C141" s="191">
        <v>0</v>
      </c>
      <c r="D141" s="191">
        <v>0</v>
      </c>
      <c r="E141" s="191">
        <v>0</v>
      </c>
    </row>
    <row r="142" spans="1:5" ht="15" customHeight="1" x14ac:dyDescent="0.2">
      <c r="A142" s="199" t="s">
        <v>254</v>
      </c>
      <c r="B142" s="191">
        <v>64339.739999999903</v>
      </c>
      <c r="C142" s="191">
        <v>0</v>
      </c>
      <c r="D142" s="191">
        <v>0</v>
      </c>
      <c r="E142" s="191">
        <v>64339.739999999903</v>
      </c>
    </row>
    <row r="143" spans="1:5" ht="15" customHeight="1" x14ac:dyDescent="0.2">
      <c r="A143" s="199" t="s">
        <v>255</v>
      </c>
      <c r="B143" s="191">
        <v>26505.33</v>
      </c>
      <c r="C143" s="191">
        <v>0</v>
      </c>
      <c r="D143" s="191">
        <v>0</v>
      </c>
      <c r="E143" s="191">
        <v>26505.33</v>
      </c>
    </row>
    <row r="144" spans="1:5" ht="15" customHeight="1" x14ac:dyDescent="0.2">
      <c r="A144" s="199" t="s">
        <v>256</v>
      </c>
      <c r="B144" s="191">
        <v>81577.899999999994</v>
      </c>
      <c r="C144" s="191">
        <v>0</v>
      </c>
      <c r="D144" s="191">
        <v>0</v>
      </c>
      <c r="E144" s="191">
        <v>81577.899999999994</v>
      </c>
    </row>
    <row r="145" spans="1:5" ht="15" customHeight="1" x14ac:dyDescent="0.2">
      <c r="A145" s="199" t="s">
        <v>257</v>
      </c>
      <c r="B145" s="191">
        <v>813.6</v>
      </c>
      <c r="C145" s="191">
        <v>0</v>
      </c>
      <c r="D145" s="191">
        <v>0</v>
      </c>
      <c r="E145" s="191">
        <v>813.6</v>
      </c>
    </row>
    <row r="146" spans="1:5" ht="15" customHeight="1" x14ac:dyDescent="0.2">
      <c r="A146" s="199" t="s">
        <v>258</v>
      </c>
      <c r="B146" s="191">
        <v>13162.19</v>
      </c>
      <c r="C146" s="191">
        <v>0</v>
      </c>
      <c r="D146" s="191">
        <v>0</v>
      </c>
      <c r="E146" s="191">
        <v>13162.19</v>
      </c>
    </row>
    <row r="147" spans="1:5" ht="15" customHeight="1" x14ac:dyDescent="0.2">
      <c r="A147" s="199" t="s">
        <v>259</v>
      </c>
      <c r="B147" s="191">
        <v>4.6500000000000004</v>
      </c>
      <c r="C147" s="191">
        <v>0</v>
      </c>
      <c r="D147" s="191">
        <v>0</v>
      </c>
      <c r="E147" s="191">
        <v>4.6500000000000004</v>
      </c>
    </row>
    <row r="148" spans="1:5" ht="15" customHeight="1" x14ac:dyDescent="0.2">
      <c r="A148" s="199" t="s">
        <v>260</v>
      </c>
      <c r="B148" s="191">
        <v>0</v>
      </c>
      <c r="C148" s="191">
        <v>0</v>
      </c>
      <c r="D148" s="191">
        <v>0</v>
      </c>
      <c r="E148" s="191">
        <v>0</v>
      </c>
    </row>
    <row r="149" spans="1:5" ht="15" customHeight="1" x14ac:dyDescent="0.2">
      <c r="A149" s="199" t="s">
        <v>668</v>
      </c>
      <c r="B149" s="191">
        <v>74837.240000000005</v>
      </c>
      <c r="C149" s="191">
        <v>0</v>
      </c>
      <c r="D149" s="191">
        <v>0</v>
      </c>
      <c r="E149" s="191">
        <v>74837.240000000005</v>
      </c>
    </row>
    <row r="150" spans="1:5" ht="12.75" customHeight="1" x14ac:dyDescent="0.2">
      <c r="A150" s="199" t="s">
        <v>261</v>
      </c>
      <c r="B150" s="191">
        <v>177325.12999999899</v>
      </c>
      <c r="C150" s="191">
        <v>0</v>
      </c>
      <c r="D150" s="191">
        <v>0</v>
      </c>
      <c r="E150" s="191">
        <v>177325.12999999899</v>
      </c>
    </row>
    <row r="151" spans="1:5" ht="15" customHeight="1" x14ac:dyDescent="0.2">
      <c r="A151" s="199" t="s">
        <v>262</v>
      </c>
      <c r="B151" s="191">
        <v>982296.06</v>
      </c>
      <c r="C151" s="191">
        <v>0</v>
      </c>
      <c r="D151" s="191">
        <v>0</v>
      </c>
      <c r="E151" s="191">
        <v>982296.06</v>
      </c>
    </row>
    <row r="152" spans="1:5" ht="15" customHeight="1" x14ac:dyDescent="0.2">
      <c r="A152" s="199" t="s">
        <v>263</v>
      </c>
      <c r="B152" s="191">
        <v>356.05</v>
      </c>
      <c r="C152" s="191">
        <v>0</v>
      </c>
      <c r="D152" s="191">
        <v>0</v>
      </c>
      <c r="E152" s="191">
        <v>356.05</v>
      </c>
    </row>
    <row r="153" spans="1:5" ht="15" customHeight="1" x14ac:dyDescent="0.2">
      <c r="A153" s="199" t="s">
        <v>264</v>
      </c>
      <c r="B153" s="191">
        <v>0</v>
      </c>
      <c r="C153" s="191">
        <v>0</v>
      </c>
      <c r="D153" s="191">
        <v>0</v>
      </c>
      <c r="E153" s="191">
        <v>0</v>
      </c>
    </row>
    <row r="154" spans="1:5" ht="15" customHeight="1" x14ac:dyDescent="0.2">
      <c r="A154" s="199" t="s">
        <v>265</v>
      </c>
      <c r="B154" s="191">
        <v>0</v>
      </c>
      <c r="C154" s="191">
        <v>334.94</v>
      </c>
      <c r="D154" s="191">
        <v>0</v>
      </c>
      <c r="E154" s="191">
        <v>334.94</v>
      </c>
    </row>
    <row r="155" spans="1:5" ht="15" customHeight="1" x14ac:dyDescent="0.2">
      <c r="A155" s="199" t="s">
        <v>266</v>
      </c>
      <c r="B155" s="191">
        <v>0</v>
      </c>
      <c r="C155" s="191">
        <v>0</v>
      </c>
      <c r="D155" s="191">
        <v>0</v>
      </c>
      <c r="E155" s="191">
        <v>0</v>
      </c>
    </row>
    <row r="156" spans="1:5" ht="15" customHeight="1" x14ac:dyDescent="0.2">
      <c r="A156" s="199" t="s">
        <v>665</v>
      </c>
      <c r="B156" s="191">
        <v>0</v>
      </c>
      <c r="C156" s="191">
        <v>0</v>
      </c>
      <c r="D156" s="191">
        <v>0</v>
      </c>
      <c r="E156" s="191">
        <v>0</v>
      </c>
    </row>
    <row r="157" spans="1:5" ht="15" customHeight="1" x14ac:dyDescent="0.2">
      <c r="A157" s="199" t="s">
        <v>267</v>
      </c>
      <c r="B157" s="191">
        <v>0</v>
      </c>
      <c r="C157" s="191">
        <v>0</v>
      </c>
      <c r="D157" s="191">
        <v>0</v>
      </c>
      <c r="E157" s="191">
        <v>0</v>
      </c>
    </row>
    <row r="158" spans="1:5" ht="15" customHeight="1" x14ac:dyDescent="0.2">
      <c r="A158" s="199" t="s">
        <v>666</v>
      </c>
      <c r="B158" s="191">
        <v>0</v>
      </c>
      <c r="C158" s="191">
        <v>0</v>
      </c>
      <c r="D158" s="191">
        <v>0</v>
      </c>
      <c r="E158" s="191">
        <v>0</v>
      </c>
    </row>
    <row r="159" spans="1:5" ht="13.5" customHeight="1" x14ac:dyDescent="0.2">
      <c r="A159" s="200" t="s">
        <v>270</v>
      </c>
      <c r="B159" s="201">
        <v>0</v>
      </c>
      <c r="C159" s="201">
        <v>0</v>
      </c>
      <c r="D159" s="201">
        <v>0</v>
      </c>
      <c r="E159" s="201">
        <v>0</v>
      </c>
    </row>
    <row r="160" spans="1:5" ht="15" customHeight="1" x14ac:dyDescent="0.2">
      <c r="A160" s="199" t="s">
        <v>272</v>
      </c>
      <c r="B160" s="191">
        <v>1936509.01</v>
      </c>
      <c r="C160" s="191">
        <v>334.94</v>
      </c>
      <c r="D160" s="191">
        <v>0</v>
      </c>
      <c r="E160" s="191">
        <v>1936843.95</v>
      </c>
    </row>
    <row r="161" spans="1:5" ht="15" customHeight="1" x14ac:dyDescent="0.2">
      <c r="A161" s="198" t="s">
        <v>273</v>
      </c>
      <c r="B161" s="191"/>
      <c r="C161" s="191"/>
      <c r="D161" s="191"/>
      <c r="E161" s="191"/>
    </row>
    <row r="162" spans="1:5" ht="15" customHeight="1" x14ac:dyDescent="0.2">
      <c r="A162" s="199" t="s">
        <v>274</v>
      </c>
      <c r="B162" s="191">
        <v>255506.62999999899</v>
      </c>
      <c r="C162" s="191">
        <v>0</v>
      </c>
      <c r="D162" s="191">
        <v>0</v>
      </c>
      <c r="E162" s="191">
        <v>255506.62999999899</v>
      </c>
    </row>
    <row r="163" spans="1:5" ht="15" customHeight="1" x14ac:dyDescent="0.2">
      <c r="A163" s="199" t="s">
        <v>275</v>
      </c>
      <c r="B163" s="191">
        <v>223631.72999999899</v>
      </c>
      <c r="C163" s="191">
        <v>0</v>
      </c>
      <c r="D163" s="191">
        <v>0</v>
      </c>
      <c r="E163" s="191">
        <v>223631.72999999899</v>
      </c>
    </row>
    <row r="164" spans="1:5" ht="15" customHeight="1" x14ac:dyDescent="0.2">
      <c r="A164" s="199" t="s">
        <v>277</v>
      </c>
      <c r="B164" s="191">
        <v>103230.39999999999</v>
      </c>
      <c r="C164" s="191">
        <v>0</v>
      </c>
      <c r="D164" s="191">
        <v>0</v>
      </c>
      <c r="E164" s="191">
        <v>103230.39999999999</v>
      </c>
    </row>
    <row r="165" spans="1:5" ht="15" customHeight="1" x14ac:dyDescent="0.2">
      <c r="A165" s="199" t="s">
        <v>278</v>
      </c>
      <c r="B165" s="191">
        <v>274509.20999999897</v>
      </c>
      <c r="C165" s="191">
        <v>0</v>
      </c>
      <c r="D165" s="191">
        <v>0</v>
      </c>
      <c r="E165" s="191">
        <v>274509.20999999897</v>
      </c>
    </row>
    <row r="166" spans="1:5" ht="15" customHeight="1" x14ac:dyDescent="0.2">
      <c r="A166" s="199" t="s">
        <v>279</v>
      </c>
      <c r="B166" s="191">
        <v>197014.02</v>
      </c>
      <c r="C166" s="191">
        <v>0</v>
      </c>
      <c r="D166" s="191">
        <v>0</v>
      </c>
      <c r="E166" s="191">
        <v>197014.02</v>
      </c>
    </row>
    <row r="167" spans="1:5" ht="15" customHeight="1" x14ac:dyDescent="0.2">
      <c r="A167" s="199" t="s">
        <v>280</v>
      </c>
      <c r="B167" s="191">
        <v>0</v>
      </c>
      <c r="C167" s="191">
        <v>0</v>
      </c>
      <c r="D167" s="191">
        <v>0</v>
      </c>
      <c r="E167" s="191">
        <v>0</v>
      </c>
    </row>
    <row r="168" spans="1:5" ht="15" customHeight="1" x14ac:dyDescent="0.2">
      <c r="A168" s="199" t="s">
        <v>281</v>
      </c>
      <c r="B168" s="191">
        <v>50763.109999999702</v>
      </c>
      <c r="C168" s="191">
        <v>0</v>
      </c>
      <c r="D168" s="191">
        <v>0</v>
      </c>
      <c r="E168" s="191">
        <v>50763.109999999702</v>
      </c>
    </row>
    <row r="169" spans="1:5" ht="15" customHeight="1" x14ac:dyDescent="0.2">
      <c r="A169" s="199" t="s">
        <v>282</v>
      </c>
      <c r="B169" s="191">
        <v>361243.07</v>
      </c>
      <c r="C169" s="191">
        <v>0</v>
      </c>
      <c r="D169" s="191">
        <v>0</v>
      </c>
      <c r="E169" s="191">
        <v>361243.07</v>
      </c>
    </row>
    <row r="170" spans="1:5" ht="15" customHeight="1" x14ac:dyDescent="0.2">
      <c r="A170" s="199" t="s">
        <v>283</v>
      </c>
      <c r="B170" s="191">
        <v>302978.65999999997</v>
      </c>
      <c r="C170" s="191">
        <v>0</v>
      </c>
      <c r="D170" s="191">
        <v>0</v>
      </c>
      <c r="E170" s="191">
        <v>302978.65999999997</v>
      </c>
    </row>
    <row r="171" spans="1:5" ht="15" customHeight="1" x14ac:dyDescent="0.2">
      <c r="A171" s="199" t="s">
        <v>284</v>
      </c>
      <c r="B171" s="191">
        <v>73387.929999999993</v>
      </c>
      <c r="C171" s="191">
        <v>0</v>
      </c>
      <c r="D171" s="191">
        <v>0</v>
      </c>
      <c r="E171" s="191">
        <v>73387.929999999993</v>
      </c>
    </row>
    <row r="172" spans="1:5" ht="15" customHeight="1" x14ac:dyDescent="0.2">
      <c r="A172" s="199" t="s">
        <v>285</v>
      </c>
      <c r="B172" s="191">
        <v>0</v>
      </c>
      <c r="C172" s="191">
        <v>0</v>
      </c>
      <c r="D172" s="191">
        <v>0</v>
      </c>
      <c r="E172" s="191">
        <v>0</v>
      </c>
    </row>
    <row r="173" spans="1:5" ht="15" customHeight="1" x14ac:dyDescent="0.2">
      <c r="A173" s="199" t="s">
        <v>286</v>
      </c>
      <c r="B173" s="191">
        <v>0</v>
      </c>
      <c r="C173" s="191">
        <v>0</v>
      </c>
      <c r="D173" s="191">
        <v>0</v>
      </c>
      <c r="E173" s="191">
        <v>0</v>
      </c>
    </row>
    <row r="174" spans="1:5" ht="15" customHeight="1" x14ac:dyDescent="0.2">
      <c r="A174" s="199" t="s">
        <v>287</v>
      </c>
      <c r="B174" s="191">
        <v>181915.06999999899</v>
      </c>
      <c r="C174" s="191">
        <v>0</v>
      </c>
      <c r="D174" s="191">
        <v>0</v>
      </c>
      <c r="E174" s="191">
        <v>181915.06999999899</v>
      </c>
    </row>
    <row r="175" spans="1:5" ht="15" customHeight="1" x14ac:dyDescent="0.2">
      <c r="A175" s="199" t="s">
        <v>288</v>
      </c>
      <c r="B175" s="191">
        <v>2446555.49000003</v>
      </c>
      <c r="C175" s="191">
        <v>0</v>
      </c>
      <c r="D175" s="191">
        <v>0</v>
      </c>
      <c r="E175" s="191">
        <v>2446555.49000003</v>
      </c>
    </row>
    <row r="176" spans="1:5" ht="15" customHeight="1" x14ac:dyDescent="0.2">
      <c r="A176" s="199" t="s">
        <v>289</v>
      </c>
      <c r="B176" s="191">
        <v>1071369.94</v>
      </c>
      <c r="C176" s="191">
        <v>0</v>
      </c>
      <c r="D176" s="191">
        <v>0</v>
      </c>
      <c r="E176" s="191">
        <v>1071369.94</v>
      </c>
    </row>
    <row r="177" spans="1:5" ht="15" customHeight="1" x14ac:dyDescent="0.2">
      <c r="A177" s="199" t="s">
        <v>290</v>
      </c>
      <c r="B177" s="191">
        <v>7324.8499999999904</v>
      </c>
      <c r="C177" s="191">
        <v>0</v>
      </c>
      <c r="D177" s="191">
        <v>0</v>
      </c>
      <c r="E177" s="191">
        <v>7324.8499999999904</v>
      </c>
    </row>
    <row r="178" spans="1:5" ht="15" customHeight="1" x14ac:dyDescent="0.2">
      <c r="A178" s="199" t="s">
        <v>291</v>
      </c>
      <c r="B178" s="191">
        <v>257345.90999999901</v>
      </c>
      <c r="C178" s="191">
        <v>0</v>
      </c>
      <c r="D178" s="191">
        <v>0</v>
      </c>
      <c r="E178" s="191">
        <v>257345.90999999901</v>
      </c>
    </row>
    <row r="179" spans="1:5" ht="15" customHeight="1" x14ac:dyDescent="0.2">
      <c r="A179" s="199" t="s">
        <v>292</v>
      </c>
      <c r="B179" s="191">
        <v>38642.129999999997</v>
      </c>
      <c r="C179" s="191">
        <v>0</v>
      </c>
      <c r="D179" s="191">
        <v>0</v>
      </c>
      <c r="E179" s="191">
        <v>38642.129999999997</v>
      </c>
    </row>
    <row r="180" spans="1:5" ht="15" customHeight="1" x14ac:dyDescent="0.2">
      <c r="A180" s="199" t="s">
        <v>293</v>
      </c>
      <c r="B180" s="191">
        <v>0</v>
      </c>
      <c r="C180" s="191">
        <v>0</v>
      </c>
      <c r="D180" s="191">
        <v>0</v>
      </c>
      <c r="E180" s="191">
        <v>0</v>
      </c>
    </row>
    <row r="181" spans="1:5" ht="15" customHeight="1" x14ac:dyDescent="0.2">
      <c r="A181" s="199" t="s">
        <v>294</v>
      </c>
      <c r="B181" s="191">
        <v>0</v>
      </c>
      <c r="C181" s="191">
        <v>144374.18999999901</v>
      </c>
      <c r="D181" s="191">
        <v>0</v>
      </c>
      <c r="E181" s="191">
        <v>144374.18999999901</v>
      </c>
    </row>
    <row r="182" spans="1:5" ht="15" customHeight="1" x14ac:dyDescent="0.2">
      <c r="A182" s="199" t="s">
        <v>295</v>
      </c>
      <c r="B182" s="191">
        <v>0</v>
      </c>
      <c r="C182" s="191">
        <v>106667.459999999</v>
      </c>
      <c r="D182" s="191">
        <v>0</v>
      </c>
      <c r="E182" s="191">
        <v>106667.459999999</v>
      </c>
    </row>
    <row r="183" spans="1:5" ht="15" customHeight="1" x14ac:dyDescent="0.2">
      <c r="A183" s="199" t="s">
        <v>296</v>
      </c>
      <c r="B183" s="191">
        <v>0</v>
      </c>
      <c r="C183" s="191">
        <v>1220869.5699999901</v>
      </c>
      <c r="D183" s="191">
        <v>0</v>
      </c>
      <c r="E183" s="191">
        <v>1220869.5699999901</v>
      </c>
    </row>
    <row r="184" spans="1:5" ht="15" customHeight="1" x14ac:dyDescent="0.2">
      <c r="A184" s="199" t="s">
        <v>297</v>
      </c>
      <c r="B184" s="191">
        <v>0</v>
      </c>
      <c r="C184" s="191">
        <v>259853.22</v>
      </c>
      <c r="D184" s="191">
        <v>0</v>
      </c>
      <c r="E184" s="191">
        <v>259853.22</v>
      </c>
    </row>
    <row r="185" spans="1:5" ht="15" customHeight="1" x14ac:dyDescent="0.2">
      <c r="A185" s="199" t="s">
        <v>298</v>
      </c>
      <c r="B185" s="191">
        <v>0</v>
      </c>
      <c r="C185" s="191">
        <v>10672.16</v>
      </c>
      <c r="D185" s="191">
        <v>0</v>
      </c>
      <c r="E185" s="191">
        <v>10672.16</v>
      </c>
    </row>
    <row r="186" spans="1:5" ht="11.25" customHeight="1" x14ac:dyDescent="0.2">
      <c r="A186" s="199" t="s">
        <v>299</v>
      </c>
      <c r="B186" s="191">
        <v>0</v>
      </c>
      <c r="C186" s="191">
        <v>427930.54</v>
      </c>
      <c r="D186" s="191">
        <v>0</v>
      </c>
      <c r="E186" s="191">
        <v>427930.54</v>
      </c>
    </row>
    <row r="187" spans="1:5" ht="15" customHeight="1" x14ac:dyDescent="0.2">
      <c r="A187" s="199" t="s">
        <v>300</v>
      </c>
      <c r="B187" s="191">
        <v>0</v>
      </c>
      <c r="C187" s="191">
        <v>561872.31999999995</v>
      </c>
      <c r="D187" s="191">
        <v>0</v>
      </c>
      <c r="E187" s="191">
        <v>561872.31999999995</v>
      </c>
    </row>
    <row r="188" spans="1:5" ht="15" customHeight="1" x14ac:dyDescent="0.2">
      <c r="A188" s="199" t="s">
        <v>301</v>
      </c>
      <c r="B188" s="191">
        <v>0</v>
      </c>
      <c r="C188" s="191">
        <v>359782.56</v>
      </c>
      <c r="D188" s="191">
        <v>0</v>
      </c>
      <c r="E188" s="191">
        <v>359782.56</v>
      </c>
    </row>
    <row r="189" spans="1:5" ht="15" customHeight="1" x14ac:dyDescent="0.2">
      <c r="A189" s="199" t="s">
        <v>302</v>
      </c>
      <c r="B189" s="191">
        <v>0</v>
      </c>
      <c r="C189" s="191">
        <v>14897.25</v>
      </c>
      <c r="D189" s="191">
        <v>0</v>
      </c>
      <c r="E189" s="191">
        <v>14897.25</v>
      </c>
    </row>
    <row r="190" spans="1:5" ht="15" customHeight="1" x14ac:dyDescent="0.2">
      <c r="A190" s="199" t="s">
        <v>662</v>
      </c>
      <c r="B190" s="191">
        <v>0</v>
      </c>
      <c r="C190" s="191">
        <v>5771.5</v>
      </c>
      <c r="D190" s="191">
        <v>0</v>
      </c>
      <c r="E190" s="191">
        <v>5771.5</v>
      </c>
    </row>
    <row r="191" spans="1:5" ht="15" customHeight="1" x14ac:dyDescent="0.2">
      <c r="A191" s="199" t="s">
        <v>303</v>
      </c>
      <c r="B191" s="191">
        <v>0</v>
      </c>
      <c r="C191" s="191">
        <v>578186.17000000004</v>
      </c>
      <c r="D191" s="191">
        <v>0</v>
      </c>
      <c r="E191" s="191">
        <v>578186.17000000004</v>
      </c>
    </row>
    <row r="192" spans="1:5" ht="15" customHeight="1" x14ac:dyDescent="0.2">
      <c r="A192" s="199" t="s">
        <v>304</v>
      </c>
      <c r="B192" s="191">
        <v>0</v>
      </c>
      <c r="C192" s="191">
        <v>54315.19</v>
      </c>
      <c r="D192" s="191">
        <v>0</v>
      </c>
      <c r="E192" s="191">
        <v>54315.19</v>
      </c>
    </row>
    <row r="193" spans="1:5" ht="12.75" customHeight="1" x14ac:dyDescent="0.2">
      <c r="A193" s="199" t="s">
        <v>305</v>
      </c>
      <c r="B193" s="191">
        <v>0</v>
      </c>
      <c r="C193" s="191">
        <v>51426.71</v>
      </c>
      <c r="D193" s="191">
        <v>0</v>
      </c>
      <c r="E193" s="191">
        <v>51426.71</v>
      </c>
    </row>
    <row r="194" spans="1:5" ht="15" customHeight="1" x14ac:dyDescent="0.2">
      <c r="A194" s="199" t="s">
        <v>306</v>
      </c>
      <c r="B194" s="191">
        <v>0</v>
      </c>
      <c r="C194" s="191">
        <v>193490.399999999</v>
      </c>
      <c r="D194" s="191">
        <v>0</v>
      </c>
      <c r="E194" s="191">
        <v>193490.399999999</v>
      </c>
    </row>
    <row r="195" spans="1:5" ht="15" customHeight="1" x14ac:dyDescent="0.2">
      <c r="A195" s="199" t="s">
        <v>307</v>
      </c>
      <c r="B195" s="191">
        <v>0</v>
      </c>
      <c r="C195" s="191">
        <v>52959.72</v>
      </c>
      <c r="D195" s="191">
        <v>0</v>
      </c>
      <c r="E195" s="191">
        <v>52959.72</v>
      </c>
    </row>
    <row r="196" spans="1:5" ht="13.5" customHeight="1" x14ac:dyDescent="0.2">
      <c r="A196" s="200" t="s">
        <v>308</v>
      </c>
      <c r="B196" s="201">
        <v>0</v>
      </c>
      <c r="C196" s="201">
        <v>98723.19</v>
      </c>
      <c r="D196" s="201">
        <v>0</v>
      </c>
      <c r="E196" s="201">
        <v>98723.19</v>
      </c>
    </row>
    <row r="197" spans="1:5" ht="15" customHeight="1" x14ac:dyDescent="0.2">
      <c r="A197" s="199" t="s">
        <v>309</v>
      </c>
      <c r="B197" s="191">
        <v>5845418.1500000302</v>
      </c>
      <c r="C197" s="191">
        <v>4141792.15</v>
      </c>
      <c r="D197" s="191">
        <v>0</v>
      </c>
      <c r="E197" s="191">
        <v>9987210.3000000305</v>
      </c>
    </row>
    <row r="198" spans="1:5" ht="15" customHeight="1" x14ac:dyDescent="0.2">
      <c r="A198" s="198" t="s">
        <v>310</v>
      </c>
      <c r="B198" s="191"/>
      <c r="C198" s="191"/>
      <c r="D198" s="191"/>
      <c r="E198" s="191"/>
    </row>
    <row r="199" spans="1:5" ht="15" customHeight="1" x14ac:dyDescent="0.2">
      <c r="A199" s="199" t="s">
        <v>311</v>
      </c>
      <c r="B199" s="191">
        <v>0</v>
      </c>
      <c r="C199" s="191">
        <v>0</v>
      </c>
      <c r="D199" s="191">
        <v>22835.53</v>
      </c>
      <c r="E199" s="191">
        <v>22835.529999999901</v>
      </c>
    </row>
    <row r="200" spans="1:5" ht="15" customHeight="1" x14ac:dyDescent="0.2">
      <c r="A200" s="199" t="s">
        <v>312</v>
      </c>
      <c r="B200" s="191">
        <v>1504636.53</v>
      </c>
      <c r="C200" s="191">
        <v>1091850.05</v>
      </c>
      <c r="D200" s="191">
        <v>67116.55</v>
      </c>
      <c r="E200" s="191">
        <v>2663603.13</v>
      </c>
    </row>
    <row r="201" spans="1:5" ht="15" customHeight="1" x14ac:dyDescent="0.2">
      <c r="A201" s="199" t="s">
        <v>313</v>
      </c>
      <c r="B201" s="191">
        <v>185507.549999999</v>
      </c>
      <c r="C201" s="191">
        <v>71521.31</v>
      </c>
      <c r="D201" s="191">
        <v>2472149.19</v>
      </c>
      <c r="E201" s="191">
        <v>2729178.05</v>
      </c>
    </row>
    <row r="202" spans="1:5" ht="12.75" customHeight="1" x14ac:dyDescent="0.2">
      <c r="A202" s="199" t="s">
        <v>314</v>
      </c>
      <c r="B202" s="191">
        <v>1153661.47</v>
      </c>
      <c r="C202" s="191">
        <v>421203.65</v>
      </c>
      <c r="D202" s="191">
        <v>0</v>
      </c>
      <c r="E202" s="191">
        <v>1574865.12</v>
      </c>
    </row>
    <row r="203" spans="1:5" ht="15" customHeight="1" x14ac:dyDescent="0.2">
      <c r="A203" s="200" t="s">
        <v>315</v>
      </c>
      <c r="B203" s="201">
        <v>0</v>
      </c>
      <c r="C203" s="201">
        <v>0</v>
      </c>
      <c r="D203" s="201">
        <v>0</v>
      </c>
      <c r="E203" s="201">
        <v>0</v>
      </c>
    </row>
    <row r="204" spans="1:5" ht="15" customHeight="1" x14ac:dyDescent="0.2">
      <c r="A204" s="199" t="s">
        <v>316</v>
      </c>
      <c r="B204" s="191">
        <v>2843805.55</v>
      </c>
      <c r="C204" s="191">
        <v>1584575.01</v>
      </c>
      <c r="D204" s="191">
        <v>2562101.27</v>
      </c>
      <c r="E204" s="191">
        <v>6990481.8300000001</v>
      </c>
    </row>
    <row r="205" spans="1:5" ht="15" customHeight="1" x14ac:dyDescent="0.2">
      <c r="A205" s="198" t="s">
        <v>317</v>
      </c>
      <c r="B205" s="191"/>
      <c r="C205" s="191"/>
      <c r="D205" s="191"/>
      <c r="E205" s="191"/>
    </row>
    <row r="206" spans="1:5" ht="15" customHeight="1" x14ac:dyDescent="0.2">
      <c r="A206" s="199" t="s">
        <v>318</v>
      </c>
      <c r="B206" s="191">
        <v>1434425.74</v>
      </c>
      <c r="C206" s="191">
        <v>610787.26999999897</v>
      </c>
      <c r="D206" s="191">
        <v>118120.52</v>
      </c>
      <c r="E206" s="191">
        <v>2163333.5299999993</v>
      </c>
    </row>
    <row r="207" spans="1:5" ht="15" customHeight="1" x14ac:dyDescent="0.2">
      <c r="A207" s="199" t="s">
        <v>319</v>
      </c>
      <c r="B207" s="191">
        <v>90439.88</v>
      </c>
      <c r="C207" s="191">
        <v>57.83</v>
      </c>
      <c r="D207" s="191">
        <v>80640.87</v>
      </c>
      <c r="E207" s="191">
        <v>171138.58000000002</v>
      </c>
    </row>
    <row r="208" spans="1:5" ht="15" customHeight="1" x14ac:dyDescent="0.2">
      <c r="A208" s="199" t="s">
        <v>320</v>
      </c>
      <c r="B208" s="191">
        <v>0</v>
      </c>
      <c r="C208" s="191">
        <v>0</v>
      </c>
      <c r="D208" s="191">
        <v>20183.96</v>
      </c>
      <c r="E208" s="191">
        <v>20183.96</v>
      </c>
    </row>
    <row r="209" spans="1:5" ht="15" customHeight="1" x14ac:dyDescent="0.2">
      <c r="A209" s="199" t="s">
        <v>321</v>
      </c>
      <c r="B209" s="191">
        <v>0</v>
      </c>
      <c r="C209" s="191">
        <v>0</v>
      </c>
      <c r="D209" s="191">
        <v>0</v>
      </c>
      <c r="E209" s="191">
        <v>0</v>
      </c>
    </row>
    <row r="210" spans="1:5" ht="17.25" customHeight="1" x14ac:dyDescent="0.2">
      <c r="A210" s="199" t="s">
        <v>323</v>
      </c>
      <c r="B210" s="191">
        <v>88391.99</v>
      </c>
      <c r="C210" s="191">
        <v>552.95000000000005</v>
      </c>
      <c r="D210" s="191">
        <v>0</v>
      </c>
      <c r="E210" s="191">
        <v>88944.94</v>
      </c>
    </row>
    <row r="211" spans="1:5" ht="17.25" customHeight="1" x14ac:dyDescent="0.2">
      <c r="A211" s="199" t="s">
        <v>324</v>
      </c>
      <c r="B211" s="191">
        <v>0</v>
      </c>
      <c r="C211" s="191">
        <v>0</v>
      </c>
      <c r="D211" s="191">
        <v>0</v>
      </c>
      <c r="E211" s="191">
        <v>0</v>
      </c>
    </row>
    <row r="212" spans="1:5" ht="15" customHeight="1" x14ac:dyDescent="0.2">
      <c r="A212" s="200" t="s">
        <v>325</v>
      </c>
      <c r="B212" s="201">
        <v>0</v>
      </c>
      <c r="C212" s="201">
        <v>0</v>
      </c>
      <c r="D212" s="201">
        <v>0</v>
      </c>
      <c r="E212" s="201">
        <v>0</v>
      </c>
    </row>
    <row r="213" spans="1:5" ht="15" customHeight="1" x14ac:dyDescent="0.2">
      <c r="A213" s="199" t="s">
        <v>326</v>
      </c>
      <c r="B213" s="191">
        <v>1613257.61</v>
      </c>
      <c r="C213" s="191">
        <v>611398.049999999</v>
      </c>
      <c r="D213" s="191">
        <v>218945.35</v>
      </c>
      <c r="E213" s="191">
        <v>2443601.0099999988</v>
      </c>
    </row>
    <row r="214" spans="1:5" ht="15" customHeight="1" x14ac:dyDescent="0.2">
      <c r="A214" s="198" t="s">
        <v>327</v>
      </c>
      <c r="B214" s="191"/>
      <c r="C214" s="191"/>
      <c r="D214" s="191"/>
      <c r="E214" s="191"/>
    </row>
    <row r="215" spans="1:5" ht="15" customHeight="1" x14ac:dyDescent="0.2">
      <c r="A215" s="200" t="s">
        <v>328</v>
      </c>
      <c r="B215" s="201">
        <v>8972528.2799999993</v>
      </c>
      <c r="C215" s="201">
        <v>1260645.6599999999</v>
      </c>
      <c r="D215" s="201">
        <v>0</v>
      </c>
      <c r="E215" s="201">
        <v>10233173.939999999</v>
      </c>
    </row>
    <row r="216" spans="1:5" ht="14.25" customHeight="1" x14ac:dyDescent="0.2">
      <c r="A216" s="199" t="s">
        <v>329</v>
      </c>
      <c r="B216" s="191">
        <v>8972528.2799999993</v>
      </c>
      <c r="C216" s="191">
        <v>1260645.6599999999</v>
      </c>
      <c r="D216" s="191">
        <v>0</v>
      </c>
      <c r="E216" s="191">
        <v>10233173.939999999</v>
      </c>
    </row>
    <row r="217" spans="1:5" ht="15" customHeight="1" x14ac:dyDescent="0.2">
      <c r="A217" s="198" t="s">
        <v>330</v>
      </c>
      <c r="B217" s="191"/>
      <c r="C217" s="191"/>
      <c r="D217" s="191"/>
      <c r="E217" s="191"/>
    </row>
    <row r="218" spans="1:5" ht="15" customHeight="1" x14ac:dyDescent="0.2">
      <c r="A218" s="199" t="s">
        <v>331</v>
      </c>
      <c r="B218" s="191">
        <v>264667.18</v>
      </c>
      <c r="C218" s="191">
        <v>121106.74</v>
      </c>
      <c r="D218" s="191">
        <v>2651213.6800000002</v>
      </c>
      <c r="E218" s="191">
        <v>3036987.6</v>
      </c>
    </row>
    <row r="219" spans="1:5" ht="15" customHeight="1" x14ac:dyDescent="0.2">
      <c r="A219" s="199" t="s">
        <v>332</v>
      </c>
      <c r="B219" s="191">
        <v>112506.399999999</v>
      </c>
      <c r="C219" s="191">
        <v>28072.49</v>
      </c>
      <c r="D219" s="191">
        <v>882176.87</v>
      </c>
      <c r="E219" s="191">
        <v>1022755.76</v>
      </c>
    </row>
    <row r="220" spans="1:5" ht="15" customHeight="1" x14ac:dyDescent="0.2">
      <c r="A220" s="199" t="s">
        <v>333</v>
      </c>
      <c r="B220" s="191">
        <v>0</v>
      </c>
      <c r="C220" s="191">
        <v>0</v>
      </c>
      <c r="D220" s="191">
        <v>-25633.67</v>
      </c>
      <c r="E220" s="191">
        <v>-25633.67</v>
      </c>
    </row>
    <row r="221" spans="1:5" ht="15" customHeight="1" x14ac:dyDescent="0.2">
      <c r="A221" s="199" t="s">
        <v>334</v>
      </c>
      <c r="B221" s="191">
        <v>190266.38</v>
      </c>
      <c r="C221" s="191">
        <v>125467.629999999</v>
      </c>
      <c r="D221" s="191">
        <v>802783.29</v>
      </c>
      <c r="E221" s="191">
        <v>1118517.3</v>
      </c>
    </row>
    <row r="222" spans="1:5" ht="15" customHeight="1" x14ac:dyDescent="0.2">
      <c r="A222" s="199" t="s">
        <v>335</v>
      </c>
      <c r="B222" s="191">
        <v>383628.69999999902</v>
      </c>
      <c r="C222" s="191">
        <v>26380.61</v>
      </c>
      <c r="D222" s="191">
        <v>49886.35</v>
      </c>
      <c r="E222" s="191">
        <v>459895.65999999898</v>
      </c>
    </row>
    <row r="223" spans="1:5" ht="15" customHeight="1" x14ac:dyDescent="0.2">
      <c r="A223" s="199" t="s">
        <v>336</v>
      </c>
      <c r="B223" s="191">
        <v>27537.32</v>
      </c>
      <c r="C223" s="191">
        <v>35492.949999999903</v>
      </c>
      <c r="D223" s="191">
        <v>401181.71</v>
      </c>
      <c r="E223" s="191">
        <v>464211.98</v>
      </c>
    </row>
    <row r="224" spans="1:5" ht="15" customHeight="1" x14ac:dyDescent="0.2">
      <c r="A224" s="199" t="s">
        <v>337</v>
      </c>
      <c r="B224" s="191">
        <v>1621435.3999999899</v>
      </c>
      <c r="C224" s="191">
        <v>747645.35</v>
      </c>
      <c r="D224" s="191">
        <v>962103.08999999904</v>
      </c>
      <c r="E224" s="191">
        <v>3331183.8399999901</v>
      </c>
    </row>
    <row r="225" spans="1:5" ht="15" customHeight="1" x14ac:dyDescent="0.2">
      <c r="A225" s="199" t="s">
        <v>338</v>
      </c>
      <c r="B225" s="191">
        <v>587161.91999999899</v>
      </c>
      <c r="C225" s="191">
        <v>239562.9</v>
      </c>
      <c r="D225" s="191">
        <v>83407.87</v>
      </c>
      <c r="E225" s="191">
        <v>910132.68999999901</v>
      </c>
    </row>
    <row r="226" spans="1:5" ht="15" customHeight="1" x14ac:dyDescent="0.2">
      <c r="A226" s="199" t="s">
        <v>339</v>
      </c>
      <c r="B226" s="191">
        <v>0</v>
      </c>
      <c r="C226" s="191">
        <v>0</v>
      </c>
      <c r="D226" s="191">
        <v>11539</v>
      </c>
      <c r="E226" s="191">
        <v>11539</v>
      </c>
    </row>
    <row r="227" spans="1:5" ht="15" customHeight="1" x14ac:dyDescent="0.2">
      <c r="A227" s="199" t="s">
        <v>340</v>
      </c>
      <c r="B227" s="191">
        <v>186406.18</v>
      </c>
      <c r="C227" s="191">
        <v>42523.46</v>
      </c>
      <c r="D227" s="191">
        <v>72246.179999999993</v>
      </c>
      <c r="E227" s="191">
        <v>301175.82</v>
      </c>
    </row>
    <row r="228" spans="1:5" ht="15" customHeight="1" x14ac:dyDescent="0.2">
      <c r="A228" s="199" t="s">
        <v>341</v>
      </c>
      <c r="B228" s="191">
        <v>17095</v>
      </c>
      <c r="C228" s="191">
        <v>0</v>
      </c>
      <c r="D228" s="191">
        <v>893437.22</v>
      </c>
      <c r="E228" s="191">
        <v>910532.22</v>
      </c>
    </row>
    <row r="229" spans="1:5" ht="15" customHeight="1" x14ac:dyDescent="0.2">
      <c r="A229" s="199" t="s">
        <v>342</v>
      </c>
      <c r="B229" s="191">
        <v>0</v>
      </c>
      <c r="C229" s="191">
        <v>55997.21</v>
      </c>
      <c r="D229" s="191">
        <v>0</v>
      </c>
      <c r="E229" s="191">
        <v>55997.21</v>
      </c>
    </row>
    <row r="230" spans="1:5" ht="15" customHeight="1" x14ac:dyDescent="0.2">
      <c r="A230" s="200" t="s">
        <v>343</v>
      </c>
      <c r="B230" s="191">
        <v>26152.91</v>
      </c>
      <c r="C230" s="191">
        <v>0</v>
      </c>
      <c r="D230" s="191">
        <v>1411955.86</v>
      </c>
      <c r="E230" s="191">
        <v>1438108.77</v>
      </c>
    </row>
    <row r="231" spans="1:5" ht="13.5" customHeight="1" x14ac:dyDescent="0.2">
      <c r="A231" s="205" t="s">
        <v>344</v>
      </c>
      <c r="B231" s="206">
        <v>3416857.3899999899</v>
      </c>
      <c r="C231" s="206">
        <v>1422249.3399999901</v>
      </c>
      <c r="D231" s="206">
        <v>8196297.4500000002</v>
      </c>
      <c r="E231" s="206">
        <v>13035404.179999989</v>
      </c>
    </row>
    <row r="232" spans="1:5" ht="13.5" customHeight="1" thickBot="1" x14ac:dyDescent="0.25">
      <c r="A232" s="207" t="s">
        <v>647</v>
      </c>
      <c r="B232" s="208">
        <v>31672406.449999999</v>
      </c>
      <c r="C232" s="208">
        <v>9274510.8399999999</v>
      </c>
      <c r="D232" s="208">
        <v>10977344.07</v>
      </c>
      <c r="E232" s="208">
        <v>51924261.359999999</v>
      </c>
    </row>
    <row r="233" spans="1:5" ht="12.75" customHeight="1" thickTop="1" x14ac:dyDescent="0.2">
      <c r="A233" s="199"/>
      <c r="B233" s="191"/>
      <c r="C233" s="191"/>
      <c r="D233" s="191"/>
      <c r="E233" s="191"/>
    </row>
    <row r="234" spans="1:5" ht="15" customHeight="1" x14ac:dyDescent="0.2">
      <c r="A234" s="199" t="s">
        <v>345</v>
      </c>
      <c r="B234" s="191"/>
      <c r="C234" s="191"/>
      <c r="D234" s="191"/>
      <c r="E234" s="191"/>
    </row>
    <row r="235" spans="1:5" ht="15" customHeight="1" x14ac:dyDescent="0.2">
      <c r="A235" s="198" t="s">
        <v>346</v>
      </c>
      <c r="B235" s="191"/>
      <c r="C235" s="191"/>
      <c r="D235" s="191"/>
      <c r="E235" s="191"/>
    </row>
    <row r="236" spans="1:5" ht="15" customHeight="1" x14ac:dyDescent="0.2">
      <c r="A236" s="199" t="s">
        <v>347</v>
      </c>
      <c r="B236" s="191">
        <v>20449667.009999901</v>
      </c>
      <c r="C236" s="191">
        <v>8933554.7299999893</v>
      </c>
      <c r="D236" s="191">
        <v>1821969.96</v>
      </c>
      <c r="E236" s="191">
        <v>31205191.699999891</v>
      </c>
    </row>
    <row r="237" spans="1:5" ht="15" customHeight="1" x14ac:dyDescent="0.2">
      <c r="A237" s="200" t="s">
        <v>348</v>
      </c>
      <c r="B237" s="201">
        <v>78869.22</v>
      </c>
      <c r="C237" s="201">
        <v>40919.370000000003</v>
      </c>
      <c r="D237" s="201">
        <v>5431.33</v>
      </c>
      <c r="E237" s="201">
        <v>125219.92</v>
      </c>
    </row>
    <row r="238" spans="1:5" ht="15" customHeight="1" x14ac:dyDescent="0.2">
      <c r="A238" s="199" t="s">
        <v>349</v>
      </c>
      <c r="B238" s="191">
        <v>20528536.2299999</v>
      </c>
      <c r="C238" s="191">
        <v>8974474.0999999903</v>
      </c>
      <c r="D238" s="191">
        <v>1827401.29</v>
      </c>
      <c r="E238" s="191">
        <v>31330411.619999893</v>
      </c>
    </row>
    <row r="239" spans="1:5" ht="15" customHeight="1" x14ac:dyDescent="0.2">
      <c r="A239" s="198" t="s">
        <v>350</v>
      </c>
      <c r="B239" s="191"/>
      <c r="C239" s="191"/>
      <c r="D239" s="191"/>
      <c r="E239" s="191"/>
    </row>
    <row r="240" spans="1:5" ht="15" customHeight="1" x14ac:dyDescent="0.2">
      <c r="A240" s="199" t="s">
        <v>351</v>
      </c>
      <c r="B240" s="191">
        <v>859608.16</v>
      </c>
      <c r="C240" s="191">
        <v>193712.31</v>
      </c>
      <c r="D240" s="191">
        <v>2474142.96999999</v>
      </c>
      <c r="E240" s="191">
        <v>3527463.439999999</v>
      </c>
    </row>
    <row r="241" spans="1:5" ht="12" customHeight="1" x14ac:dyDescent="0.2">
      <c r="A241" s="204" t="s">
        <v>352</v>
      </c>
      <c r="B241" s="191">
        <v>1154918.8500000001</v>
      </c>
      <c r="C241" s="191">
        <v>0</v>
      </c>
      <c r="D241" s="191">
        <v>0</v>
      </c>
      <c r="E241" s="191">
        <v>1154918.8500000001</v>
      </c>
    </row>
    <row r="242" spans="1:5" ht="15" customHeight="1" x14ac:dyDescent="0.2">
      <c r="A242" s="200" t="s">
        <v>353</v>
      </c>
      <c r="B242" s="201">
        <v>106880.99</v>
      </c>
      <c r="C242" s="201">
        <v>2360.5500000000002</v>
      </c>
      <c r="D242" s="201">
        <v>643.47</v>
      </c>
      <c r="E242" s="201">
        <v>109885.01</v>
      </c>
    </row>
    <row r="243" spans="1:5" ht="15" customHeight="1" x14ac:dyDescent="0.2">
      <c r="A243" s="199" t="s">
        <v>354</v>
      </c>
      <c r="B243" s="191">
        <v>2121408</v>
      </c>
      <c r="C243" s="191">
        <v>196072.86</v>
      </c>
      <c r="D243" s="191">
        <v>2474786.44</v>
      </c>
      <c r="E243" s="191">
        <v>4792267.3</v>
      </c>
    </row>
    <row r="244" spans="1:5" ht="15" customHeight="1" x14ac:dyDescent="0.2">
      <c r="A244" s="198" t="s">
        <v>355</v>
      </c>
      <c r="B244" s="191"/>
      <c r="C244" s="191"/>
      <c r="D244" s="191"/>
      <c r="E244" s="191"/>
    </row>
    <row r="245" spans="1:5" ht="15" customHeight="1" x14ac:dyDescent="0.2">
      <c r="A245" s="200" t="s">
        <v>356</v>
      </c>
      <c r="B245" s="201">
        <v>1434447.18</v>
      </c>
      <c r="C245" s="201">
        <v>0</v>
      </c>
      <c r="D245" s="201">
        <v>0</v>
      </c>
      <c r="E245" s="201">
        <v>1434447.18</v>
      </c>
    </row>
    <row r="246" spans="1:5" ht="12" customHeight="1" x14ac:dyDescent="0.2">
      <c r="A246" s="199" t="s">
        <v>357</v>
      </c>
      <c r="B246" s="191">
        <v>1434447.18</v>
      </c>
      <c r="C246" s="191">
        <v>0</v>
      </c>
      <c r="D246" s="191">
        <v>0</v>
      </c>
      <c r="E246" s="191">
        <v>1434447.18</v>
      </c>
    </row>
    <row r="247" spans="1:5" ht="15" customHeight="1" x14ac:dyDescent="0.2">
      <c r="A247" s="198" t="s">
        <v>358</v>
      </c>
      <c r="B247" s="191"/>
      <c r="C247" s="191"/>
      <c r="D247" s="191"/>
      <c r="E247" s="191"/>
    </row>
    <row r="248" spans="1:5" ht="15" customHeight="1" x14ac:dyDescent="0.2">
      <c r="A248" s="199" t="s">
        <v>359</v>
      </c>
      <c r="B248" s="191">
        <v>4928379</v>
      </c>
      <c r="C248" s="191">
        <v>0</v>
      </c>
      <c r="D248" s="191">
        <v>0</v>
      </c>
      <c r="E248" s="191">
        <v>4928379</v>
      </c>
    </row>
    <row r="249" spans="1:5" ht="15" customHeight="1" x14ac:dyDescent="0.2">
      <c r="A249" s="199" t="s">
        <v>360</v>
      </c>
      <c r="B249" s="191">
        <v>-3869419.5</v>
      </c>
      <c r="C249" s="191">
        <v>0</v>
      </c>
      <c r="D249" s="191">
        <v>0</v>
      </c>
      <c r="E249" s="191">
        <v>-3869419.5</v>
      </c>
    </row>
    <row r="250" spans="1:5" ht="15" customHeight="1" x14ac:dyDescent="0.2">
      <c r="A250" s="199" t="s">
        <v>361</v>
      </c>
      <c r="B250" s="191">
        <v>-52750.64</v>
      </c>
      <c r="C250" s="191">
        <v>-5154.09</v>
      </c>
      <c r="D250" s="191">
        <v>0</v>
      </c>
      <c r="E250" s="191">
        <v>-57904.729999999996</v>
      </c>
    </row>
    <row r="251" spans="1:5" ht="15" customHeight="1" x14ac:dyDescent="0.2">
      <c r="A251" s="199" t="s">
        <v>362</v>
      </c>
      <c r="B251" s="191">
        <v>11054.05</v>
      </c>
      <c r="C251" s="191">
        <v>1373.24</v>
      </c>
      <c r="D251" s="191">
        <v>0</v>
      </c>
      <c r="E251" s="191">
        <v>12427.289999999999</v>
      </c>
    </row>
    <row r="252" spans="1:5" ht="15" customHeight="1" x14ac:dyDescent="0.2">
      <c r="A252" s="199" t="s">
        <v>364</v>
      </c>
      <c r="B252" s="191">
        <v>-3736.09</v>
      </c>
      <c r="C252" s="191">
        <v>0</v>
      </c>
      <c r="D252" s="191">
        <v>0</v>
      </c>
      <c r="E252" s="191">
        <v>-3736.09</v>
      </c>
    </row>
    <row r="253" spans="1:5" ht="15" customHeight="1" x14ac:dyDescent="0.2">
      <c r="A253" s="200" t="s">
        <v>365</v>
      </c>
      <c r="B253" s="201">
        <v>0</v>
      </c>
      <c r="C253" s="201">
        <v>0</v>
      </c>
      <c r="D253" s="201">
        <v>0</v>
      </c>
      <c r="E253" s="201">
        <v>0</v>
      </c>
    </row>
    <row r="254" spans="1:5" ht="15" customHeight="1" x14ac:dyDescent="0.2">
      <c r="A254" s="199" t="s">
        <v>366</v>
      </c>
      <c r="B254" s="191">
        <v>1013526.82</v>
      </c>
      <c r="C254" s="191">
        <v>-3780.85</v>
      </c>
      <c r="D254" s="191">
        <v>0</v>
      </c>
      <c r="E254" s="191">
        <v>1009745.97</v>
      </c>
    </row>
    <row r="255" spans="1:5" ht="15" customHeight="1" x14ac:dyDescent="0.2">
      <c r="A255" s="198" t="s">
        <v>363</v>
      </c>
      <c r="B255" s="191"/>
      <c r="C255" s="191"/>
      <c r="D255" s="191"/>
      <c r="E255" s="191"/>
    </row>
    <row r="256" spans="1:5" ht="15.75" customHeight="1" x14ac:dyDescent="0.2">
      <c r="A256" s="199" t="s">
        <v>367</v>
      </c>
      <c r="B256" s="191">
        <v>-244754.78</v>
      </c>
      <c r="C256" s="191">
        <v>0</v>
      </c>
      <c r="D256" s="191">
        <v>0</v>
      </c>
      <c r="E256" s="191">
        <v>-244754.78</v>
      </c>
    </row>
    <row r="257" spans="1:5" ht="15" customHeight="1" x14ac:dyDescent="0.2">
      <c r="A257" s="200" t="s">
        <v>368</v>
      </c>
      <c r="B257" s="191">
        <v>-2538463.77</v>
      </c>
      <c r="C257" s="191">
        <v>0</v>
      </c>
      <c r="D257" s="191">
        <v>0</v>
      </c>
      <c r="E257" s="191">
        <v>-2538463.77</v>
      </c>
    </row>
    <row r="258" spans="1:5" ht="15" customHeight="1" x14ac:dyDescent="0.2">
      <c r="A258" s="205" t="s">
        <v>369</v>
      </c>
      <c r="B258" s="193">
        <v>-2783218.55</v>
      </c>
      <c r="C258" s="193">
        <v>0</v>
      </c>
      <c r="D258" s="193">
        <v>0</v>
      </c>
      <c r="E258" s="193">
        <v>-2783218.55</v>
      </c>
    </row>
    <row r="259" spans="1:5" ht="12" customHeight="1" thickBot="1" x14ac:dyDescent="0.25">
      <c r="A259" s="207" t="s">
        <v>370</v>
      </c>
      <c r="B259" s="208">
        <v>22314699.679999899</v>
      </c>
      <c r="C259" s="208">
        <v>9166766.1099999901</v>
      </c>
      <c r="D259" s="208">
        <v>4302187.7300000004</v>
      </c>
      <c r="E259" s="208">
        <v>35783653.519999899</v>
      </c>
    </row>
    <row r="260" spans="1:5" ht="15" customHeight="1" thickTop="1" x14ac:dyDescent="0.2">
      <c r="A260" s="199" t="s">
        <v>371</v>
      </c>
      <c r="B260" s="191"/>
      <c r="C260" s="191"/>
      <c r="D260" s="191"/>
      <c r="E260" s="191"/>
    </row>
    <row r="261" spans="1:5" ht="15" customHeight="1" x14ac:dyDescent="0.2">
      <c r="A261" s="198" t="s">
        <v>372</v>
      </c>
      <c r="B261" s="191"/>
      <c r="C261" s="191"/>
      <c r="D261" s="191"/>
      <c r="E261" s="191"/>
    </row>
    <row r="262" spans="1:5" ht="15" customHeight="1" x14ac:dyDescent="0.2">
      <c r="A262" s="200" t="s">
        <v>373</v>
      </c>
      <c r="B262" s="191">
        <v>18188025.66</v>
      </c>
      <c r="C262" s="191">
        <v>10854142.98</v>
      </c>
      <c r="D262" s="191">
        <v>178735.13</v>
      </c>
      <c r="E262" s="191">
        <v>29220903.77</v>
      </c>
    </row>
    <row r="263" spans="1:5" ht="15" customHeight="1" x14ac:dyDescent="0.2">
      <c r="A263" s="199" t="s">
        <v>374</v>
      </c>
      <c r="B263" s="193">
        <v>18188025.66</v>
      </c>
      <c r="C263" s="193">
        <v>10854142.98</v>
      </c>
      <c r="D263" s="193">
        <v>178735.13</v>
      </c>
      <c r="E263" s="193">
        <v>29220903.77</v>
      </c>
    </row>
    <row r="264" spans="1:5" ht="15" customHeight="1" x14ac:dyDescent="0.2">
      <c r="A264" s="198" t="s">
        <v>375</v>
      </c>
      <c r="B264" s="191"/>
      <c r="C264" s="191"/>
      <c r="D264" s="191"/>
      <c r="E264" s="191"/>
    </row>
    <row r="265" spans="1:5" ht="15" customHeight="1" x14ac:dyDescent="0.2">
      <c r="A265" s="199" t="s">
        <v>376</v>
      </c>
      <c r="B265" s="191">
        <v>0</v>
      </c>
      <c r="C265" s="191">
        <v>0</v>
      </c>
      <c r="D265" s="191">
        <v>0</v>
      </c>
      <c r="E265" s="191">
        <v>0</v>
      </c>
    </row>
    <row r="266" spans="1:5" ht="15" customHeight="1" x14ac:dyDescent="0.2">
      <c r="A266" s="199" t="s">
        <v>268</v>
      </c>
      <c r="B266" s="191">
        <v>3026.24</v>
      </c>
      <c r="C266" s="191">
        <v>0</v>
      </c>
      <c r="D266" s="191">
        <v>0</v>
      </c>
      <c r="E266" s="191">
        <v>3026.24</v>
      </c>
    </row>
    <row r="267" spans="1:5" ht="15" customHeight="1" x14ac:dyDescent="0.2">
      <c r="A267" s="200" t="s">
        <v>377</v>
      </c>
      <c r="B267" s="201">
        <v>-787.27</v>
      </c>
      <c r="C267" s="201">
        <v>-572.52</v>
      </c>
      <c r="D267" s="201">
        <v>0</v>
      </c>
      <c r="E267" s="201">
        <v>-1359.79</v>
      </c>
    </row>
    <row r="268" spans="1:5" ht="15" customHeight="1" x14ac:dyDescent="0.2">
      <c r="A268" s="199" t="s">
        <v>378</v>
      </c>
      <c r="B268" s="191">
        <v>2238.9699999999998</v>
      </c>
      <c r="C268" s="191">
        <v>-572.52</v>
      </c>
      <c r="D268" s="191">
        <v>0</v>
      </c>
      <c r="E268" s="191">
        <v>1666.4499999999998</v>
      </c>
    </row>
    <row r="269" spans="1:5" ht="15.75" customHeight="1" x14ac:dyDescent="0.2">
      <c r="A269" s="198" t="s">
        <v>379</v>
      </c>
      <c r="B269" s="191"/>
      <c r="C269" s="191"/>
      <c r="D269" s="191"/>
      <c r="E269" s="191"/>
    </row>
    <row r="270" spans="1:5" ht="15" customHeight="1" x14ac:dyDescent="0.2">
      <c r="A270" s="199" t="s">
        <v>380</v>
      </c>
      <c r="B270" s="191">
        <v>34265404.840000004</v>
      </c>
      <c r="C270" s="191">
        <v>17872814.530000001</v>
      </c>
      <c r="D270" s="191">
        <v>0</v>
      </c>
      <c r="E270" s="191">
        <v>52138219.370000005</v>
      </c>
    </row>
    <row r="271" spans="1:5" ht="17.25" customHeight="1" x14ac:dyDescent="0.2">
      <c r="A271" s="199" t="s">
        <v>381</v>
      </c>
      <c r="B271" s="191">
        <v>-17670936.32</v>
      </c>
      <c r="C271" s="191">
        <v>-9681038.5999999996</v>
      </c>
      <c r="D271" s="191">
        <v>0</v>
      </c>
      <c r="E271" s="191">
        <v>-27351974.920000002</v>
      </c>
    </row>
    <row r="272" spans="1:5" ht="13.5" customHeight="1" x14ac:dyDescent="0.2">
      <c r="A272" s="200" t="s">
        <v>382</v>
      </c>
      <c r="B272" s="201">
        <v>0</v>
      </c>
      <c r="C272" s="201">
        <v>0</v>
      </c>
      <c r="D272" s="201">
        <v>0</v>
      </c>
      <c r="E272" s="201">
        <v>0</v>
      </c>
    </row>
    <row r="273" spans="1:5" ht="15" customHeight="1" x14ac:dyDescent="0.2">
      <c r="A273" s="199" t="s">
        <v>383</v>
      </c>
      <c r="B273" s="191">
        <v>16594468.52</v>
      </c>
      <c r="C273" s="191">
        <v>8191775.9299999997</v>
      </c>
      <c r="D273" s="191">
        <v>0</v>
      </c>
      <c r="E273" s="191">
        <v>24786244.449999999</v>
      </c>
    </row>
    <row r="274" spans="1:5" ht="15" customHeight="1" x14ac:dyDescent="0.25">
      <c r="A274" s="200"/>
      <c r="B274" s="209"/>
      <c r="C274" s="209"/>
      <c r="D274" s="209"/>
      <c r="E274" s="209"/>
    </row>
    <row r="275" spans="1:5" ht="15" customHeight="1" thickBot="1" x14ac:dyDescent="0.3">
      <c r="A275" s="139" t="s">
        <v>443</v>
      </c>
      <c r="B275" s="194">
        <v>47747535.219999902</v>
      </c>
      <c r="C275" s="194">
        <v>22378060.689999901</v>
      </c>
      <c r="D275" s="194">
        <v>-15458266.93</v>
      </c>
      <c r="E275" s="194">
        <v>54667328.979999803</v>
      </c>
    </row>
    <row r="276" spans="1:5" ht="15" customHeight="1" thickTop="1" x14ac:dyDescent="0.2">
      <c r="A276" s="199"/>
      <c r="B276" s="191"/>
      <c r="C276" s="191"/>
      <c r="D276" s="191"/>
      <c r="E276" s="191"/>
    </row>
    <row r="277" spans="1:5" ht="15" customHeight="1" x14ac:dyDescent="0.25">
      <c r="A277" s="197" t="s">
        <v>456</v>
      </c>
      <c r="B277" s="191"/>
      <c r="C277" s="191"/>
      <c r="D277" s="191"/>
      <c r="E277" s="191"/>
    </row>
    <row r="278" spans="1:5" ht="15" customHeight="1" x14ac:dyDescent="0.2">
      <c r="A278" s="198" t="s">
        <v>384</v>
      </c>
      <c r="B278" s="191"/>
      <c r="C278" s="191"/>
      <c r="D278" s="191"/>
      <c r="E278" s="191"/>
    </row>
    <row r="279" spans="1:5" ht="15" customHeight="1" x14ac:dyDescent="0.2">
      <c r="A279" s="199" t="s">
        <v>385</v>
      </c>
      <c r="B279" s="191">
        <v>29960.87</v>
      </c>
      <c r="C279" s="191">
        <v>0</v>
      </c>
      <c r="D279" s="191">
        <v>0</v>
      </c>
      <c r="E279" s="191">
        <v>29960.87</v>
      </c>
    </row>
    <row r="280" spans="1:5" ht="15" customHeight="1" x14ac:dyDescent="0.2">
      <c r="A280" s="199" t="s">
        <v>386</v>
      </c>
      <c r="B280" s="191">
        <v>0</v>
      </c>
      <c r="C280" s="191">
        <v>0</v>
      </c>
      <c r="D280" s="191">
        <v>300.61</v>
      </c>
      <c r="E280" s="191">
        <v>300.61</v>
      </c>
    </row>
    <row r="281" spans="1:5" ht="15" customHeight="1" x14ac:dyDescent="0.2">
      <c r="A281" s="199" t="s">
        <v>387</v>
      </c>
      <c r="B281" s="191">
        <v>0</v>
      </c>
      <c r="C281" s="191">
        <v>0</v>
      </c>
      <c r="D281" s="191">
        <v>-8917416.8800000008</v>
      </c>
      <c r="E281" s="191">
        <v>-8917416.8800000008</v>
      </c>
    </row>
    <row r="282" spans="1:5" ht="15" customHeight="1" x14ac:dyDescent="0.2">
      <c r="A282" s="199" t="s">
        <v>388</v>
      </c>
      <c r="B282" s="191">
        <v>0</v>
      </c>
      <c r="C282" s="191">
        <v>0</v>
      </c>
      <c r="D282" s="191">
        <v>0</v>
      </c>
      <c r="E282" s="191">
        <v>0</v>
      </c>
    </row>
    <row r="283" spans="1:5" ht="15" customHeight="1" x14ac:dyDescent="0.2">
      <c r="A283" s="199" t="s">
        <v>389</v>
      </c>
      <c r="B283" s="191">
        <v>0</v>
      </c>
      <c r="C283" s="191">
        <v>0</v>
      </c>
      <c r="D283" s="191">
        <v>-162483.899999999</v>
      </c>
      <c r="E283" s="191">
        <v>-162483.89999999991</v>
      </c>
    </row>
    <row r="284" spans="1:5" ht="11.25" customHeight="1" x14ac:dyDescent="0.2">
      <c r="A284" s="199" t="s">
        <v>390</v>
      </c>
      <c r="B284" s="191">
        <v>0</v>
      </c>
      <c r="C284" s="191">
        <v>0</v>
      </c>
      <c r="D284" s="191">
        <v>139005.76000000001</v>
      </c>
      <c r="E284" s="191">
        <v>139005.76000000001</v>
      </c>
    </row>
    <row r="285" spans="1:5" ht="15" customHeight="1" x14ac:dyDescent="0.2">
      <c r="A285" s="199" t="s">
        <v>391</v>
      </c>
      <c r="B285" s="191">
        <v>0</v>
      </c>
      <c r="C285" s="191">
        <v>0</v>
      </c>
      <c r="D285" s="191">
        <v>-955312.94</v>
      </c>
      <c r="E285" s="191">
        <v>-955312.94000000006</v>
      </c>
    </row>
    <row r="286" spans="1:5" ht="15" customHeight="1" x14ac:dyDescent="0.2">
      <c r="A286" s="199" t="s">
        <v>392</v>
      </c>
      <c r="B286" s="191">
        <v>0</v>
      </c>
      <c r="C286" s="191">
        <v>0</v>
      </c>
      <c r="D286" s="191">
        <v>0</v>
      </c>
      <c r="E286" s="191">
        <v>0</v>
      </c>
    </row>
    <row r="287" spans="1:5" ht="15" customHeight="1" x14ac:dyDescent="0.2">
      <c r="A287" s="199" t="s">
        <v>393</v>
      </c>
      <c r="B287" s="191">
        <v>0</v>
      </c>
      <c r="C287" s="191">
        <v>0</v>
      </c>
      <c r="D287" s="191">
        <v>1212473.25</v>
      </c>
      <c r="E287" s="191">
        <v>1212473.25</v>
      </c>
    </row>
    <row r="288" spans="1:5" ht="15" customHeight="1" x14ac:dyDescent="0.2">
      <c r="A288" s="199" t="s">
        <v>394</v>
      </c>
      <c r="B288" s="191">
        <v>0</v>
      </c>
      <c r="C288" s="191">
        <v>0</v>
      </c>
      <c r="D288" s="191">
        <v>0</v>
      </c>
      <c r="E288" s="191">
        <v>0</v>
      </c>
    </row>
    <row r="289" spans="1:5" ht="15" customHeight="1" x14ac:dyDescent="0.2">
      <c r="A289" s="199" t="s">
        <v>395</v>
      </c>
      <c r="B289" s="191">
        <v>0</v>
      </c>
      <c r="C289" s="191">
        <v>0</v>
      </c>
      <c r="D289" s="191">
        <v>0</v>
      </c>
      <c r="E289" s="191">
        <v>0</v>
      </c>
    </row>
    <row r="290" spans="1:5" ht="15" customHeight="1" x14ac:dyDescent="0.2">
      <c r="A290" s="199" t="s">
        <v>396</v>
      </c>
      <c r="B290" s="191">
        <v>0</v>
      </c>
      <c r="C290" s="191">
        <v>0</v>
      </c>
      <c r="D290" s="191">
        <v>-576049.19999999995</v>
      </c>
      <c r="E290" s="191">
        <v>-576049.19999999995</v>
      </c>
    </row>
    <row r="291" spans="1:5" ht="15" customHeight="1" x14ac:dyDescent="0.2">
      <c r="A291" s="199" t="s">
        <v>397</v>
      </c>
      <c r="B291" s="191">
        <v>-446860.78</v>
      </c>
      <c r="C291" s="191">
        <v>-107081</v>
      </c>
      <c r="D291" s="191">
        <v>-70493.820000000007</v>
      </c>
      <c r="E291" s="191">
        <v>-624435.6</v>
      </c>
    </row>
    <row r="292" spans="1:5" ht="15" customHeight="1" x14ac:dyDescent="0.2">
      <c r="A292" s="199" t="s">
        <v>398</v>
      </c>
      <c r="B292" s="191">
        <v>0</v>
      </c>
      <c r="C292" s="191">
        <v>0</v>
      </c>
      <c r="D292" s="191">
        <v>-256.7</v>
      </c>
      <c r="E292" s="191">
        <v>-256.7</v>
      </c>
    </row>
    <row r="293" spans="1:5" ht="15" customHeight="1" x14ac:dyDescent="0.2">
      <c r="A293" s="199" t="s">
        <v>399</v>
      </c>
      <c r="B293" s="191">
        <v>0</v>
      </c>
      <c r="C293" s="191">
        <v>0</v>
      </c>
      <c r="D293" s="191">
        <v>0</v>
      </c>
      <c r="E293" s="191">
        <v>0</v>
      </c>
    </row>
    <row r="294" spans="1:5" ht="15" customHeight="1" x14ac:dyDescent="0.2">
      <c r="A294" s="199" t="s">
        <v>400</v>
      </c>
      <c r="B294" s="191">
        <v>0</v>
      </c>
      <c r="C294" s="191">
        <v>0</v>
      </c>
      <c r="D294" s="191">
        <v>0</v>
      </c>
      <c r="E294" s="191">
        <v>0</v>
      </c>
    </row>
    <row r="295" spans="1:5" ht="15" customHeight="1" x14ac:dyDescent="0.2">
      <c r="A295" s="199" t="s">
        <v>401</v>
      </c>
      <c r="B295" s="191">
        <v>-60227.76</v>
      </c>
      <c r="C295" s="191">
        <v>0</v>
      </c>
      <c r="D295" s="191">
        <v>0</v>
      </c>
      <c r="E295" s="191">
        <v>-60227.76</v>
      </c>
    </row>
    <row r="296" spans="1:5" ht="15" customHeight="1" x14ac:dyDescent="0.2">
      <c r="A296" s="199" t="s">
        <v>402</v>
      </c>
      <c r="B296" s="191">
        <v>0</v>
      </c>
      <c r="C296" s="191">
        <v>0</v>
      </c>
      <c r="D296" s="191">
        <v>0</v>
      </c>
      <c r="E296" s="191">
        <v>0</v>
      </c>
    </row>
    <row r="297" spans="1:5" ht="15" customHeight="1" x14ac:dyDescent="0.2">
      <c r="A297" s="199" t="s">
        <v>403</v>
      </c>
      <c r="B297" s="191">
        <v>66.260000000000005</v>
      </c>
      <c r="C297" s="191">
        <v>0</v>
      </c>
      <c r="D297" s="191">
        <v>0</v>
      </c>
      <c r="E297" s="191">
        <v>66.260000000000005</v>
      </c>
    </row>
    <row r="298" spans="1:5" ht="15" customHeight="1" x14ac:dyDescent="0.2">
      <c r="A298" s="199" t="s">
        <v>404</v>
      </c>
      <c r="B298" s="191">
        <v>0</v>
      </c>
      <c r="C298" s="191">
        <v>0</v>
      </c>
      <c r="D298" s="191">
        <v>1310</v>
      </c>
      <c r="E298" s="191">
        <v>1310</v>
      </c>
    </row>
    <row r="299" spans="1:5" ht="15" customHeight="1" x14ac:dyDescent="0.2">
      <c r="A299" s="199" t="s">
        <v>405</v>
      </c>
      <c r="B299" s="191">
        <v>0</v>
      </c>
      <c r="C299" s="191">
        <v>0</v>
      </c>
      <c r="D299" s="191">
        <v>0</v>
      </c>
      <c r="E299" s="191">
        <v>0</v>
      </c>
    </row>
    <row r="300" spans="1:5" ht="15" customHeight="1" x14ac:dyDescent="0.2">
      <c r="A300" s="199" t="s">
        <v>406</v>
      </c>
      <c r="B300" s="191">
        <v>0</v>
      </c>
      <c r="C300" s="191">
        <v>0</v>
      </c>
      <c r="D300" s="191">
        <v>0</v>
      </c>
      <c r="E300" s="191">
        <v>0</v>
      </c>
    </row>
    <row r="301" spans="1:5" ht="15" customHeight="1" x14ac:dyDescent="0.2">
      <c r="A301" s="199" t="s">
        <v>407</v>
      </c>
      <c r="B301" s="191">
        <v>0</v>
      </c>
      <c r="C301" s="191">
        <v>0</v>
      </c>
      <c r="D301" s="191">
        <v>575973.99999999895</v>
      </c>
      <c r="E301" s="191">
        <v>575973.99999999907</v>
      </c>
    </row>
    <row r="302" spans="1:5" ht="15" customHeight="1" x14ac:dyDescent="0.2">
      <c r="A302" s="200" t="s">
        <v>108</v>
      </c>
      <c r="B302" s="201">
        <v>0</v>
      </c>
      <c r="C302" s="201">
        <v>0</v>
      </c>
      <c r="D302" s="201">
        <v>602251.38</v>
      </c>
      <c r="E302" s="201">
        <v>602251.38</v>
      </c>
    </row>
    <row r="303" spans="1:5" ht="15" customHeight="1" x14ac:dyDescent="0.2">
      <c r="A303" s="199" t="s">
        <v>109</v>
      </c>
      <c r="B303" s="191">
        <v>-477061.41</v>
      </c>
      <c r="C303" s="191">
        <v>-107081</v>
      </c>
      <c r="D303" s="191">
        <v>-8150698.4400000004</v>
      </c>
      <c r="E303" s="191">
        <v>-8734840.8499999996</v>
      </c>
    </row>
    <row r="304" spans="1:5" ht="15" customHeight="1" x14ac:dyDescent="0.2">
      <c r="A304" s="198" t="s">
        <v>110</v>
      </c>
      <c r="B304" s="191"/>
      <c r="C304" s="191"/>
      <c r="D304" s="191"/>
      <c r="E304" s="191"/>
    </row>
    <row r="305" spans="1:5" ht="15" customHeight="1" x14ac:dyDescent="0.2">
      <c r="A305" s="199" t="s">
        <v>111</v>
      </c>
      <c r="B305" s="191">
        <v>0</v>
      </c>
      <c r="C305" s="191">
        <v>0</v>
      </c>
      <c r="D305" s="191">
        <v>18784544.5</v>
      </c>
      <c r="E305" s="191">
        <v>18784544.5</v>
      </c>
    </row>
    <row r="306" spans="1:5" ht="15" customHeight="1" x14ac:dyDescent="0.2">
      <c r="A306" s="199" t="s">
        <v>112</v>
      </c>
      <c r="B306" s="191">
        <v>0</v>
      </c>
      <c r="C306" s="191">
        <v>0</v>
      </c>
      <c r="D306" s="191">
        <v>0</v>
      </c>
      <c r="E306" s="191">
        <v>0</v>
      </c>
    </row>
    <row r="307" spans="1:5" ht="15" customHeight="1" x14ac:dyDescent="0.2">
      <c r="A307" s="199" t="s">
        <v>113</v>
      </c>
      <c r="B307" s="191">
        <v>0</v>
      </c>
      <c r="C307" s="191">
        <v>0</v>
      </c>
      <c r="D307" s="191">
        <v>261823.019999999</v>
      </c>
      <c r="E307" s="191">
        <v>261823.02</v>
      </c>
    </row>
    <row r="308" spans="1:5" ht="15" customHeight="1" x14ac:dyDescent="0.2">
      <c r="A308" s="199" t="s">
        <v>114</v>
      </c>
      <c r="B308" s="191">
        <v>774.98</v>
      </c>
      <c r="C308" s="191">
        <v>474.99</v>
      </c>
      <c r="D308" s="191">
        <v>198016.37</v>
      </c>
      <c r="E308" s="191">
        <v>199266.34000000003</v>
      </c>
    </row>
    <row r="309" spans="1:5" ht="15" customHeight="1" x14ac:dyDescent="0.2">
      <c r="A309" s="199" t="s">
        <v>115</v>
      </c>
      <c r="B309" s="191">
        <v>0</v>
      </c>
      <c r="C309" s="191">
        <v>0</v>
      </c>
      <c r="D309" s="191">
        <v>0</v>
      </c>
      <c r="E309" s="191">
        <v>0</v>
      </c>
    </row>
    <row r="310" spans="1:5" ht="11.25" customHeight="1" x14ac:dyDescent="0.2">
      <c r="A310" s="199" t="s">
        <v>116</v>
      </c>
      <c r="B310" s="191">
        <v>0</v>
      </c>
      <c r="C310" s="191">
        <v>0</v>
      </c>
      <c r="D310" s="191">
        <v>0</v>
      </c>
      <c r="E310" s="191">
        <v>0</v>
      </c>
    </row>
    <row r="311" spans="1:5" ht="11.25" customHeight="1" x14ac:dyDescent="0.2">
      <c r="A311" s="199" t="s">
        <v>117</v>
      </c>
      <c r="B311" s="191">
        <v>0</v>
      </c>
      <c r="C311" s="191">
        <v>0</v>
      </c>
      <c r="D311" s="191">
        <v>8540.48</v>
      </c>
      <c r="E311" s="191">
        <v>8540.48</v>
      </c>
    </row>
    <row r="312" spans="1:5" ht="12.75" customHeight="1" x14ac:dyDescent="0.2">
      <c r="A312" s="199" t="s">
        <v>118</v>
      </c>
      <c r="B312" s="191">
        <v>2977345.41</v>
      </c>
      <c r="C312" s="191">
        <v>20922.25</v>
      </c>
      <c r="D312" s="191">
        <v>105366.97</v>
      </c>
      <c r="E312" s="191">
        <v>3103634.63</v>
      </c>
    </row>
    <row r="313" spans="1:5" ht="13.5" customHeight="1" x14ac:dyDescent="0.2">
      <c r="A313" s="200" t="s">
        <v>119</v>
      </c>
      <c r="B313" s="201">
        <v>-378266.85</v>
      </c>
      <c r="C313" s="201">
        <v>-69659.11</v>
      </c>
      <c r="D313" s="201">
        <v>-54898.61</v>
      </c>
      <c r="E313" s="201">
        <v>-502824.57</v>
      </c>
    </row>
    <row r="314" spans="1:5" ht="14.25" customHeight="1" x14ac:dyDescent="0.2">
      <c r="A314" s="199" t="s">
        <v>120</v>
      </c>
      <c r="B314" s="191">
        <v>2599853.54</v>
      </c>
      <c r="C314" s="191">
        <v>-48261.869999999901</v>
      </c>
      <c r="D314" s="191">
        <v>19303392.73</v>
      </c>
      <c r="E314" s="191">
        <v>21854984.399999999</v>
      </c>
    </row>
    <row r="315" spans="1:5" ht="15" customHeight="1" x14ac:dyDescent="0.2">
      <c r="A315" s="198" t="s">
        <v>121</v>
      </c>
      <c r="B315" s="191"/>
      <c r="C315" s="191"/>
      <c r="D315" s="191"/>
      <c r="E315" s="191"/>
    </row>
    <row r="316" spans="1:5" ht="13.5" customHeight="1" x14ac:dyDescent="0.3">
      <c r="A316" s="199" t="s">
        <v>122</v>
      </c>
      <c r="B316" s="210">
        <v>0</v>
      </c>
      <c r="C316" s="210">
        <v>0</v>
      </c>
      <c r="D316" s="210">
        <v>0</v>
      </c>
      <c r="E316" s="210">
        <v>0</v>
      </c>
    </row>
    <row r="317" spans="1:5" ht="12.75" customHeight="1" x14ac:dyDescent="0.3">
      <c r="A317" s="200" t="s">
        <v>123</v>
      </c>
      <c r="B317" s="210">
        <v>0</v>
      </c>
      <c r="C317" s="210">
        <v>0</v>
      </c>
      <c r="D317" s="210">
        <v>0</v>
      </c>
      <c r="E317" s="210">
        <v>0</v>
      </c>
    </row>
    <row r="318" spans="1:5" ht="15" customHeight="1" x14ac:dyDescent="0.3">
      <c r="A318" s="199" t="s">
        <v>124</v>
      </c>
      <c r="B318" s="211">
        <v>0</v>
      </c>
      <c r="C318" s="211">
        <v>0</v>
      </c>
      <c r="D318" s="211">
        <v>0</v>
      </c>
      <c r="E318" s="211">
        <v>0</v>
      </c>
    </row>
    <row r="319" spans="1:5" ht="15" customHeight="1" x14ac:dyDescent="0.3">
      <c r="A319" s="199"/>
      <c r="B319" s="212"/>
      <c r="C319" s="212"/>
      <c r="D319" s="212"/>
      <c r="E319" s="212">
        <v>0</v>
      </c>
    </row>
    <row r="320" spans="1:5" ht="15" customHeight="1" thickBot="1" x14ac:dyDescent="0.3">
      <c r="A320" s="139" t="s">
        <v>453</v>
      </c>
      <c r="B320" s="194">
        <v>2122792.13</v>
      </c>
      <c r="C320" s="194">
        <v>-155342.87</v>
      </c>
      <c r="D320" s="194">
        <v>11152694.289999999</v>
      </c>
      <c r="E320" s="194">
        <v>13120143.54999998</v>
      </c>
    </row>
    <row r="321" spans="1:6" ht="15" customHeight="1" thickTop="1" x14ac:dyDescent="0.25">
      <c r="A321" s="199"/>
      <c r="B321" s="209"/>
      <c r="C321" s="209"/>
      <c r="D321" s="209"/>
      <c r="E321" s="209"/>
    </row>
    <row r="322" spans="1:6" ht="15" customHeight="1" thickBot="1" x14ac:dyDescent="0.3">
      <c r="A322" s="139" t="s">
        <v>457</v>
      </c>
      <c r="B322" s="194">
        <v>45624743.089999899</v>
      </c>
      <c r="C322" s="194">
        <v>22533403.559999902</v>
      </c>
      <c r="D322" s="194">
        <v>-26610961.219999999</v>
      </c>
      <c r="E322" s="194">
        <v>41547185.429999799</v>
      </c>
    </row>
    <row r="323" spans="1:6" ht="15" customHeight="1" thickTop="1" x14ac:dyDescent="0.2"/>
    <row r="324" spans="1:6" ht="15" customHeight="1" x14ac:dyDescent="0.2">
      <c r="A324" s="42"/>
    </row>
    <row r="325" spans="1:6" ht="15" customHeight="1" x14ac:dyDescent="0.2">
      <c r="A325" s="42"/>
    </row>
    <row r="326" spans="1:6" ht="15" customHeight="1" x14ac:dyDescent="0.2">
      <c r="A326" s="42"/>
    </row>
    <row r="327" spans="1:6" ht="15" customHeight="1" x14ac:dyDescent="0.2">
      <c r="A327" s="42"/>
    </row>
    <row r="328" spans="1:6" ht="15" customHeight="1" x14ac:dyDescent="0.2">
      <c r="A328" s="42"/>
    </row>
    <row r="329" spans="1:6" ht="15" customHeight="1" x14ac:dyDescent="0.2">
      <c r="A329" s="42"/>
    </row>
    <row r="330" spans="1:6" ht="15" customHeight="1" x14ac:dyDescent="0.2">
      <c r="A330" s="42"/>
      <c r="F330" s="136"/>
    </row>
    <row r="331" spans="1:6" ht="15" customHeight="1" x14ac:dyDescent="0.2">
      <c r="A331" s="42"/>
      <c r="F331" s="136"/>
    </row>
    <row r="332" spans="1:6" ht="15" customHeight="1" x14ac:dyDescent="0.2">
      <c r="A332" s="42"/>
      <c r="F332" s="136"/>
    </row>
    <row r="333" spans="1:6" ht="15" customHeight="1" x14ac:dyDescent="0.2">
      <c r="A333" s="42"/>
      <c r="F333" s="136"/>
    </row>
    <row r="334" spans="1:6" ht="15" customHeight="1" x14ac:dyDescent="0.2">
      <c r="A334" s="42"/>
      <c r="F334" s="136"/>
    </row>
    <row r="335" spans="1:6" ht="15" customHeight="1" x14ac:dyDescent="0.2">
      <c r="A335" s="42"/>
      <c r="F335" s="136"/>
    </row>
    <row r="336" spans="1:6" ht="15" customHeight="1" x14ac:dyDescent="0.2">
      <c r="A336" s="42"/>
      <c r="F336" s="136"/>
    </row>
    <row r="337" spans="1:6" ht="15" customHeight="1" x14ac:dyDescent="0.2">
      <c r="A337" s="42"/>
      <c r="F337" s="136"/>
    </row>
    <row r="338" spans="1:6" ht="15" customHeight="1" x14ac:dyDescent="0.2">
      <c r="A338" s="42"/>
    </row>
    <row r="339" spans="1:6" ht="15" customHeight="1" x14ac:dyDescent="0.2">
      <c r="A339" s="42"/>
    </row>
    <row r="340" spans="1:6" ht="15" customHeight="1" x14ac:dyDescent="0.2">
      <c r="A340" s="42"/>
    </row>
    <row r="341" spans="1:6" ht="15" customHeight="1" x14ac:dyDescent="0.2">
      <c r="A341" s="42"/>
    </row>
  </sheetData>
  <mergeCells count="3">
    <mergeCell ref="A3:E3"/>
    <mergeCell ref="A2:E2"/>
    <mergeCell ref="A1:E1"/>
  </mergeCells>
  <phoneticPr fontId="19" type="noConversion"/>
  <pageMargins left="0.79" right="0.34" top="0.44" bottom="0.7" header="0.24" footer="0.22"/>
  <pageSetup scale="80" fitToHeight="9" orientation="portrait" r:id="rId1"/>
  <headerFooter alignWithMargins="0">
    <oddFooter>&amp;C&amp;8Page &amp;P of &amp;N&amp;R&amp;A</oddFooter>
  </headerFooter>
  <rowBreaks count="1" manualBreakCount="1">
    <brk id="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66"/>
  <sheetViews>
    <sheetView tabSelected="1" zoomScaleNormal="100" workbookViewId="0"/>
  </sheetViews>
  <sheetFormatPr defaultColWidth="8.88671875" defaultRowHeight="15.9" customHeight="1" x14ac:dyDescent="0.25"/>
  <cols>
    <col min="1" max="1" width="3.33203125" style="70" customWidth="1"/>
    <col min="2" max="2" width="48.5546875" style="70" customWidth="1"/>
    <col min="3" max="3" width="15.109375" style="70" customWidth="1"/>
    <col min="4" max="4" width="13.88671875" style="70" customWidth="1"/>
    <col min="5" max="5" width="13.109375" style="70" customWidth="1"/>
    <col min="6" max="6" width="13.6640625" style="70" customWidth="1"/>
    <col min="7" max="7" width="10.5546875" style="70" customWidth="1"/>
    <col min="8" max="8" width="15.6640625" style="70" customWidth="1"/>
    <col min="9" max="16384" width="8.88671875" style="70"/>
  </cols>
  <sheetData>
    <row r="1" spans="1:8" ht="15.9" customHeight="1" x14ac:dyDescent="0.25">
      <c r="A1" s="227" t="s">
        <v>409</v>
      </c>
      <c r="B1" s="227"/>
      <c r="C1" s="227"/>
      <c r="D1" s="227"/>
      <c r="E1" s="227"/>
      <c r="F1" s="227"/>
      <c r="G1" s="227"/>
      <c r="H1" s="227"/>
    </row>
    <row r="2" spans="1:8" ht="15.9" customHeight="1" x14ac:dyDescent="0.25">
      <c r="A2" s="227" t="s">
        <v>80</v>
      </c>
      <c r="B2" s="227"/>
      <c r="C2" s="227"/>
      <c r="D2" s="227"/>
      <c r="E2" s="227"/>
      <c r="F2" s="227"/>
      <c r="G2" s="227"/>
      <c r="H2" s="227"/>
    </row>
    <row r="3" spans="1:8" ht="15.9" customHeight="1" x14ac:dyDescent="0.25">
      <c r="A3" s="227" t="str">
        <f>Allocated!A3</f>
        <v>FOR THE MONTH ENDED NOVEMBER 30, 2014</v>
      </c>
      <c r="B3" s="227"/>
      <c r="C3" s="227"/>
      <c r="D3" s="227"/>
      <c r="E3" s="227"/>
      <c r="F3" s="227"/>
      <c r="G3" s="227"/>
      <c r="H3" s="227"/>
    </row>
    <row r="4" spans="1:8" ht="15.9" customHeight="1" x14ac:dyDescent="0.25">
      <c r="A4" s="228" t="str">
        <f>Allocated!A5</f>
        <v>(Based on allocation factors developed for the 12 ME 12/31/2013)</v>
      </c>
      <c r="B4" s="228"/>
      <c r="C4" s="228"/>
      <c r="D4" s="228"/>
      <c r="E4" s="228"/>
      <c r="F4" s="228"/>
      <c r="G4" s="228"/>
      <c r="H4" s="228"/>
    </row>
    <row r="5" spans="1:8" ht="52.8" x14ac:dyDescent="0.25">
      <c r="A5" s="71"/>
      <c r="B5" s="72" t="s">
        <v>81</v>
      </c>
      <c r="C5" s="133" t="s">
        <v>82</v>
      </c>
      <c r="D5" s="133" t="s">
        <v>83</v>
      </c>
      <c r="E5" s="134" t="s">
        <v>199</v>
      </c>
      <c r="F5" s="135" t="s">
        <v>98</v>
      </c>
      <c r="G5" s="135" t="s">
        <v>99</v>
      </c>
      <c r="H5" s="133" t="s">
        <v>447</v>
      </c>
    </row>
    <row r="6" spans="1:8" ht="15.9" customHeight="1" x14ac:dyDescent="0.25">
      <c r="A6" s="73" t="s">
        <v>430</v>
      </c>
      <c r="B6" s="74"/>
      <c r="C6" s="102"/>
      <c r="D6" s="102"/>
      <c r="E6" s="125"/>
      <c r="F6" s="126"/>
      <c r="G6" s="126"/>
      <c r="H6" s="75"/>
    </row>
    <row r="7" spans="1:8" ht="15.9" customHeight="1" x14ac:dyDescent="0.25">
      <c r="A7" s="73"/>
      <c r="B7" s="76" t="s">
        <v>622</v>
      </c>
      <c r="C7" s="218">
        <f t="shared" ref="C7:D10" si="0">$H7*F7</f>
        <v>13333.665966999999</v>
      </c>
      <c r="D7" s="218">
        <f t="shared" si="0"/>
        <v>9501.8640329999998</v>
      </c>
      <c r="E7" s="143">
        <v>1</v>
      </c>
      <c r="F7" s="127">
        <f>VLOOKUP($E7,$B$60:$G$66,5,FALSE)</f>
        <v>0.58389999999999997</v>
      </c>
      <c r="G7" s="148">
        <f>VLOOKUP($E7,$B$60:$G$66,6,FALSE)</f>
        <v>0.41610000000000003</v>
      </c>
      <c r="H7" s="218">
        <f>'UIP Detail'!D199</f>
        <v>22835.53</v>
      </c>
    </row>
    <row r="8" spans="1:8" ht="15.9" customHeight="1" x14ac:dyDescent="0.25">
      <c r="A8" s="73" t="s">
        <v>85</v>
      </c>
      <c r="B8" s="76" t="s">
        <v>623</v>
      </c>
      <c r="C8" s="216">
        <f t="shared" si="0"/>
        <v>41934.420440000002</v>
      </c>
      <c r="D8" s="216">
        <f t="shared" si="0"/>
        <v>25182.129560000001</v>
      </c>
      <c r="E8" s="144">
        <v>2</v>
      </c>
      <c r="F8" s="127">
        <f>VLOOKUP($E8,$B$60:$G$66,5,FALSE)</f>
        <v>0.62480000000000002</v>
      </c>
      <c r="G8" s="148">
        <f>VLOOKUP($E8,$B$60:$G$66,6,FALSE)</f>
        <v>0.37519999999999998</v>
      </c>
      <c r="H8" s="218">
        <f>'UIP Detail'!D200</f>
        <v>67116.55</v>
      </c>
    </row>
    <row r="9" spans="1:8" ht="15.9" customHeight="1" x14ac:dyDescent="0.25">
      <c r="A9" s="73" t="s">
        <v>85</v>
      </c>
      <c r="B9" s="76" t="s">
        <v>624</v>
      </c>
      <c r="C9" s="216">
        <f t="shared" si="0"/>
        <v>1443487.9120409999</v>
      </c>
      <c r="D9" s="216">
        <f t="shared" si="0"/>
        <v>1028661.2779590001</v>
      </c>
      <c r="E9" s="144">
        <v>1</v>
      </c>
      <c r="F9" s="127">
        <f>VLOOKUP($E9,$B$60:$G$66,5,FALSE)</f>
        <v>0.58389999999999997</v>
      </c>
      <c r="G9" s="148">
        <f>VLOOKUP($E9,$B$60:$G$66,6,FALSE)</f>
        <v>0.41610000000000003</v>
      </c>
      <c r="H9" s="218">
        <f>'UIP Detail'!D201</f>
        <v>2472149.19</v>
      </c>
    </row>
    <row r="10" spans="1:8" ht="15.9" customHeight="1" x14ac:dyDescent="0.25">
      <c r="A10" s="73" t="s">
        <v>85</v>
      </c>
      <c r="B10" s="76" t="s">
        <v>626</v>
      </c>
      <c r="C10" s="217">
        <f t="shared" si="0"/>
        <v>0</v>
      </c>
      <c r="D10" s="217">
        <f t="shared" si="0"/>
        <v>0</v>
      </c>
      <c r="E10" s="145">
        <v>1</v>
      </c>
      <c r="F10" s="128">
        <f>VLOOKUP($E10,$B$60:$G$66,5,FALSE)</f>
        <v>0.58389999999999997</v>
      </c>
      <c r="G10" s="149">
        <f>VLOOKUP($E10,$B$60:$G$66,6,FALSE)</f>
        <v>0.41610000000000003</v>
      </c>
      <c r="H10" s="221">
        <f>'UIP Detail'!D203</f>
        <v>0</v>
      </c>
    </row>
    <row r="11" spans="1:8" ht="15.9" customHeight="1" x14ac:dyDescent="0.25">
      <c r="A11" s="73" t="s">
        <v>85</v>
      </c>
      <c r="B11" s="78" t="s">
        <v>470</v>
      </c>
      <c r="C11" s="218">
        <f>SUM(C7:C10)</f>
        <v>1498755.9984479998</v>
      </c>
      <c r="D11" s="218">
        <f>SUM(D7:D10)</f>
        <v>1063345.2715520002</v>
      </c>
      <c r="E11" s="143"/>
      <c r="F11" s="129"/>
      <c r="G11" s="150"/>
      <c r="H11" s="218">
        <f>SUM(H7:H10)</f>
        <v>2562101.27</v>
      </c>
    </row>
    <row r="12" spans="1:8" ht="15.9" customHeight="1" x14ac:dyDescent="0.25">
      <c r="A12" s="73" t="s">
        <v>431</v>
      </c>
      <c r="B12" s="78"/>
      <c r="C12" s="219"/>
      <c r="D12" s="219"/>
      <c r="E12" s="144"/>
      <c r="F12" s="130"/>
      <c r="G12" s="150"/>
      <c r="H12" s="219"/>
    </row>
    <row r="13" spans="1:8" ht="15.9" customHeight="1" x14ac:dyDescent="0.25">
      <c r="A13" s="73"/>
      <c r="B13" s="76" t="s">
        <v>627</v>
      </c>
      <c r="C13" s="218">
        <f t="shared" ref="C13:D19" si="1">$H13*F13</f>
        <v>68970.571628000005</v>
      </c>
      <c r="D13" s="218">
        <f t="shared" si="1"/>
        <v>49149.948372000006</v>
      </c>
      <c r="E13" s="143">
        <v>1</v>
      </c>
      <c r="F13" s="127">
        <f t="shared" ref="F13:F19" si="2">VLOOKUP($E13,$B$60:$G$66,5,FALSE)</f>
        <v>0.58389999999999997</v>
      </c>
      <c r="G13" s="148">
        <f t="shared" ref="G13:G19" si="3">VLOOKUP($E13,$B$60:$G$66,6,FALSE)</f>
        <v>0.41610000000000003</v>
      </c>
      <c r="H13" s="218">
        <f>'UIP Detail'!D206</f>
        <v>118120.52</v>
      </c>
    </row>
    <row r="14" spans="1:8" ht="15.9" customHeight="1" x14ac:dyDescent="0.25">
      <c r="A14" s="73" t="s">
        <v>85</v>
      </c>
      <c r="B14" s="76" t="s">
        <v>628</v>
      </c>
      <c r="C14" s="216">
        <f t="shared" si="1"/>
        <v>47086.203992999996</v>
      </c>
      <c r="D14" s="216">
        <f t="shared" si="1"/>
        <v>33554.666007</v>
      </c>
      <c r="E14" s="144">
        <v>1</v>
      </c>
      <c r="F14" s="127">
        <f t="shared" si="2"/>
        <v>0.58389999999999997</v>
      </c>
      <c r="G14" s="148">
        <f t="shared" si="3"/>
        <v>0.41610000000000003</v>
      </c>
      <c r="H14" s="218">
        <f>'UIP Detail'!D207</f>
        <v>80640.87</v>
      </c>
    </row>
    <row r="15" spans="1:8" ht="15.9" customHeight="1" x14ac:dyDescent="0.25">
      <c r="A15" s="73" t="s">
        <v>85</v>
      </c>
      <c r="B15" s="76" t="s">
        <v>629</v>
      </c>
      <c r="C15" s="216">
        <f t="shared" si="1"/>
        <v>11785.414244</v>
      </c>
      <c r="D15" s="216">
        <f t="shared" si="1"/>
        <v>8398.5457559999995</v>
      </c>
      <c r="E15" s="144">
        <v>1</v>
      </c>
      <c r="F15" s="127">
        <f t="shared" si="2"/>
        <v>0.58389999999999997</v>
      </c>
      <c r="G15" s="148">
        <f t="shared" si="3"/>
        <v>0.41610000000000003</v>
      </c>
      <c r="H15" s="218">
        <f>'UIP Detail'!D208</f>
        <v>20183.96</v>
      </c>
    </row>
    <row r="16" spans="1:8" ht="15.9" customHeight="1" x14ac:dyDescent="0.25">
      <c r="A16" s="73"/>
      <c r="B16" s="76" t="s">
        <v>630</v>
      </c>
      <c r="C16" s="219">
        <f t="shared" si="1"/>
        <v>0</v>
      </c>
      <c r="D16" s="219">
        <f t="shared" si="1"/>
        <v>0</v>
      </c>
      <c r="E16" s="144">
        <v>1</v>
      </c>
      <c r="F16" s="127">
        <f t="shared" si="2"/>
        <v>0.58389999999999997</v>
      </c>
      <c r="G16" s="148">
        <f t="shared" si="3"/>
        <v>0.41610000000000003</v>
      </c>
      <c r="H16" s="218">
        <f>'UIP Detail'!D209</f>
        <v>0</v>
      </c>
    </row>
    <row r="17" spans="1:8" ht="15.9" customHeight="1" x14ac:dyDescent="0.25">
      <c r="A17" s="73" t="s">
        <v>85</v>
      </c>
      <c r="B17" s="76" t="s">
        <v>631</v>
      </c>
      <c r="C17" s="219">
        <f t="shared" si="1"/>
        <v>0</v>
      </c>
      <c r="D17" s="219">
        <f t="shared" si="1"/>
        <v>0</v>
      </c>
      <c r="E17" s="144">
        <v>1</v>
      </c>
      <c r="F17" s="127">
        <f t="shared" si="2"/>
        <v>0.58389999999999997</v>
      </c>
      <c r="G17" s="148">
        <f t="shared" si="3"/>
        <v>0.41610000000000003</v>
      </c>
      <c r="H17" s="218">
        <f>'UIP Detail'!D210</f>
        <v>0</v>
      </c>
    </row>
    <row r="18" spans="1:8" ht="15.9" customHeight="1" x14ac:dyDescent="0.25">
      <c r="A18" s="73"/>
      <c r="B18" s="76" t="s">
        <v>86</v>
      </c>
      <c r="C18" s="219">
        <f t="shared" si="1"/>
        <v>0</v>
      </c>
      <c r="D18" s="219">
        <f t="shared" si="1"/>
        <v>0</v>
      </c>
      <c r="E18" s="144">
        <v>1</v>
      </c>
      <c r="F18" s="127">
        <f t="shared" si="2"/>
        <v>0.58389999999999997</v>
      </c>
      <c r="G18" s="148">
        <f t="shared" si="3"/>
        <v>0.41610000000000003</v>
      </c>
      <c r="H18" s="218">
        <f>'UIP Detail'!D211</f>
        <v>0</v>
      </c>
    </row>
    <row r="19" spans="1:8" ht="15.9" customHeight="1" x14ac:dyDescent="0.25">
      <c r="A19" s="73"/>
      <c r="B19" s="76" t="s">
        <v>633</v>
      </c>
      <c r="C19" s="220">
        <f t="shared" si="1"/>
        <v>0</v>
      </c>
      <c r="D19" s="220">
        <f t="shared" si="1"/>
        <v>0</v>
      </c>
      <c r="E19" s="145">
        <v>1</v>
      </c>
      <c r="F19" s="128">
        <f t="shared" si="2"/>
        <v>0.58389999999999997</v>
      </c>
      <c r="G19" s="149">
        <f t="shared" si="3"/>
        <v>0.41610000000000003</v>
      </c>
      <c r="H19" s="221">
        <f>'UIP Detail'!D212</f>
        <v>0</v>
      </c>
    </row>
    <row r="20" spans="1:8" ht="15.9" customHeight="1" x14ac:dyDescent="0.25">
      <c r="A20" s="73" t="s">
        <v>85</v>
      </c>
      <c r="B20" s="78" t="s">
        <v>470</v>
      </c>
      <c r="C20" s="218">
        <f>SUM(C13:C18)</f>
        <v>127842.18986500001</v>
      </c>
      <c r="D20" s="218">
        <f>SUM(D13:D18)</f>
        <v>91103.160135000013</v>
      </c>
      <c r="E20" s="143"/>
      <c r="F20" s="129"/>
      <c r="G20" s="150"/>
      <c r="H20" s="218">
        <f>SUM(H13:H18)</f>
        <v>218945.35</v>
      </c>
    </row>
    <row r="21" spans="1:8" ht="15.9" customHeight="1" x14ac:dyDescent="0.25">
      <c r="A21" s="73" t="s">
        <v>433</v>
      </c>
      <c r="B21" s="78"/>
      <c r="C21" s="219"/>
      <c r="D21" s="219"/>
      <c r="E21" s="144"/>
      <c r="F21" s="130"/>
      <c r="G21" s="150"/>
      <c r="H21" s="219"/>
    </row>
    <row r="22" spans="1:8" ht="15.9" customHeight="1" x14ac:dyDescent="0.25">
      <c r="A22" s="73"/>
      <c r="B22" s="76" t="s">
        <v>635</v>
      </c>
      <c r="C22" s="218">
        <f t="shared" ref="C22:D33" si="4">$H22*F22</f>
        <v>1802295.0596640001</v>
      </c>
      <c r="D22" s="218">
        <f t="shared" si="4"/>
        <v>848918.62033599999</v>
      </c>
      <c r="E22" s="143">
        <v>4</v>
      </c>
      <c r="F22" s="127">
        <f t="shared" ref="F22:F34" si="5">VLOOKUP($E22,$B$60:$G$66,5,FALSE)</f>
        <v>0.67979999999999996</v>
      </c>
      <c r="G22" s="148">
        <f t="shared" ref="G22:G34" si="6">VLOOKUP($E22,$B$60:$G$66,6,FALSE)</f>
        <v>0.32019999999999998</v>
      </c>
      <c r="H22" s="218">
        <f>'UIP Detail'!D218</f>
        <v>2651213.6800000002</v>
      </c>
    </row>
    <row r="23" spans="1:8" ht="15.9" customHeight="1" x14ac:dyDescent="0.25">
      <c r="A23" s="73"/>
      <c r="B23" s="76" t="s">
        <v>636</v>
      </c>
      <c r="C23" s="216">
        <f t="shared" si="4"/>
        <v>599703.83622599998</v>
      </c>
      <c r="D23" s="216">
        <f t="shared" si="4"/>
        <v>282473.03377400001</v>
      </c>
      <c r="E23" s="143">
        <v>4</v>
      </c>
      <c r="F23" s="127">
        <f t="shared" si="5"/>
        <v>0.67979999999999996</v>
      </c>
      <c r="G23" s="148">
        <f t="shared" si="6"/>
        <v>0.32019999999999998</v>
      </c>
      <c r="H23" s="218">
        <f>'UIP Detail'!D219</f>
        <v>882176.87</v>
      </c>
    </row>
    <row r="24" spans="1:8" ht="15.9" customHeight="1" x14ac:dyDescent="0.25">
      <c r="A24" s="73" t="s">
        <v>85</v>
      </c>
      <c r="B24" s="76" t="s">
        <v>637</v>
      </c>
      <c r="C24" s="216">
        <f t="shared" si="4"/>
        <v>-17425.768865999999</v>
      </c>
      <c r="D24" s="216">
        <f t="shared" si="4"/>
        <v>-8207.9011339999997</v>
      </c>
      <c r="E24" s="144">
        <v>4</v>
      </c>
      <c r="F24" s="127">
        <f t="shared" si="5"/>
        <v>0.67979999999999996</v>
      </c>
      <c r="G24" s="148">
        <f t="shared" si="6"/>
        <v>0.32019999999999998</v>
      </c>
      <c r="H24" s="218">
        <f>'UIP Detail'!D220</f>
        <v>-25633.67</v>
      </c>
    </row>
    <row r="25" spans="1:8" ht="15.9" customHeight="1" x14ac:dyDescent="0.25">
      <c r="A25" s="73" t="s">
        <v>85</v>
      </c>
      <c r="B25" s="76" t="s">
        <v>638</v>
      </c>
      <c r="C25" s="216">
        <f t="shared" si="4"/>
        <v>545732.08054200001</v>
      </c>
      <c r="D25" s="216">
        <f t="shared" si="4"/>
        <v>257051.209458</v>
      </c>
      <c r="E25" s="144">
        <v>4</v>
      </c>
      <c r="F25" s="127">
        <f t="shared" si="5"/>
        <v>0.67979999999999996</v>
      </c>
      <c r="G25" s="148">
        <f t="shared" si="6"/>
        <v>0.32019999999999998</v>
      </c>
      <c r="H25" s="218">
        <f>'UIP Detail'!D221</f>
        <v>802783.29</v>
      </c>
    </row>
    <row r="26" spans="1:8" ht="15.9" customHeight="1" x14ac:dyDescent="0.25">
      <c r="A26" s="73" t="s">
        <v>85</v>
      </c>
      <c r="B26" s="76" t="s">
        <v>639</v>
      </c>
      <c r="C26" s="216">
        <f t="shared" si="4"/>
        <v>30560.37801</v>
      </c>
      <c r="D26" s="216">
        <f t="shared" si="4"/>
        <v>19325.971990000002</v>
      </c>
      <c r="E26" s="144">
        <v>3</v>
      </c>
      <c r="F26" s="127">
        <f t="shared" si="5"/>
        <v>0.61260000000000003</v>
      </c>
      <c r="G26" s="148">
        <f t="shared" si="6"/>
        <v>0.38740000000000002</v>
      </c>
      <c r="H26" s="218">
        <f>'UIP Detail'!D222</f>
        <v>49886.35</v>
      </c>
    </row>
    <row r="27" spans="1:8" ht="15.9" customHeight="1" x14ac:dyDescent="0.25">
      <c r="A27" s="73" t="s">
        <v>85</v>
      </c>
      <c r="B27" s="76" t="s">
        <v>640</v>
      </c>
      <c r="C27" s="216">
        <f t="shared" si="4"/>
        <v>234250.00046899999</v>
      </c>
      <c r="D27" s="216">
        <f t="shared" si="4"/>
        <v>166931.70953100003</v>
      </c>
      <c r="E27" s="144">
        <v>1</v>
      </c>
      <c r="F27" s="127">
        <f t="shared" si="5"/>
        <v>0.58389999999999997</v>
      </c>
      <c r="G27" s="148">
        <f t="shared" si="6"/>
        <v>0.41610000000000003</v>
      </c>
      <c r="H27" s="218">
        <f>'UIP Detail'!D223</f>
        <v>401181.71</v>
      </c>
    </row>
    <row r="28" spans="1:8" ht="15.9" customHeight="1" x14ac:dyDescent="0.25">
      <c r="A28" s="73" t="s">
        <v>85</v>
      </c>
      <c r="B28" s="76" t="s">
        <v>641</v>
      </c>
      <c r="C28" s="216">
        <f t="shared" si="4"/>
        <v>657116.41046999942</v>
      </c>
      <c r="D28" s="216">
        <f t="shared" si="4"/>
        <v>304986.67952999967</v>
      </c>
      <c r="E28" s="144">
        <v>5</v>
      </c>
      <c r="F28" s="127">
        <f t="shared" si="5"/>
        <v>0.68300000000000005</v>
      </c>
      <c r="G28" s="148">
        <f t="shared" si="6"/>
        <v>0.317</v>
      </c>
      <c r="H28" s="218">
        <f>'UIP Detail'!D224</f>
        <v>962103.08999999904</v>
      </c>
    </row>
    <row r="29" spans="1:8" ht="15.9" customHeight="1" x14ac:dyDescent="0.25">
      <c r="A29" s="73"/>
      <c r="B29" s="76" t="s">
        <v>642</v>
      </c>
      <c r="C29" s="219">
        <f t="shared" si="4"/>
        <v>56700.670025999993</v>
      </c>
      <c r="D29" s="219">
        <f t="shared" si="4"/>
        <v>26707.199973999996</v>
      </c>
      <c r="E29" s="144">
        <v>4</v>
      </c>
      <c r="F29" s="127">
        <f t="shared" si="5"/>
        <v>0.67979999999999996</v>
      </c>
      <c r="G29" s="148">
        <f t="shared" si="6"/>
        <v>0.32019999999999998</v>
      </c>
      <c r="H29" s="218">
        <f>'UIP Detail'!D225</f>
        <v>83407.87</v>
      </c>
    </row>
    <row r="30" spans="1:8" ht="15.9" customHeight="1" x14ac:dyDescent="0.25">
      <c r="A30" s="73" t="s">
        <v>85</v>
      </c>
      <c r="B30" s="76" t="s">
        <v>643</v>
      </c>
      <c r="C30" s="216">
        <f t="shared" si="4"/>
        <v>7844.2121999999999</v>
      </c>
      <c r="D30" s="216">
        <f t="shared" si="4"/>
        <v>3694.7877999999996</v>
      </c>
      <c r="E30" s="144">
        <v>4</v>
      </c>
      <c r="F30" s="127">
        <f t="shared" si="5"/>
        <v>0.67979999999999996</v>
      </c>
      <c r="G30" s="148">
        <f t="shared" si="6"/>
        <v>0.32019999999999998</v>
      </c>
      <c r="H30" s="218">
        <f>'UIP Detail'!D226</f>
        <v>11539</v>
      </c>
    </row>
    <row r="31" spans="1:8" ht="15.9" customHeight="1" x14ac:dyDescent="0.25">
      <c r="A31" s="73" t="s">
        <v>85</v>
      </c>
      <c r="B31" s="76" t="s">
        <v>644</v>
      </c>
      <c r="C31" s="216">
        <f t="shared" si="4"/>
        <v>49112.953163999991</v>
      </c>
      <c r="D31" s="216">
        <f t="shared" si="4"/>
        <v>23133.226835999998</v>
      </c>
      <c r="E31" s="144">
        <v>4</v>
      </c>
      <c r="F31" s="127">
        <f t="shared" si="5"/>
        <v>0.67979999999999996</v>
      </c>
      <c r="G31" s="148">
        <f t="shared" si="6"/>
        <v>0.32019999999999998</v>
      </c>
      <c r="H31" s="218">
        <f>'UIP Detail'!D227</f>
        <v>72246.179999999993</v>
      </c>
    </row>
    <row r="32" spans="1:8" ht="15.9" customHeight="1" x14ac:dyDescent="0.25">
      <c r="A32" s="73" t="s">
        <v>85</v>
      </c>
      <c r="B32" s="76" t="s">
        <v>645</v>
      </c>
      <c r="C32" s="216">
        <f t="shared" si="4"/>
        <v>607358.622156</v>
      </c>
      <c r="D32" s="216">
        <f t="shared" si="4"/>
        <v>286078.59784399997</v>
      </c>
      <c r="E32" s="144">
        <v>4</v>
      </c>
      <c r="F32" s="127">
        <f t="shared" si="5"/>
        <v>0.67979999999999996</v>
      </c>
      <c r="G32" s="148">
        <f t="shared" si="6"/>
        <v>0.32019999999999998</v>
      </c>
      <c r="H32" s="218">
        <f>'UIP Detail'!D228</f>
        <v>893437.22</v>
      </c>
    </row>
    <row r="33" spans="1:8" ht="15.9" customHeight="1" x14ac:dyDescent="0.25">
      <c r="A33" s="73"/>
      <c r="B33" s="76" t="s">
        <v>646</v>
      </c>
      <c r="C33" s="219">
        <f t="shared" si="4"/>
        <v>0</v>
      </c>
      <c r="D33" s="219">
        <f t="shared" si="4"/>
        <v>0</v>
      </c>
      <c r="E33" s="144">
        <v>4</v>
      </c>
      <c r="F33" s="127">
        <f t="shared" si="5"/>
        <v>0.67979999999999996</v>
      </c>
      <c r="G33" s="148">
        <f t="shared" si="6"/>
        <v>0.32019999999999998</v>
      </c>
      <c r="H33" s="218">
        <f>'UIP Detail'!D229</f>
        <v>0</v>
      </c>
    </row>
    <row r="34" spans="1:8" ht="15.9" customHeight="1" x14ac:dyDescent="0.25">
      <c r="A34" s="73"/>
      <c r="B34" s="76" t="s">
        <v>78</v>
      </c>
      <c r="C34" s="217">
        <f>$H34*F34</f>
        <v>959847.593628</v>
      </c>
      <c r="D34" s="217">
        <f>$H34*G34</f>
        <v>452108.26637199998</v>
      </c>
      <c r="E34" s="145">
        <v>4</v>
      </c>
      <c r="F34" s="128">
        <f t="shared" si="5"/>
        <v>0.67979999999999996</v>
      </c>
      <c r="G34" s="149">
        <f t="shared" si="6"/>
        <v>0.32019999999999998</v>
      </c>
      <c r="H34" s="221">
        <f>'UIP Detail'!D230</f>
        <v>1411955.86</v>
      </c>
    </row>
    <row r="35" spans="1:8" ht="15.9" customHeight="1" x14ac:dyDescent="0.25">
      <c r="A35" s="73" t="s">
        <v>85</v>
      </c>
      <c r="B35" s="78" t="s">
        <v>470</v>
      </c>
      <c r="C35" s="218">
        <f>SUM(C22:C34)</f>
        <v>5533096.0476890001</v>
      </c>
      <c r="D35" s="218">
        <f>SUM(D22:D34)</f>
        <v>2663201.402311</v>
      </c>
      <c r="E35" s="143"/>
      <c r="F35" s="129"/>
      <c r="G35" s="150"/>
      <c r="H35" s="218">
        <f>SUM(H22:H34)</f>
        <v>8196297.4499999983</v>
      </c>
    </row>
    <row r="36" spans="1:8" ht="15.9" customHeight="1" x14ac:dyDescent="0.25">
      <c r="A36" s="73" t="s">
        <v>87</v>
      </c>
      <c r="B36" s="78"/>
      <c r="C36" s="219"/>
      <c r="D36" s="219"/>
      <c r="E36" s="144"/>
      <c r="F36" s="130"/>
      <c r="G36" s="150"/>
      <c r="H36" s="219"/>
    </row>
    <row r="37" spans="1:8" ht="15.9" customHeight="1" x14ac:dyDescent="0.25">
      <c r="A37" s="73"/>
      <c r="B37" s="76" t="s">
        <v>649</v>
      </c>
      <c r="C37" s="219">
        <f>$H37*F37</f>
        <v>1238575.1788079999</v>
      </c>
      <c r="D37" s="219">
        <f>$H37*G37</f>
        <v>583394.78119199991</v>
      </c>
      <c r="E37" s="144">
        <v>4</v>
      </c>
      <c r="F37" s="127">
        <f>VLOOKUP($E37,$B$60:$G$66,5,FALSE)</f>
        <v>0.67979999999999996</v>
      </c>
      <c r="G37" s="148">
        <f>VLOOKUP($E37,$B$60:$G$66,6,FALSE)</f>
        <v>0.32019999999999998</v>
      </c>
      <c r="H37" s="218">
        <f>'UIP Detail'!D236</f>
        <v>1821969.96</v>
      </c>
    </row>
    <row r="38" spans="1:8" ht="15.9" customHeight="1" x14ac:dyDescent="0.25">
      <c r="A38" s="73"/>
      <c r="B38" s="76" t="s">
        <v>650</v>
      </c>
      <c r="C38" s="220">
        <f>$H38*F38</f>
        <v>3692.2181339999997</v>
      </c>
      <c r="D38" s="220">
        <f>$H38*G38</f>
        <v>1739.111866</v>
      </c>
      <c r="E38" s="145">
        <v>4</v>
      </c>
      <c r="F38" s="128">
        <f>VLOOKUP($E38,$B$60:$G$66,5,FALSE)</f>
        <v>0.67979999999999996</v>
      </c>
      <c r="G38" s="149">
        <f>VLOOKUP($E38,$B$60:$G$66,6,FALSE)</f>
        <v>0.32019999999999998</v>
      </c>
      <c r="H38" s="218">
        <f>'UIP Detail'!D237</f>
        <v>5431.33</v>
      </c>
    </row>
    <row r="39" spans="1:8" ht="15.9" customHeight="1" x14ac:dyDescent="0.25">
      <c r="A39" s="73"/>
      <c r="B39" s="78" t="s">
        <v>470</v>
      </c>
      <c r="C39" s="218">
        <f>SUM(C37:C38)</f>
        <v>1242267.3969419999</v>
      </c>
      <c r="D39" s="218">
        <f>SUM(D37:D38)</f>
        <v>585133.8930579999</v>
      </c>
      <c r="E39" s="143"/>
      <c r="F39" s="130"/>
      <c r="G39" s="150"/>
      <c r="H39" s="215">
        <f>SUM(H37:H38)</f>
        <v>1827401.29</v>
      </c>
    </row>
    <row r="40" spans="1:8" ht="15.9" customHeight="1" x14ac:dyDescent="0.25">
      <c r="A40" s="73" t="s">
        <v>435</v>
      </c>
      <c r="B40" s="76"/>
      <c r="C40" s="218"/>
      <c r="D40" s="218"/>
      <c r="E40" s="143"/>
      <c r="F40" s="130"/>
      <c r="G40" s="150"/>
      <c r="H40" s="218"/>
    </row>
    <row r="41" spans="1:8" ht="15.9" customHeight="1" x14ac:dyDescent="0.25">
      <c r="A41" s="73"/>
      <c r="B41" s="76" t="s">
        <v>651</v>
      </c>
      <c r="C41" s="219">
        <f t="shared" ref="C41:D43" si="7">$H41*F41</f>
        <v>1681922.3910059931</v>
      </c>
      <c r="D41" s="219">
        <f t="shared" si="7"/>
        <v>792220.57899399672</v>
      </c>
      <c r="E41" s="144">
        <v>4</v>
      </c>
      <c r="F41" s="127">
        <f>VLOOKUP($E41,$B$60:$G$66,5,FALSE)</f>
        <v>0.67979999999999996</v>
      </c>
      <c r="G41" s="148">
        <f>VLOOKUP($E41,$B$60:$G$66,6,FALSE)</f>
        <v>0.32019999999999998</v>
      </c>
      <c r="H41" s="218">
        <f>'UIP Detail'!D240</f>
        <v>2474142.96999999</v>
      </c>
    </row>
    <row r="42" spans="1:8" ht="15.9" customHeight="1" x14ac:dyDescent="0.25">
      <c r="A42" s="73"/>
      <c r="B42" s="76" t="s">
        <v>652</v>
      </c>
      <c r="C42" s="219">
        <f t="shared" si="7"/>
        <v>0</v>
      </c>
      <c r="D42" s="219">
        <f t="shared" si="7"/>
        <v>0</v>
      </c>
      <c r="E42" s="144">
        <v>4</v>
      </c>
      <c r="F42" s="127">
        <f>VLOOKUP($E42,$B$60:$G$66,5,FALSE)</f>
        <v>0.67979999999999996</v>
      </c>
      <c r="G42" s="148">
        <f>VLOOKUP($E42,$B$60:$G$66,6,FALSE)</f>
        <v>0.32019999999999998</v>
      </c>
      <c r="H42" s="218">
        <f>'UIP Detail'!D241</f>
        <v>0</v>
      </c>
    </row>
    <row r="43" spans="1:8" ht="15.9" customHeight="1" x14ac:dyDescent="0.25">
      <c r="A43" s="73"/>
      <c r="B43" s="76" t="s">
        <v>653</v>
      </c>
      <c r="C43" s="220">
        <f t="shared" si="7"/>
        <v>437.43090599999999</v>
      </c>
      <c r="D43" s="220">
        <f t="shared" si="7"/>
        <v>206.03909400000001</v>
      </c>
      <c r="E43" s="145">
        <v>4</v>
      </c>
      <c r="F43" s="128">
        <f>VLOOKUP($E43,$B$60:$G$66,5,FALSE)</f>
        <v>0.67979999999999996</v>
      </c>
      <c r="G43" s="149">
        <f>VLOOKUP($E43,$B$60:$G$66,6,FALSE)</f>
        <v>0.32019999999999998</v>
      </c>
      <c r="H43" s="218">
        <f>'UIP Detail'!D242</f>
        <v>643.47</v>
      </c>
    </row>
    <row r="44" spans="1:8" ht="15.9" customHeight="1" x14ac:dyDescent="0.25">
      <c r="A44" s="73" t="s">
        <v>85</v>
      </c>
      <c r="B44" s="78" t="s">
        <v>470</v>
      </c>
      <c r="C44" s="218">
        <f>SUM(C41:C43)</f>
        <v>1682359.8219119932</v>
      </c>
      <c r="D44" s="218">
        <f>SUM(D41:D43)</f>
        <v>792426.61808799673</v>
      </c>
      <c r="E44" s="143"/>
      <c r="F44" s="130"/>
      <c r="G44" s="150"/>
      <c r="H44" s="215">
        <f>SUM(H41:H43)</f>
        <v>2474786.4399999902</v>
      </c>
    </row>
    <row r="45" spans="1:8" ht="15.9" customHeight="1" x14ac:dyDescent="0.25">
      <c r="A45" s="73" t="s">
        <v>88</v>
      </c>
      <c r="B45" s="78"/>
      <c r="C45" s="219"/>
      <c r="D45" s="219"/>
      <c r="E45" s="144"/>
      <c r="F45" s="130"/>
      <c r="G45" s="150"/>
      <c r="H45" s="219"/>
    </row>
    <row r="46" spans="1:8" ht="15.9" customHeight="1" x14ac:dyDescent="0.25">
      <c r="A46" s="73"/>
      <c r="B46" s="76" t="s">
        <v>1</v>
      </c>
      <c r="C46" s="221">
        <f>$H46*F46</f>
        <v>121504.141374</v>
      </c>
      <c r="D46" s="221">
        <f>$H46*G46</f>
        <v>57230.988625999998</v>
      </c>
      <c r="E46" s="146">
        <v>4</v>
      </c>
      <c r="F46" s="128">
        <f>VLOOKUP($E46,$B$60:$G$66,5,FALSE)</f>
        <v>0.67979999999999996</v>
      </c>
      <c r="G46" s="149">
        <f>VLOOKUP($E46,$B$60:$G$66,6,FALSE)</f>
        <v>0.32019999999999998</v>
      </c>
      <c r="H46" s="221">
        <f>'UIP Detail'!D262</f>
        <v>178735.13</v>
      </c>
    </row>
    <row r="47" spans="1:8" ht="15.9" customHeight="1" x14ac:dyDescent="0.25">
      <c r="A47" s="73" t="s">
        <v>85</v>
      </c>
      <c r="B47" s="78" t="s">
        <v>470</v>
      </c>
      <c r="C47" s="218">
        <f>C46</f>
        <v>121504.141374</v>
      </c>
      <c r="D47" s="218">
        <f>D46</f>
        <v>57230.988625999998</v>
      </c>
      <c r="E47" s="143"/>
      <c r="F47" s="130"/>
      <c r="G47" s="150"/>
      <c r="H47" s="218">
        <f>H46</f>
        <v>178735.13</v>
      </c>
    </row>
    <row r="48" spans="1:8" ht="15.9" customHeight="1" x14ac:dyDescent="0.25">
      <c r="A48" s="73"/>
      <c r="B48" s="78"/>
      <c r="C48" s="218"/>
      <c r="D48" s="218"/>
      <c r="E48" s="143"/>
      <c r="F48" s="130"/>
      <c r="G48" s="150"/>
      <c r="H48" s="218"/>
    </row>
    <row r="49" spans="1:8" ht="15.9" customHeight="1" x14ac:dyDescent="0.25">
      <c r="A49" s="77" t="s">
        <v>89</v>
      </c>
      <c r="B49" s="78"/>
      <c r="C49" s="124"/>
      <c r="D49" s="124"/>
      <c r="E49" s="80"/>
      <c r="F49" s="124"/>
      <c r="G49" s="79"/>
      <c r="H49" s="124"/>
    </row>
    <row r="50" spans="1:8" ht="15.9" customHeight="1" x14ac:dyDescent="0.25">
      <c r="A50" s="77"/>
      <c r="B50" s="76" t="s">
        <v>3</v>
      </c>
      <c r="C50" s="221">
        <v>0</v>
      </c>
      <c r="D50" s="221">
        <v>0</v>
      </c>
      <c r="E50" s="146">
        <v>4</v>
      </c>
      <c r="F50" s="128">
        <f>VLOOKUP($E50,$B$60:$G$66,5,FALSE)</f>
        <v>0.67979999999999996</v>
      </c>
      <c r="G50" s="149">
        <f>VLOOKUP($E50,$B$60:$G$66,6,FALSE)</f>
        <v>0.32019999999999998</v>
      </c>
      <c r="H50" s="221">
        <v>0</v>
      </c>
    </row>
    <row r="51" spans="1:8" ht="15.9" customHeight="1" x14ac:dyDescent="0.25">
      <c r="A51" s="77"/>
      <c r="B51" s="78" t="s">
        <v>470</v>
      </c>
      <c r="C51" s="218">
        <f>SUM(C50)</f>
        <v>0</v>
      </c>
      <c r="D51" s="218">
        <f>SUM(D50)</f>
        <v>0</v>
      </c>
      <c r="E51" s="143"/>
      <c r="F51" s="140"/>
      <c r="G51" s="151"/>
      <c r="H51" s="218">
        <f>SUM(H50)</f>
        <v>0</v>
      </c>
    </row>
    <row r="52" spans="1:8" ht="15.9" customHeight="1" x14ac:dyDescent="0.25">
      <c r="A52" s="77"/>
      <c r="B52" s="78"/>
      <c r="C52" s="218"/>
      <c r="D52" s="218"/>
      <c r="E52" s="143"/>
      <c r="F52" s="130"/>
      <c r="G52" s="150"/>
      <c r="H52" s="223"/>
    </row>
    <row r="53" spans="1:8" ht="15.9" customHeight="1" x14ac:dyDescent="0.25">
      <c r="A53" s="79" t="s">
        <v>90</v>
      </c>
      <c r="B53" s="78"/>
      <c r="C53" s="219"/>
      <c r="D53" s="219"/>
      <c r="E53" s="144"/>
      <c r="F53" s="130"/>
      <c r="G53" s="150"/>
      <c r="H53" s="219"/>
    </row>
    <row r="54" spans="1:8" ht="15.9" customHeight="1" x14ac:dyDescent="0.25">
      <c r="A54" s="79"/>
      <c r="B54" s="76" t="s">
        <v>4</v>
      </c>
      <c r="C54" s="218">
        <f>$H54*F54</f>
        <v>0</v>
      </c>
      <c r="D54" s="218">
        <f>$H54*G54</f>
        <v>0</v>
      </c>
      <c r="E54" s="144">
        <v>4</v>
      </c>
      <c r="F54" s="127">
        <f>VLOOKUP($E54,$B$60:$G$66,5,FALSE)</f>
        <v>0.67979999999999996</v>
      </c>
      <c r="G54" s="148">
        <f>VLOOKUP($E54,$B$60:$G$66,6,FALSE)</f>
        <v>0.32019999999999998</v>
      </c>
      <c r="H54" s="218">
        <f>'UIP Detail'!D271</f>
        <v>0</v>
      </c>
    </row>
    <row r="55" spans="1:8" ht="15.9" customHeight="1" x14ac:dyDescent="0.25">
      <c r="A55" s="73"/>
      <c r="B55" s="76" t="s">
        <v>5</v>
      </c>
      <c r="C55" s="220">
        <f>$H55*F55</f>
        <v>0</v>
      </c>
      <c r="D55" s="220">
        <f>$H55*G55</f>
        <v>0</v>
      </c>
      <c r="E55" s="147">
        <v>4</v>
      </c>
      <c r="F55" s="128">
        <f>VLOOKUP($E55,$B$60:$G$66,5,FALSE)</f>
        <v>0.67979999999999996</v>
      </c>
      <c r="G55" s="149">
        <f>VLOOKUP($E55,$B$60:$G$66,6,FALSE)</f>
        <v>0.32019999999999998</v>
      </c>
      <c r="H55" s="221">
        <f>'UIP Detail'!D272</f>
        <v>0</v>
      </c>
    </row>
    <row r="56" spans="1:8" ht="15.9" customHeight="1" x14ac:dyDescent="0.25">
      <c r="A56" s="81" t="s">
        <v>85</v>
      </c>
      <c r="B56" s="142" t="s">
        <v>470</v>
      </c>
      <c r="C56" s="221">
        <f>SUM(C54:C55)</f>
        <v>0</v>
      </c>
      <c r="D56" s="221">
        <f>SUM(D54:D55)</f>
        <v>0</v>
      </c>
      <c r="E56" s="146"/>
      <c r="F56" s="131"/>
      <c r="G56" s="152"/>
      <c r="H56" s="221">
        <f>SUM(H54:H55)</f>
        <v>0</v>
      </c>
    </row>
    <row r="57" spans="1:8" ht="15.9" customHeight="1" x14ac:dyDescent="0.25">
      <c r="A57" s="73"/>
      <c r="B57" s="78"/>
      <c r="C57" s="219"/>
      <c r="D57" s="219"/>
      <c r="E57" s="75"/>
      <c r="F57" s="130"/>
      <c r="G57" s="150"/>
      <c r="H57" s="219"/>
    </row>
    <row r="58" spans="1:8" ht="15.9" customHeight="1" x14ac:dyDescent="0.55000000000000004">
      <c r="A58" s="81" t="s">
        <v>84</v>
      </c>
      <c r="B58" s="142"/>
      <c r="C58" s="222">
        <f>C56+C51+C47+C44+C39+C35+C20+C11</f>
        <v>10205825.596229993</v>
      </c>
      <c r="D58" s="222">
        <f>D11+D20+D35+D39+D44+D47+D51+D56</f>
        <v>5252441.3337699967</v>
      </c>
      <c r="E58" s="82"/>
      <c r="F58" s="132"/>
      <c r="G58" s="153"/>
      <c r="H58" s="222">
        <f>H11+H20+H35+H39+H44+H47+H51+H56</f>
        <v>15458266.92999999</v>
      </c>
    </row>
    <row r="59" spans="1:8" ht="15.9" customHeight="1" x14ac:dyDescent="0.25">
      <c r="C59" s="214"/>
      <c r="D59" s="214"/>
      <c r="E59" s="214"/>
      <c r="F59" s="214"/>
      <c r="G59" s="214"/>
      <c r="H59" s="214"/>
    </row>
    <row r="60" spans="1:8" ht="15.9" customHeight="1" x14ac:dyDescent="0.25">
      <c r="A60" s="104"/>
      <c r="B60" s="105" t="s">
        <v>198</v>
      </c>
      <c r="C60" s="106"/>
      <c r="D60" s="106"/>
      <c r="E60" s="106"/>
      <c r="F60" s="107" t="s">
        <v>411</v>
      </c>
      <c r="G60" s="107" t="s">
        <v>412</v>
      </c>
      <c r="H60" s="117"/>
    </row>
    <row r="61" spans="1:8" ht="15.9" customHeight="1" x14ac:dyDescent="0.25">
      <c r="A61" s="73"/>
      <c r="B61" s="108">
        <v>1</v>
      </c>
      <c r="C61" s="109" t="s">
        <v>93</v>
      </c>
      <c r="D61" s="110"/>
      <c r="E61" s="110"/>
      <c r="F61" s="103">
        <v>0.58389999999999997</v>
      </c>
      <c r="G61" s="103">
        <v>0.41610000000000003</v>
      </c>
      <c r="H61" s="111">
        <f>SUM(F61:G61)</f>
        <v>1</v>
      </c>
    </row>
    <row r="62" spans="1:8" ht="15.9" customHeight="1" x14ac:dyDescent="0.25">
      <c r="A62" s="73"/>
      <c r="B62" s="108">
        <v>2</v>
      </c>
      <c r="C62" s="109" t="s">
        <v>94</v>
      </c>
      <c r="D62" s="110"/>
      <c r="E62" s="110"/>
      <c r="F62" s="103">
        <v>0.62480000000000002</v>
      </c>
      <c r="G62" s="103">
        <v>0.37519999999999998</v>
      </c>
      <c r="H62" s="111">
        <f>SUM(F62:G62)</f>
        <v>1</v>
      </c>
    </row>
    <row r="63" spans="1:8" ht="15.9" customHeight="1" x14ac:dyDescent="0.25">
      <c r="A63" s="73"/>
      <c r="B63" s="108">
        <v>3</v>
      </c>
      <c r="C63" s="110" t="s">
        <v>95</v>
      </c>
      <c r="D63" s="110"/>
      <c r="E63" s="110"/>
      <c r="F63" s="103">
        <v>0.61260000000000003</v>
      </c>
      <c r="G63" s="103">
        <v>0.38740000000000002</v>
      </c>
      <c r="H63" s="111">
        <f>SUM(F63:G63)</f>
        <v>1</v>
      </c>
    </row>
    <row r="64" spans="1:8" ht="15.9" customHeight="1" x14ac:dyDescent="0.25">
      <c r="A64" s="73"/>
      <c r="B64" s="108">
        <v>4</v>
      </c>
      <c r="C64" s="109" t="s">
        <v>96</v>
      </c>
      <c r="D64" s="110"/>
      <c r="E64" s="110"/>
      <c r="F64" s="103">
        <v>0.67979999999999996</v>
      </c>
      <c r="G64" s="103">
        <v>0.32019999999999998</v>
      </c>
      <c r="H64" s="111">
        <f>SUM(F64:G64)</f>
        <v>1</v>
      </c>
    </row>
    <row r="65" spans="1:8" ht="15.9" customHeight="1" x14ac:dyDescent="0.25">
      <c r="A65" s="81"/>
      <c r="B65" s="112">
        <v>5</v>
      </c>
      <c r="C65" s="113" t="s">
        <v>97</v>
      </c>
      <c r="D65" s="114"/>
      <c r="E65" s="114"/>
      <c r="F65" s="115">
        <v>0.68300000000000005</v>
      </c>
      <c r="G65" s="115">
        <v>0.317</v>
      </c>
      <c r="H65" s="116">
        <f>SUM(F65:G65)</f>
        <v>1</v>
      </c>
    </row>
    <row r="66" spans="1:8" ht="12" customHeight="1" x14ac:dyDescent="0.25"/>
  </sheetData>
  <mergeCells count="4">
    <mergeCell ref="A1:H1"/>
    <mergeCell ref="A2:H2"/>
    <mergeCell ref="A3:H3"/>
    <mergeCell ref="A4:H4"/>
  </mergeCells>
  <phoneticPr fontId="19" type="noConversion"/>
  <pageMargins left="0.61" right="0.37" top="0.43" bottom="0.56999999999999995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 x14ac:dyDescent="0.25"/>
  <cols>
    <col min="1" max="1" width="45" style="20" customWidth="1"/>
    <col min="2" max="2" width="16.5546875" style="20" bestFit="1" customWidth="1"/>
    <col min="3" max="3" width="41" style="20" bestFit="1" customWidth="1"/>
    <col min="4" max="4" width="3.33203125" style="20" bestFit="1" customWidth="1"/>
    <col min="5" max="5" width="22.33203125" style="20" bestFit="1" customWidth="1"/>
    <col min="6" max="6" width="14.88671875" style="20" bestFit="1" customWidth="1"/>
    <col min="7" max="7" width="15.109375" style="20" customWidth="1"/>
    <col min="8" max="8" width="13.33203125" style="20" customWidth="1"/>
    <col min="9" max="9" width="20.6640625" style="20" customWidth="1"/>
    <col min="10" max="11" width="13.44140625" style="4" bestFit="1" customWidth="1"/>
    <col min="12" max="12" width="15.33203125" style="4" bestFit="1" customWidth="1"/>
    <col min="13" max="16384" width="9.109375" style="20"/>
  </cols>
  <sheetData>
    <row r="2" spans="1:12" x14ac:dyDescent="0.25">
      <c r="A2" s="20" t="s">
        <v>91</v>
      </c>
    </row>
    <row r="3" spans="1:12" x14ac:dyDescent="0.25">
      <c r="A3" s="20" t="s">
        <v>40</v>
      </c>
    </row>
    <row r="6" spans="1:12" x14ac:dyDescent="0.25">
      <c r="G6" s="21" t="s">
        <v>411</v>
      </c>
      <c r="H6" s="21" t="s">
        <v>412</v>
      </c>
    </row>
    <row r="7" spans="1:12" x14ac:dyDescent="0.25">
      <c r="F7" s="20" t="s">
        <v>41</v>
      </c>
      <c r="G7" s="22">
        <v>0.6462</v>
      </c>
      <c r="H7" s="22">
        <v>0.3538</v>
      </c>
      <c r="I7" s="97">
        <v>0.65149999999999997</v>
      </c>
      <c r="J7" s="97">
        <v>0.34849999999999998</v>
      </c>
    </row>
    <row r="8" spans="1:12" x14ac:dyDescent="0.25">
      <c r="B8" s="20" t="s">
        <v>42</v>
      </c>
      <c r="C8" s="20" t="s">
        <v>43</v>
      </c>
      <c r="F8" s="20" t="s">
        <v>44</v>
      </c>
      <c r="G8" s="22">
        <v>0.6462</v>
      </c>
      <c r="H8" s="22">
        <v>0.3538</v>
      </c>
      <c r="I8" s="97">
        <v>0.65149999999999997</v>
      </c>
      <c r="J8" s="97">
        <v>0.34849999999999998</v>
      </c>
    </row>
    <row r="10" spans="1:12" ht="13.8" x14ac:dyDescent="0.25">
      <c r="A10" s="23" t="s">
        <v>45</v>
      </c>
      <c r="E10" s="24" t="s">
        <v>107</v>
      </c>
      <c r="F10" s="24" t="s">
        <v>101</v>
      </c>
      <c r="G10" s="24" t="s">
        <v>102</v>
      </c>
      <c r="H10" s="24" t="s">
        <v>103</v>
      </c>
      <c r="I10" s="24" t="s">
        <v>106</v>
      </c>
      <c r="J10" s="99"/>
      <c r="K10" s="84"/>
      <c r="L10" s="84"/>
    </row>
    <row r="11" spans="1:12" ht="13.8" x14ac:dyDescent="0.25">
      <c r="B11" s="20">
        <v>81</v>
      </c>
      <c r="C11" s="20" t="s">
        <v>46</v>
      </c>
      <c r="J11" s="29"/>
      <c r="K11" s="84"/>
      <c r="L11" s="84"/>
    </row>
    <row r="12" spans="1:12" ht="13.8" x14ac:dyDescent="0.25">
      <c r="A12" s="20" t="s">
        <v>47</v>
      </c>
      <c r="B12" s="20">
        <v>81</v>
      </c>
      <c r="C12" s="20" t="s">
        <v>48</v>
      </c>
      <c r="D12" s="25" t="s">
        <v>49</v>
      </c>
      <c r="E12" s="85">
        <f>F12+G12+H12+I12</f>
        <v>-209753.01</v>
      </c>
      <c r="F12" s="85">
        <v>-209753.01</v>
      </c>
      <c r="G12" s="85">
        <v>0</v>
      </c>
      <c r="H12" s="94">
        <v>0</v>
      </c>
      <c r="I12" s="92">
        <v>0</v>
      </c>
      <c r="J12" s="100"/>
      <c r="K12" s="84"/>
      <c r="L12" s="84"/>
    </row>
    <row r="13" spans="1:12" ht="13.8" x14ac:dyDescent="0.25">
      <c r="A13" s="20" t="s">
        <v>50</v>
      </c>
      <c r="B13" s="20">
        <v>81</v>
      </c>
      <c r="C13" s="69" t="s">
        <v>51</v>
      </c>
      <c r="D13" s="25" t="s">
        <v>52</v>
      </c>
      <c r="E13" s="85">
        <f>F13+G13+H13+I13</f>
        <v>138086.82999999999</v>
      </c>
      <c r="F13" s="85">
        <v>138086.82999999999</v>
      </c>
      <c r="G13" s="98">
        <v>0</v>
      </c>
      <c r="H13" s="95">
        <v>0</v>
      </c>
      <c r="I13" s="92">
        <v>0</v>
      </c>
      <c r="J13" s="100"/>
      <c r="K13" s="84"/>
      <c r="L13" s="84"/>
    </row>
    <row r="14" spans="1:12" ht="13.8" x14ac:dyDescent="0.25">
      <c r="A14" s="20" t="s">
        <v>53</v>
      </c>
      <c r="B14" s="20">
        <v>81</v>
      </c>
      <c r="C14" s="69" t="s">
        <v>54</v>
      </c>
      <c r="D14" s="25" t="s">
        <v>55</v>
      </c>
      <c r="E14" s="85">
        <f>F14+G14+H14+I14</f>
        <v>325889.71999999997</v>
      </c>
      <c r="F14" s="85">
        <v>325889.71999999997</v>
      </c>
      <c r="G14" s="98">
        <v>0</v>
      </c>
      <c r="H14" s="95">
        <v>0</v>
      </c>
      <c r="I14" s="92">
        <v>0</v>
      </c>
      <c r="J14" s="100"/>
      <c r="K14" s="84"/>
      <c r="L14" s="84"/>
    </row>
    <row r="15" spans="1:12" ht="13.8" x14ac:dyDescent="0.25">
      <c r="A15" s="20" t="s">
        <v>56</v>
      </c>
      <c r="B15" s="20">
        <v>81</v>
      </c>
      <c r="C15" s="69" t="s">
        <v>57</v>
      </c>
      <c r="D15" s="25" t="s">
        <v>58</v>
      </c>
      <c r="E15" s="85">
        <f>F15+G15+H15+I15</f>
        <v>134192.76</v>
      </c>
      <c r="F15" s="85">
        <v>134192.76</v>
      </c>
      <c r="G15" s="98">
        <v>0</v>
      </c>
      <c r="H15" s="95">
        <v>0</v>
      </c>
      <c r="I15" s="92">
        <v>0</v>
      </c>
      <c r="J15" s="100"/>
      <c r="K15" s="84"/>
      <c r="L15" s="84"/>
    </row>
    <row r="16" spans="1:12" ht="13.8" x14ac:dyDescent="0.25">
      <c r="A16" s="20" t="s">
        <v>56</v>
      </c>
      <c r="B16" s="20">
        <v>81</v>
      </c>
      <c r="C16" s="69" t="s">
        <v>59</v>
      </c>
      <c r="D16" s="25" t="s">
        <v>60</v>
      </c>
      <c r="E16" s="85">
        <f>F16+G16+H16+I16</f>
        <v>1125</v>
      </c>
      <c r="F16" s="86">
        <v>1125</v>
      </c>
      <c r="G16" s="96">
        <v>0</v>
      </c>
      <c r="H16" s="96">
        <v>0</v>
      </c>
      <c r="I16" s="93">
        <v>0</v>
      </c>
      <c r="J16" s="100"/>
      <c r="K16" s="84"/>
      <c r="L16" s="84"/>
    </row>
    <row r="17" spans="1:12" ht="13.8" x14ac:dyDescent="0.25">
      <c r="B17" s="20">
        <v>81</v>
      </c>
      <c r="C17" s="69" t="s">
        <v>61</v>
      </c>
      <c r="E17" s="4">
        <f>SUM(E12:E16)</f>
        <v>389541.29999999993</v>
      </c>
      <c r="F17" s="4">
        <f>SUM(F12:F16)</f>
        <v>389541.29999999993</v>
      </c>
      <c r="G17" s="4">
        <f>SUM(G12:G16)</f>
        <v>0</v>
      </c>
      <c r="H17" s="4">
        <f>SUM(H12:H16)</f>
        <v>0</v>
      </c>
      <c r="I17" s="4">
        <f>SUM(I12:I16)</f>
        <v>0</v>
      </c>
      <c r="J17" s="12"/>
      <c r="K17" s="84"/>
      <c r="L17" s="84"/>
    </row>
    <row r="18" spans="1:12" ht="13.8" x14ac:dyDescent="0.25">
      <c r="A18" s="20" t="s">
        <v>62</v>
      </c>
      <c r="C18" s="69" t="s">
        <v>63</v>
      </c>
      <c r="D18" s="25" t="s">
        <v>65</v>
      </c>
      <c r="E18" s="5">
        <f>-E17</f>
        <v>-389541.29999999993</v>
      </c>
      <c r="G18" s="83"/>
      <c r="H18" s="84"/>
      <c r="I18" s="83"/>
      <c r="J18" s="84"/>
      <c r="K18" s="84"/>
      <c r="L18" s="84"/>
    </row>
    <row r="19" spans="1:12" ht="13.8" x14ac:dyDescent="0.25">
      <c r="A19" s="26" t="s">
        <v>66</v>
      </c>
      <c r="E19" s="27">
        <f>SUM(E17:E18)</f>
        <v>0</v>
      </c>
      <c r="G19" s="83"/>
      <c r="H19" s="84"/>
      <c r="I19" s="83"/>
      <c r="J19" s="84"/>
      <c r="K19" s="84"/>
      <c r="L19" s="84"/>
    </row>
    <row r="20" spans="1:12" ht="13.8" x14ac:dyDescent="0.25">
      <c r="G20" s="83"/>
      <c r="H20" s="84"/>
    </row>
    <row r="21" spans="1:12" ht="13.8" x14ac:dyDescent="0.25">
      <c r="A21" s="24"/>
      <c r="G21" s="83"/>
      <c r="H21" s="84"/>
    </row>
    <row r="22" spans="1:12" x14ac:dyDescent="0.25">
      <c r="A22" s="28" t="s">
        <v>67</v>
      </c>
      <c r="B22" s="29"/>
      <c r="C22" s="28" t="s">
        <v>68</v>
      </c>
      <c r="D22" s="29"/>
      <c r="E22" s="28" t="s">
        <v>69</v>
      </c>
      <c r="F22" s="28" t="s">
        <v>70</v>
      </c>
      <c r="H22" s="29"/>
      <c r="I22" s="29"/>
    </row>
    <row r="23" spans="1:12" x14ac:dyDescent="0.25">
      <c r="A23" s="29"/>
      <c r="B23" s="30"/>
      <c r="C23" s="11"/>
      <c r="D23" s="29"/>
    </row>
    <row r="24" spans="1:12" x14ac:dyDescent="0.25">
      <c r="A24" s="20" t="s">
        <v>47</v>
      </c>
      <c r="B24" s="31"/>
      <c r="C24" s="27">
        <f>E12</f>
        <v>-209753.01</v>
      </c>
      <c r="D24" s="29"/>
      <c r="E24" s="27">
        <f>E15*35%</f>
        <v>46967.466</v>
      </c>
      <c r="F24" s="32">
        <f>SUM(C24,E24)</f>
        <v>-162785.54399999999</v>
      </c>
      <c r="G24" s="20" t="s">
        <v>41</v>
      </c>
      <c r="H24" s="27">
        <f>F24*G7</f>
        <v>-105192.01853279999</v>
      </c>
      <c r="I24" s="27">
        <f>F24*H7</f>
        <v>-57593.525467200001</v>
      </c>
    </row>
    <row r="25" spans="1:12" x14ac:dyDescent="0.25">
      <c r="A25" s="20" t="s">
        <v>56</v>
      </c>
      <c r="B25" s="31"/>
      <c r="C25" s="33">
        <f>E15+E16</f>
        <v>135317.76000000001</v>
      </c>
      <c r="D25" s="21"/>
      <c r="E25" s="43">
        <f>-E15</f>
        <v>-134192.76</v>
      </c>
      <c r="F25" s="34">
        <f>SUM(B25,C25,E25)</f>
        <v>1125</v>
      </c>
      <c r="G25" s="20" t="s">
        <v>44</v>
      </c>
      <c r="H25" s="27">
        <f>F25*G8</f>
        <v>726.97500000000002</v>
      </c>
      <c r="I25" s="27">
        <f>F25*H8</f>
        <v>398.02499999999998</v>
      </c>
    </row>
    <row r="26" spans="1:12" x14ac:dyDescent="0.25">
      <c r="B26" s="29"/>
      <c r="C26" s="11">
        <f>SUM(C24:C25)</f>
        <v>-74435.25</v>
      </c>
      <c r="D26" s="29"/>
      <c r="E26" s="11">
        <f>SUM(E24:E25)</f>
        <v>-87225.294000000009</v>
      </c>
      <c r="F26" s="32">
        <f>SUM(F24:F25)</f>
        <v>-161660.54399999999</v>
      </c>
    </row>
    <row r="27" spans="1:12" ht="15.6" x14ac:dyDescent="0.25">
      <c r="A27" s="35" t="s">
        <v>71</v>
      </c>
      <c r="B27" s="91" t="e">
        <f>#REF!</f>
        <v>#REF!</v>
      </c>
      <c r="C27" s="36">
        <f>-C26</f>
        <v>74435.25</v>
      </c>
      <c r="E27" s="36">
        <f>-E26</f>
        <v>87225.294000000009</v>
      </c>
      <c r="F27" s="36" t="e">
        <f>SUM(B27,C27,E27)</f>
        <v>#REF!</v>
      </c>
    </row>
    <row r="28" spans="1:12" x14ac:dyDescent="0.25">
      <c r="A28" s="29"/>
      <c r="B28" s="30"/>
      <c r="C28" s="31"/>
      <c r="D28" s="29"/>
      <c r="H28" s="32"/>
    </row>
    <row r="29" spans="1:12" x14ac:dyDescent="0.25">
      <c r="A29" s="20" t="s">
        <v>72</v>
      </c>
      <c r="B29" s="30"/>
      <c r="C29" s="31"/>
      <c r="D29" s="29"/>
      <c r="E29" s="37">
        <f>E24</f>
        <v>46967.466</v>
      </c>
      <c r="F29" s="31">
        <f>SUM(C29:E29)</f>
        <v>46967.466</v>
      </c>
      <c r="G29" s="31">
        <f>+E29*G8</f>
        <v>30350.376529199999</v>
      </c>
      <c r="H29" s="31">
        <f>+E29*H8</f>
        <v>16617.089470800001</v>
      </c>
    </row>
    <row r="30" spans="1:12" x14ac:dyDescent="0.25">
      <c r="A30" s="20" t="s">
        <v>73</v>
      </c>
      <c r="B30" s="30"/>
      <c r="C30" s="27"/>
      <c r="D30" s="29"/>
      <c r="E30" s="37">
        <f>E25</f>
        <v>-134192.76</v>
      </c>
      <c r="F30" s="31">
        <f>SUM(D30:E30)</f>
        <v>-134192.76</v>
      </c>
      <c r="G30" s="31">
        <f>+F30*G8</f>
        <v>-86715.361512000003</v>
      </c>
      <c r="H30" s="31">
        <f>+F30*H8</f>
        <v>-47477.398488000006</v>
      </c>
    </row>
    <row r="31" spans="1:12" x14ac:dyDescent="0.25">
      <c r="A31" s="20" t="s">
        <v>74</v>
      </c>
      <c r="B31" s="30"/>
      <c r="C31" s="27"/>
      <c r="D31" s="29"/>
      <c r="E31" s="37">
        <f>E17</f>
        <v>389541.29999999993</v>
      </c>
      <c r="F31" s="31">
        <f>SUM(D31:E31)</f>
        <v>389541.29999999993</v>
      </c>
      <c r="G31" s="31">
        <f>+F31*G8</f>
        <v>251721.58805999995</v>
      </c>
      <c r="H31" s="31">
        <f>+F31*H8</f>
        <v>137819.71193999998</v>
      </c>
    </row>
    <row r="32" spans="1:12" x14ac:dyDescent="0.25">
      <c r="A32" s="20" t="s">
        <v>50</v>
      </c>
      <c r="B32" s="30"/>
      <c r="C32" s="31">
        <f>-E13</f>
        <v>-138086.82999999999</v>
      </c>
      <c r="D32" s="29"/>
      <c r="F32" s="32">
        <f>SUM(C32:E32)</f>
        <v>-138086.82999999999</v>
      </c>
      <c r="G32" s="31">
        <f>+F32*G8</f>
        <v>-89231.709545999998</v>
      </c>
      <c r="H32" s="31">
        <f>+F32*H8</f>
        <v>-48855.120453999996</v>
      </c>
    </row>
    <row r="33" spans="1:8" x14ac:dyDescent="0.25">
      <c r="A33" s="20" t="s">
        <v>53</v>
      </c>
      <c r="B33" s="30"/>
      <c r="C33" s="34">
        <f>-E14</f>
        <v>-325889.71999999997</v>
      </c>
      <c r="D33" s="21"/>
      <c r="E33" s="21"/>
      <c r="F33" s="34">
        <f>SUM(C33:E33)</f>
        <v>-325889.71999999997</v>
      </c>
      <c r="G33" s="31">
        <f>+F33*G8</f>
        <v>-210589.93706399997</v>
      </c>
      <c r="H33" s="31">
        <f>+F33*H8</f>
        <v>-115299.78293599999</v>
      </c>
    </row>
    <row r="34" spans="1:8" x14ac:dyDescent="0.25">
      <c r="B34" s="30"/>
      <c r="C34" s="31">
        <f>SUM(C29:C33)</f>
        <v>-463976.54999999993</v>
      </c>
      <c r="D34" s="29"/>
      <c r="E34" s="12">
        <f>SUM(E29:E33)</f>
        <v>302316.00599999994</v>
      </c>
      <c r="F34" s="31"/>
      <c r="G34" s="12">
        <f>E34*G8</f>
        <v>195356.60307719995</v>
      </c>
      <c r="H34" s="12">
        <f>+E34*H8</f>
        <v>106959.40292279999</v>
      </c>
    </row>
    <row r="35" spans="1:8" x14ac:dyDescent="0.25">
      <c r="B35" s="29"/>
      <c r="C35" s="31">
        <f>SUM(C27:C33)</f>
        <v>-389541.29999999993</v>
      </c>
      <c r="D35" s="29"/>
      <c r="E35" s="31">
        <f>SUM(E27:E33)</f>
        <v>389541.29999999993</v>
      </c>
      <c r="F35" s="31">
        <v>0</v>
      </c>
      <c r="G35" s="12">
        <f>+C34*G8</f>
        <v>-299821.64660999994</v>
      </c>
      <c r="H35" s="12">
        <f>+C34*H8</f>
        <v>-164154.90338999996</v>
      </c>
    </row>
    <row r="36" spans="1:8" x14ac:dyDescent="0.25">
      <c r="B36" s="29"/>
      <c r="C36" s="31"/>
      <c r="D36" s="29"/>
      <c r="E36" s="31"/>
    </row>
    <row r="37" spans="1:8" x14ac:dyDescent="0.25">
      <c r="A37" s="35" t="s">
        <v>75</v>
      </c>
      <c r="B37" s="87" t="e">
        <f>#REF!</f>
        <v>#REF!</v>
      </c>
      <c r="C37" s="38">
        <f>C35</f>
        <v>-389541.29999999993</v>
      </c>
      <c r="D37" s="29"/>
      <c r="E37" s="38">
        <f>E35</f>
        <v>389541.29999999993</v>
      </c>
      <c r="F37" s="36" t="e">
        <f>SUM(B37,C37,E37)</f>
        <v>#REF!</v>
      </c>
    </row>
    <row r="39" spans="1:8" x14ac:dyDescent="0.25">
      <c r="A39" s="39"/>
      <c r="B39" s="29"/>
      <c r="C39" s="29"/>
    </row>
    <row r="40" spans="1:8" x14ac:dyDescent="0.25">
      <c r="A40" s="40"/>
      <c r="B40" s="88"/>
      <c r="C40" s="88"/>
    </row>
    <row r="41" spans="1:8" ht="13.8" x14ac:dyDescent="0.25">
      <c r="A41" s="29"/>
      <c r="B41" s="89"/>
      <c r="C41" s="89"/>
    </row>
    <row r="42" spans="1:8" ht="13.8" x14ac:dyDescent="0.25">
      <c r="A42" s="29"/>
      <c r="B42" s="90"/>
      <c r="C42" s="90"/>
    </row>
    <row r="43" spans="1:8" x14ac:dyDescent="0.25">
      <c r="A43" s="29"/>
      <c r="B43" s="29"/>
      <c r="C43" s="11"/>
    </row>
    <row r="44" spans="1:8" x14ac:dyDescent="0.25">
      <c r="A44" s="29"/>
      <c r="B44" s="29"/>
      <c r="C44" s="29"/>
    </row>
    <row r="45" spans="1:8" x14ac:dyDescent="0.25">
      <c r="A45" s="29"/>
      <c r="B45" s="29"/>
      <c r="C45" s="29"/>
    </row>
    <row r="46" spans="1:8" x14ac:dyDescent="0.25">
      <c r="A46" s="29"/>
      <c r="B46" s="29"/>
      <c r="C46" s="29"/>
    </row>
    <row r="47" spans="1:8" x14ac:dyDescent="0.25">
      <c r="A47" s="29"/>
      <c r="B47" s="30"/>
      <c r="C47" s="31"/>
    </row>
    <row r="48" spans="1:8" x14ac:dyDescent="0.25">
      <c r="A48" s="29"/>
      <c r="B48" s="30"/>
      <c r="C48" s="31"/>
    </row>
    <row r="49" spans="1:3" x14ac:dyDescent="0.25">
      <c r="A49" s="29"/>
      <c r="B49" s="29"/>
      <c r="C49" s="11"/>
    </row>
    <row r="50" spans="1:3" x14ac:dyDescent="0.25">
      <c r="A50" s="29"/>
      <c r="B50" s="29"/>
      <c r="C50" s="29"/>
    </row>
    <row r="51" spans="1:3" x14ac:dyDescent="0.25">
      <c r="A51" s="29"/>
      <c r="B51" s="29"/>
      <c r="C51" s="11"/>
    </row>
    <row r="52" spans="1:3" x14ac:dyDescent="0.25">
      <c r="A52" s="29"/>
      <c r="B52" s="29"/>
      <c r="C52" s="11"/>
    </row>
    <row r="53" spans="1:3" x14ac:dyDescent="0.25">
      <c r="A53" s="29"/>
      <c r="B53" s="29"/>
      <c r="C53" s="11"/>
    </row>
  </sheetData>
  <phoneticPr fontId="19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Replacement Page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150</IndustryCode>
    <CaseStatus xmlns="dc463f71-b30c-4ab2-9473-d307f9d35888">Closed</CaseStatus>
    <OpenedDate xmlns="dc463f71-b30c-4ab2-9473-d307f9d35888">2015-02-13T08:00:00+00:00</OpenedDate>
    <Date1 xmlns="dc463f71-b30c-4ab2-9473-d307f9d35888">2015-03-04T08:00:00+00:00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150267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72977BF3E1FD64D88EC557461B9E3FB" ma:contentTypeVersion="119" ma:contentTypeDescription="" ma:contentTypeScope="" ma:versionID="70ee927d48506ab7571be21f8f403eb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38C338-675E-4A8B-AFC0-96D7505D798D}"/>
</file>

<file path=customXml/itemProps2.xml><?xml version="1.0" encoding="utf-8"?>
<ds:datastoreItem xmlns:ds="http://schemas.openxmlformats.org/officeDocument/2006/customXml" ds:itemID="{7A665D0F-43B1-48CA-8E65-A22C478F19F9}"/>
</file>

<file path=customXml/itemProps3.xml><?xml version="1.0" encoding="utf-8"?>
<ds:datastoreItem xmlns:ds="http://schemas.openxmlformats.org/officeDocument/2006/customXml" ds:itemID="{D06F19BD-11CE-4393-8284-F8A3D05041F9}"/>
</file>

<file path=customXml/itemProps4.xml><?xml version="1.0" encoding="utf-8"?>
<ds:datastoreItem xmlns:ds="http://schemas.openxmlformats.org/officeDocument/2006/customXml" ds:itemID="{1B3FAB90-B4C0-4EAF-AF67-3AF8208EA5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Allocated</vt:lpstr>
      <vt:lpstr>Unallocated Summary</vt:lpstr>
      <vt:lpstr>Unallocated Detail</vt:lpstr>
      <vt:lpstr>UIP Detail</vt:lpstr>
      <vt:lpstr>Common by Account</vt:lpstr>
      <vt:lpstr>PSE 12M_funding</vt:lpstr>
      <vt:lpstr>'Unallocated Detail'!Print_Area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2015-03-04T23:49:34Z</cp:lastPrinted>
  <dcterms:created xsi:type="dcterms:W3CDTF">2008-01-09T21:52:11Z</dcterms:created>
  <dcterms:modified xsi:type="dcterms:W3CDTF">2015-03-05T17:57:07Z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0x0101006E56B4D1795A2E4DB2F0B01679ED314A00272977BF3E1FD64D88EC557461B9E3FB</vt:lpwstr>
  </property>
  <property fmtid="{D5CDD505-2E9C-101B-9397-08002B2CF9AE}" pid="3" name="_docset_NoMedatataSyncRequired">
    <vt:lpwstr>False</vt:lpwstr>
  </property>
</Properties>
</file>