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style3.xml" ContentType="application/vnd.ms-office.chart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olors4.xml" ContentType="application/vnd.ms-office.chartcolor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J:\IRP\2023 IRP\PRiSM\Progress Report PRiSM\"/>
    </mc:Choice>
  </mc:AlternateContent>
  <xr:revisionPtr revIDLastSave="0" documentId="13_ncr:1_{0487AEED-B9BD-4280-9C9D-9F5706F581CD}" xr6:coauthVersionLast="47" xr6:coauthVersionMax="47" xr10:uidLastSave="{00000000-0000-0000-0000-000000000000}"/>
  <bookViews>
    <workbookView xWindow="-120" yWindow="-120" windowWidth="29040" windowHeight="15990" tabRatio="706" activeTab="9" xr2:uid="{00000000-000D-0000-FFFF-FFFF00000000}"/>
  </bookViews>
  <sheets>
    <sheet name="Scenario List" sheetId="16" r:id="rId1"/>
    <sheet name="Summary Data" sheetId="7" r:id="rId2"/>
    <sheet name="Summary Resources" sheetId="8" r:id="rId3"/>
    <sheet name="Existing Resources" sheetId="15" r:id="rId4"/>
    <sheet name="PRS" sheetId="19" r:id="rId5"/>
    <sheet name="Annual Summaries" sheetId="6" r:id="rId6"/>
    <sheet name="Summary Table" sheetId="20" r:id="rId7"/>
    <sheet name="GHG-PRS" sheetId="11" r:id="rId8"/>
    <sheet name="Cost Cap" sheetId="21" r:id="rId9"/>
    <sheet name="SR-Avoided Cost" sheetId="9" r:id="rId10"/>
  </sheets>
  <definedNames>
    <definedName name="solver_eng" localSheetId="9" hidden="1">1</definedName>
    <definedName name="solver_neg" localSheetId="9" hidden="1">1</definedName>
    <definedName name="solver_num" localSheetId="9" hidden="1">0</definedName>
    <definedName name="solver_opt" localSheetId="9" hidden="1">'SR-Avoided Cost'!$N$27</definedName>
    <definedName name="solver_typ" localSheetId="9" hidden="1">1</definedName>
    <definedName name="solver_val" localSheetId="9" hidden="1">0</definedName>
    <definedName name="solver_ver" localSheetId="9" hidden="1">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21" l="1"/>
  <c r="C6" i="21" l="1"/>
  <c r="C7" i="21" s="1"/>
  <c r="C8" i="21" s="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E27" i="21" l="1"/>
  <c r="B27" i="21"/>
  <c r="E26" i="21"/>
  <c r="B26" i="21"/>
  <c r="E25" i="21"/>
  <c r="B25" i="21"/>
  <c r="E24" i="21"/>
  <c r="B24" i="21"/>
  <c r="D24" i="21" s="1"/>
  <c r="E23" i="21"/>
  <c r="B23" i="21"/>
  <c r="E22" i="21"/>
  <c r="B22" i="21"/>
  <c r="E21" i="21"/>
  <c r="B21" i="21"/>
  <c r="E20" i="21"/>
  <c r="B20" i="21"/>
  <c r="E19" i="21"/>
  <c r="B19" i="21"/>
  <c r="D19" i="21" s="1"/>
  <c r="E18" i="21"/>
  <c r="B18" i="21"/>
  <c r="E17" i="21"/>
  <c r="B17" i="21"/>
  <c r="E16" i="21"/>
  <c r="B16" i="21"/>
  <c r="E15" i="21"/>
  <c r="B15" i="21"/>
  <c r="D15" i="21" s="1"/>
  <c r="E14" i="21"/>
  <c r="B14" i="21"/>
  <c r="E13" i="21"/>
  <c r="B13" i="21"/>
  <c r="E12" i="21"/>
  <c r="B12" i="21"/>
  <c r="E11" i="21"/>
  <c r="B11" i="21"/>
  <c r="D11" i="21" s="1"/>
  <c r="E10" i="21"/>
  <c r="B10" i="21"/>
  <c r="E9" i="21"/>
  <c r="B9" i="21"/>
  <c r="E8" i="21"/>
  <c r="B8" i="21"/>
  <c r="E7" i="21"/>
  <c r="B7" i="21"/>
  <c r="D7" i="21" s="1"/>
  <c r="F7" i="21" s="1"/>
  <c r="E6" i="21"/>
  <c r="B6" i="21"/>
  <c r="D6" i="21" s="1"/>
  <c r="E5" i="21"/>
  <c r="B5" i="21"/>
  <c r="D5" i="21" s="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F5" i="21" l="1"/>
  <c r="F15" i="21"/>
  <c r="H22" i="21"/>
  <c r="H12" i="21"/>
  <c r="H13" i="21"/>
  <c r="H17" i="21"/>
  <c r="H23" i="21"/>
  <c r="H8" i="21"/>
  <c r="H9" i="21"/>
  <c r="H18" i="21"/>
  <c r="H26" i="21"/>
  <c r="H21" i="21"/>
  <c r="H7" i="21"/>
  <c r="H16" i="21"/>
  <c r="H10" i="21"/>
  <c r="F11" i="21"/>
  <c r="F19" i="21"/>
  <c r="H20" i="21"/>
  <c r="H14" i="21"/>
  <c r="H15" i="21"/>
  <c r="F24" i="21"/>
  <c r="H24" i="21"/>
  <c r="D29" i="21"/>
  <c r="H25" i="21"/>
  <c r="H11" i="21"/>
  <c r="I15" i="21" s="1"/>
  <c r="M5" i="21" s="1"/>
  <c r="H19" i="21"/>
  <c r="I23" i="21" s="1"/>
  <c r="O5" i="21" s="1"/>
  <c r="F6" i="21"/>
  <c r="D16" i="21"/>
  <c r="F16" i="21" s="1"/>
  <c r="D20" i="21"/>
  <c r="F20" i="21" s="1"/>
  <c r="D9" i="21"/>
  <c r="F9" i="21" s="1"/>
  <c r="D13" i="21"/>
  <c r="F13" i="21" s="1"/>
  <c r="D17" i="21"/>
  <c r="F17" i="21" s="1"/>
  <c r="D21" i="21"/>
  <c r="F21" i="21" s="1"/>
  <c r="D25" i="21"/>
  <c r="D30" i="21" s="1"/>
  <c r="D8" i="21"/>
  <c r="F8" i="21" s="1"/>
  <c r="D10" i="21"/>
  <c r="F10" i="21" s="1"/>
  <c r="D14" i="21"/>
  <c r="F14" i="21" s="1"/>
  <c r="D18" i="21"/>
  <c r="F18" i="21" s="1"/>
  <c r="D22" i="21"/>
  <c r="F22" i="21" s="1"/>
  <c r="D26" i="21"/>
  <c r="F26" i="21" s="1"/>
  <c r="D12" i="21"/>
  <c r="F12" i="21" s="1"/>
  <c r="D23" i="21"/>
  <c r="F23" i="21" s="1"/>
  <c r="D27" i="21"/>
  <c r="F27" i="21" s="1"/>
  <c r="E18" i="11"/>
  <c r="M18" i="11"/>
  <c r="C15" i="11"/>
  <c r="D15" i="11"/>
  <c r="E15" i="11"/>
  <c r="F15" i="11"/>
  <c r="F18" i="11" s="1"/>
  <c r="G15" i="11"/>
  <c r="G18" i="11" s="1"/>
  <c r="H15" i="11"/>
  <c r="H18" i="11" s="1"/>
  <c r="I15" i="11"/>
  <c r="I18" i="11" s="1"/>
  <c r="J15" i="11"/>
  <c r="K15" i="11"/>
  <c r="L15" i="11"/>
  <c r="M15" i="11"/>
  <c r="N15" i="11"/>
  <c r="N18" i="11" s="1"/>
  <c r="O15" i="11"/>
  <c r="O18" i="11" s="1"/>
  <c r="P15" i="11"/>
  <c r="P18" i="11" s="1"/>
  <c r="Q15" i="11"/>
  <c r="Q18" i="11" s="1"/>
  <c r="R15" i="11"/>
  <c r="R18" i="11" s="1"/>
  <c r="S15" i="11"/>
  <c r="T15" i="11"/>
  <c r="U15" i="11"/>
  <c r="V15" i="11"/>
  <c r="W15" i="11"/>
  <c r="W18" i="11" s="1"/>
  <c r="X15" i="11"/>
  <c r="X18" i="11" s="1"/>
  <c r="Y15" i="11"/>
  <c r="Y18" i="11" s="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U18" i="11"/>
  <c r="V18" i="11"/>
  <c r="T18" i="11" l="1"/>
  <c r="D18" i="11"/>
  <c r="K18" i="11"/>
  <c r="L18" i="11"/>
  <c r="F25" i="21"/>
  <c r="G27" i="21" s="1"/>
  <c r="P6" i="21" s="1"/>
  <c r="I11" i="21"/>
  <c r="L5" i="21" s="1"/>
  <c r="D31" i="21"/>
  <c r="D32" i="21"/>
  <c r="I19" i="21"/>
  <c r="N5" i="21" s="1"/>
  <c r="G23" i="21"/>
  <c r="O6" i="21" s="1"/>
  <c r="O7" i="21" s="1"/>
  <c r="G19" i="21"/>
  <c r="N6" i="21" s="1"/>
  <c r="N7" i="21" s="1"/>
  <c r="G15" i="21"/>
  <c r="M6" i="21" s="1"/>
  <c r="M7" i="21" s="1"/>
  <c r="P5" i="21"/>
  <c r="G11" i="21"/>
  <c r="L6" i="21" s="1"/>
  <c r="L7" i="21" s="1"/>
  <c r="S18" i="11"/>
  <c r="C18" i="11"/>
  <c r="J18" i="11"/>
  <c r="P7" i="21" l="1"/>
  <c r="BU76" i="19"/>
  <c r="BT76" i="19"/>
  <c r="BS76" i="19"/>
  <c r="BR76" i="19"/>
  <c r="BQ76" i="19"/>
  <c r="BP76" i="19"/>
  <c r="BO76" i="19"/>
  <c r="BN76" i="19"/>
  <c r="BM76" i="19"/>
  <c r="BL76" i="19"/>
  <c r="BK76" i="19"/>
  <c r="BJ76" i="19"/>
  <c r="BI76" i="19"/>
  <c r="BH76" i="19"/>
  <c r="BG76" i="19"/>
  <c r="BF76" i="19"/>
  <c r="BE76" i="19"/>
  <c r="BD76" i="19"/>
  <c r="BC76" i="19"/>
  <c r="BB76" i="19"/>
  <c r="BA76" i="19"/>
  <c r="AZ76" i="19"/>
  <c r="AY76" i="19"/>
  <c r="BU78" i="19"/>
  <c r="BT78" i="19"/>
  <c r="BS78" i="19"/>
  <c r="BR78" i="19"/>
  <c r="BQ78" i="19"/>
  <c r="BP78" i="19"/>
  <c r="BO78" i="19"/>
  <c r="BN78" i="19"/>
  <c r="BM78" i="19"/>
  <c r="BL78" i="19"/>
  <c r="BK78" i="19"/>
  <c r="BJ78" i="19"/>
  <c r="BI78" i="19"/>
  <c r="BH78" i="19"/>
  <c r="BG78" i="19"/>
  <c r="BF78" i="19"/>
  <c r="BE78" i="19"/>
  <c r="BD78" i="19"/>
  <c r="BC78" i="19"/>
  <c r="BB78" i="19"/>
  <c r="BA78" i="19"/>
  <c r="AZ78" i="19"/>
  <c r="AY78" i="19"/>
  <c r="BU87" i="19"/>
  <c r="BT87" i="19"/>
  <c r="BS87" i="19"/>
  <c r="BR87" i="19"/>
  <c r="BQ87" i="19"/>
  <c r="BP87" i="19"/>
  <c r="BO87" i="19"/>
  <c r="BN87" i="19"/>
  <c r="BM87" i="19"/>
  <c r="BL87" i="19"/>
  <c r="BK87" i="19"/>
  <c r="BJ87" i="19"/>
  <c r="BI87" i="19"/>
  <c r="BH87" i="19"/>
  <c r="BG87" i="19"/>
  <c r="BF87" i="19"/>
  <c r="BE87" i="19"/>
  <c r="BD87" i="19"/>
  <c r="BC87" i="19"/>
  <c r="BB87" i="19"/>
  <c r="BA87" i="19"/>
  <c r="AZ87" i="19"/>
  <c r="AY87" i="19"/>
  <c r="BU86" i="19"/>
  <c r="BT86" i="19"/>
  <c r="BS86" i="19"/>
  <c r="BR86" i="19"/>
  <c r="BQ86" i="19"/>
  <c r="BP86" i="19"/>
  <c r="BO86" i="19"/>
  <c r="BN86" i="19"/>
  <c r="BM86" i="19"/>
  <c r="BL86" i="19"/>
  <c r="BK86" i="19"/>
  <c r="BJ86" i="19"/>
  <c r="BI86" i="19"/>
  <c r="BH86" i="19"/>
  <c r="BG86" i="19"/>
  <c r="BF86" i="19"/>
  <c r="BE86" i="19"/>
  <c r="BD86" i="19"/>
  <c r="BC86" i="19"/>
  <c r="BB86" i="19"/>
  <c r="BA86" i="19"/>
  <c r="AZ86" i="19"/>
  <c r="AY86" i="19"/>
  <c r="BU85" i="19"/>
  <c r="BT85" i="19"/>
  <c r="BS85" i="19"/>
  <c r="BR85" i="19"/>
  <c r="BQ85" i="19"/>
  <c r="BP85" i="19"/>
  <c r="BO85" i="19"/>
  <c r="BN85" i="19"/>
  <c r="BM85" i="19"/>
  <c r="BL85" i="19"/>
  <c r="BK85" i="19"/>
  <c r="BJ85" i="19"/>
  <c r="BI85" i="19"/>
  <c r="BH85" i="19"/>
  <c r="BG85" i="19"/>
  <c r="BF85" i="19"/>
  <c r="BE85" i="19"/>
  <c r="BD85" i="19"/>
  <c r="BC85" i="19"/>
  <c r="BB85" i="19"/>
  <c r="BA85" i="19"/>
  <c r="AZ85" i="19"/>
  <c r="AY85" i="19"/>
  <c r="BU84" i="19"/>
  <c r="BT84" i="19"/>
  <c r="BS84" i="19"/>
  <c r="BR84" i="19"/>
  <c r="BQ84" i="19"/>
  <c r="BP84" i="19"/>
  <c r="BO84" i="19"/>
  <c r="BN84" i="19"/>
  <c r="BM84" i="19"/>
  <c r="BL84" i="19"/>
  <c r="BK84" i="19"/>
  <c r="BJ84" i="19"/>
  <c r="BI84" i="19"/>
  <c r="BH84" i="19"/>
  <c r="BG84" i="19"/>
  <c r="BF84" i="19"/>
  <c r="BE84" i="19"/>
  <c r="BD84" i="19"/>
  <c r="BC84" i="19"/>
  <c r="BB84" i="19"/>
  <c r="BA84" i="19"/>
  <c r="AZ84" i="19"/>
  <c r="AY84" i="19"/>
  <c r="BU83" i="19"/>
  <c r="BT83" i="19"/>
  <c r="BS83" i="19"/>
  <c r="BR83" i="19"/>
  <c r="BQ83" i="19"/>
  <c r="BP83" i="19"/>
  <c r="BO83" i="19"/>
  <c r="BN83" i="19"/>
  <c r="BM83" i="19"/>
  <c r="BL83" i="19"/>
  <c r="BK83" i="19"/>
  <c r="BJ83" i="19"/>
  <c r="BI83" i="19"/>
  <c r="BH83" i="19"/>
  <c r="BG83" i="19"/>
  <c r="BF83" i="19"/>
  <c r="BE83" i="19"/>
  <c r="BD83" i="19"/>
  <c r="BC83" i="19"/>
  <c r="BB83" i="19"/>
  <c r="BA83" i="19"/>
  <c r="AZ83" i="19"/>
  <c r="AY83" i="19"/>
  <c r="BU82" i="19"/>
  <c r="BT82" i="19"/>
  <c r="BS82" i="19"/>
  <c r="BR82" i="19"/>
  <c r="BQ82" i="19"/>
  <c r="BP82" i="19"/>
  <c r="BO82" i="19"/>
  <c r="BN82" i="19"/>
  <c r="BM82" i="19"/>
  <c r="BL82" i="19"/>
  <c r="BK82" i="19"/>
  <c r="BJ82" i="19"/>
  <c r="BI82" i="19"/>
  <c r="BH82" i="19"/>
  <c r="BG82" i="19"/>
  <c r="BF82" i="19"/>
  <c r="BE82" i="19"/>
  <c r="BD82" i="19"/>
  <c r="BC82" i="19"/>
  <c r="BB82" i="19"/>
  <c r="BA82" i="19"/>
  <c r="AZ82" i="19"/>
  <c r="AY82" i="19"/>
  <c r="BU81" i="19"/>
  <c r="BT81" i="19"/>
  <c r="BS81" i="19"/>
  <c r="BR81" i="19"/>
  <c r="BQ81" i="19"/>
  <c r="BP81" i="19"/>
  <c r="BO81" i="19"/>
  <c r="BN81" i="19"/>
  <c r="BM81" i="19"/>
  <c r="BL81" i="19"/>
  <c r="BK81" i="19"/>
  <c r="BJ81" i="19"/>
  <c r="BI81" i="19"/>
  <c r="BH81" i="19"/>
  <c r="BG81" i="19"/>
  <c r="BF81" i="19"/>
  <c r="BE81" i="19"/>
  <c r="BD81" i="19"/>
  <c r="BC81" i="19"/>
  <c r="BB81" i="19"/>
  <c r="BA81" i="19"/>
  <c r="AZ81" i="19"/>
  <c r="AY81" i="19"/>
  <c r="BU80" i="19"/>
  <c r="BT80" i="19"/>
  <c r="BS80" i="19"/>
  <c r="BR80" i="19"/>
  <c r="BQ80" i="19"/>
  <c r="BP80" i="19"/>
  <c r="BO80" i="19"/>
  <c r="BN80" i="19"/>
  <c r="BM80" i="19"/>
  <c r="BL80" i="19"/>
  <c r="BK80" i="19"/>
  <c r="BJ80" i="19"/>
  <c r="BI80" i="19"/>
  <c r="BH80" i="19"/>
  <c r="BG80" i="19"/>
  <c r="BF80" i="19"/>
  <c r="BE80" i="19"/>
  <c r="BD80" i="19"/>
  <c r="BC80" i="19"/>
  <c r="BB80" i="19"/>
  <c r="BA80" i="19"/>
  <c r="AZ80" i="19"/>
  <c r="AY80" i="19"/>
  <c r="BU79" i="19"/>
  <c r="BT79" i="19"/>
  <c r="BS79" i="19"/>
  <c r="BR79" i="19"/>
  <c r="BQ79" i="19"/>
  <c r="BP79" i="19"/>
  <c r="BO79" i="19"/>
  <c r="BN79" i="19"/>
  <c r="BM79" i="19"/>
  <c r="BL79" i="19"/>
  <c r="BK79" i="19"/>
  <c r="BJ79" i="19"/>
  <c r="BI79" i="19"/>
  <c r="BH79" i="19"/>
  <c r="BG79" i="19"/>
  <c r="BF79" i="19"/>
  <c r="BE79" i="19"/>
  <c r="BD79" i="19"/>
  <c r="BC79" i="19"/>
  <c r="BB79" i="19"/>
  <c r="BA79" i="19"/>
  <c r="AZ79" i="19"/>
  <c r="AY79" i="19"/>
  <c r="BU77" i="19"/>
  <c r="BT77" i="19"/>
  <c r="BS77" i="19"/>
  <c r="BR77" i="19"/>
  <c r="BQ77" i="19"/>
  <c r="BP77" i="19"/>
  <c r="BO77" i="19"/>
  <c r="BN77" i="19"/>
  <c r="BM77" i="19"/>
  <c r="BL77" i="19"/>
  <c r="BK77" i="19"/>
  <c r="BJ77" i="19"/>
  <c r="BI77" i="19"/>
  <c r="BH77" i="19"/>
  <c r="BG77" i="19"/>
  <c r="BF77" i="19"/>
  <c r="BE77" i="19"/>
  <c r="BD77" i="19"/>
  <c r="BC77" i="19"/>
  <c r="BB77" i="19"/>
  <c r="BA77" i="19"/>
  <c r="AZ77" i="19"/>
  <c r="AY77" i="19"/>
  <c r="AW76" i="19"/>
  <c r="AV76" i="19"/>
  <c r="AU76" i="19"/>
  <c r="AT76" i="19"/>
  <c r="AS76" i="19"/>
  <c r="AR76" i="19"/>
  <c r="AQ76" i="19"/>
  <c r="AP76" i="19"/>
  <c r="AO76" i="19"/>
  <c r="AN76" i="19"/>
  <c r="AM76" i="19"/>
  <c r="AL76" i="19"/>
  <c r="AK76" i="19"/>
  <c r="AJ76" i="19"/>
  <c r="AI76" i="19"/>
  <c r="AH76" i="19"/>
  <c r="AG76" i="19"/>
  <c r="AF76" i="19"/>
  <c r="AE76" i="19"/>
  <c r="AD76" i="19"/>
  <c r="AC76" i="19"/>
  <c r="AB76" i="19"/>
  <c r="AA76" i="19"/>
  <c r="AW78" i="19"/>
  <c r="AV78" i="19"/>
  <c r="AU78" i="19"/>
  <c r="AT78" i="19"/>
  <c r="AS78" i="19"/>
  <c r="AR78" i="19"/>
  <c r="AQ78" i="19"/>
  <c r="AP78" i="19"/>
  <c r="AO78" i="19"/>
  <c r="AN78" i="19"/>
  <c r="AM78" i="19"/>
  <c r="AL78" i="19"/>
  <c r="AK78" i="19"/>
  <c r="AJ78" i="19"/>
  <c r="AI78" i="19"/>
  <c r="AH78" i="19"/>
  <c r="AG78" i="19"/>
  <c r="AF78" i="19"/>
  <c r="AE78" i="19"/>
  <c r="AD78" i="19"/>
  <c r="AC78" i="19"/>
  <c r="AB78" i="19"/>
  <c r="AA78" i="19"/>
  <c r="AW87" i="19"/>
  <c r="AV87" i="19"/>
  <c r="AU87" i="19"/>
  <c r="AT87" i="19"/>
  <c r="AS87" i="19"/>
  <c r="AR87" i="19"/>
  <c r="AQ87" i="19"/>
  <c r="AP87" i="19"/>
  <c r="AO87" i="19"/>
  <c r="AN87" i="19"/>
  <c r="AM87" i="19"/>
  <c r="AL87" i="19"/>
  <c r="AK87" i="19"/>
  <c r="AJ87" i="19"/>
  <c r="AI87" i="19"/>
  <c r="AH87" i="19"/>
  <c r="AG87" i="19"/>
  <c r="AF87" i="19"/>
  <c r="AE87" i="19"/>
  <c r="AD87" i="19"/>
  <c r="AC87" i="19"/>
  <c r="AB87" i="19"/>
  <c r="AA87" i="19"/>
  <c r="AW86" i="19"/>
  <c r="AV86" i="19"/>
  <c r="AU86" i="19"/>
  <c r="AT86" i="19"/>
  <c r="AS86" i="19"/>
  <c r="AR86" i="19"/>
  <c r="AQ86" i="19"/>
  <c r="AP86" i="19"/>
  <c r="AO86" i="19"/>
  <c r="AN86" i="19"/>
  <c r="AM86" i="19"/>
  <c r="AL86" i="19"/>
  <c r="AK86" i="19"/>
  <c r="AJ86" i="19"/>
  <c r="AI86" i="19"/>
  <c r="AH86" i="19"/>
  <c r="AG86" i="19"/>
  <c r="AF86" i="19"/>
  <c r="AE86" i="19"/>
  <c r="AD86" i="19"/>
  <c r="AC86" i="19"/>
  <c r="AB86" i="19"/>
  <c r="AA86" i="19"/>
  <c r="AW85" i="19"/>
  <c r="AV85" i="19"/>
  <c r="AU85" i="19"/>
  <c r="AT85" i="19"/>
  <c r="AS85" i="19"/>
  <c r="AR85" i="19"/>
  <c r="AQ85" i="19"/>
  <c r="AP85" i="19"/>
  <c r="AO85" i="19"/>
  <c r="AN85" i="19"/>
  <c r="AM85" i="19"/>
  <c r="AL85" i="19"/>
  <c r="AK85" i="19"/>
  <c r="AJ85" i="19"/>
  <c r="AI85" i="19"/>
  <c r="AH85" i="19"/>
  <c r="AG85" i="19"/>
  <c r="AF85" i="19"/>
  <c r="AE85" i="19"/>
  <c r="AD85" i="19"/>
  <c r="AC85" i="19"/>
  <c r="AB85" i="19"/>
  <c r="AA85" i="19"/>
  <c r="AW84" i="19"/>
  <c r="AV84" i="19"/>
  <c r="AU84" i="19"/>
  <c r="AT84" i="19"/>
  <c r="AS84" i="19"/>
  <c r="AR84" i="19"/>
  <c r="AQ84" i="19"/>
  <c r="AP84" i="19"/>
  <c r="AO84" i="19"/>
  <c r="AN84" i="19"/>
  <c r="AM84" i="19"/>
  <c r="AL84" i="19"/>
  <c r="AK84" i="19"/>
  <c r="AJ84" i="19"/>
  <c r="AI84" i="19"/>
  <c r="AH84" i="19"/>
  <c r="AG84" i="19"/>
  <c r="AF84" i="19"/>
  <c r="AE84" i="19"/>
  <c r="AD84" i="19"/>
  <c r="AC84" i="19"/>
  <c r="AB84" i="19"/>
  <c r="AA84" i="19"/>
  <c r="AW83" i="19"/>
  <c r="AV83" i="19"/>
  <c r="AU83" i="19"/>
  <c r="AT83" i="19"/>
  <c r="AS83" i="19"/>
  <c r="AR83" i="19"/>
  <c r="AQ83" i="19"/>
  <c r="AP83" i="19"/>
  <c r="AO83" i="19"/>
  <c r="AN83" i="19"/>
  <c r="AM83" i="19"/>
  <c r="AL83" i="19"/>
  <c r="AK83" i="19"/>
  <c r="AJ83" i="19"/>
  <c r="AI83" i="19"/>
  <c r="AH83" i="19"/>
  <c r="AG83" i="19"/>
  <c r="AF83" i="19"/>
  <c r="AE83" i="19"/>
  <c r="AD83" i="19"/>
  <c r="AC83" i="19"/>
  <c r="AB83" i="19"/>
  <c r="AA83" i="19"/>
  <c r="AW82" i="19"/>
  <c r="AV82" i="19"/>
  <c r="AU82" i="19"/>
  <c r="AT82" i="19"/>
  <c r="AS82" i="19"/>
  <c r="AR82" i="19"/>
  <c r="AQ82" i="19"/>
  <c r="AP82" i="19"/>
  <c r="AO82" i="19"/>
  <c r="AN82" i="19"/>
  <c r="AM82" i="19"/>
  <c r="AL82" i="19"/>
  <c r="AK82" i="19"/>
  <c r="AJ82" i="19"/>
  <c r="AI82" i="19"/>
  <c r="AH82" i="19"/>
  <c r="AG82" i="19"/>
  <c r="AF82" i="19"/>
  <c r="AE82" i="19"/>
  <c r="AD82" i="19"/>
  <c r="AC82" i="19"/>
  <c r="AB82" i="19"/>
  <c r="AA82" i="19"/>
  <c r="AW81" i="19"/>
  <c r="AV81" i="19"/>
  <c r="AU81" i="19"/>
  <c r="AT81" i="19"/>
  <c r="AS81" i="19"/>
  <c r="AR81" i="19"/>
  <c r="AQ81" i="19"/>
  <c r="AP81" i="19"/>
  <c r="AO81" i="19"/>
  <c r="AN81" i="19"/>
  <c r="AM81" i="19"/>
  <c r="AL81" i="19"/>
  <c r="AK81" i="19"/>
  <c r="AJ81" i="19"/>
  <c r="AI81" i="19"/>
  <c r="AH81" i="19"/>
  <c r="AG81" i="19"/>
  <c r="AF81" i="19"/>
  <c r="AE81" i="19"/>
  <c r="AD81" i="19"/>
  <c r="AC81" i="19"/>
  <c r="AB81" i="19"/>
  <c r="AA81" i="19"/>
  <c r="AW80" i="19"/>
  <c r="AV80" i="19"/>
  <c r="AU80" i="19"/>
  <c r="AT80" i="19"/>
  <c r="AS80" i="19"/>
  <c r="AR80" i="19"/>
  <c r="AQ80" i="19"/>
  <c r="AP80" i="19"/>
  <c r="AO80" i="19"/>
  <c r="AN80" i="19"/>
  <c r="AM80" i="19"/>
  <c r="AL80" i="19"/>
  <c r="AK80" i="19"/>
  <c r="AJ80" i="19"/>
  <c r="AI80" i="19"/>
  <c r="AH80" i="19"/>
  <c r="AG80" i="19"/>
  <c r="AF80" i="19"/>
  <c r="AE80" i="19"/>
  <c r="AD80" i="19"/>
  <c r="AC80" i="19"/>
  <c r="AB80" i="19"/>
  <c r="AA80" i="19"/>
  <c r="AW79" i="19"/>
  <c r="AV79" i="19"/>
  <c r="AU79" i="19"/>
  <c r="AT79" i="19"/>
  <c r="AS79" i="19"/>
  <c r="AR79" i="19"/>
  <c r="AQ79" i="19"/>
  <c r="AP79" i="19"/>
  <c r="AO79" i="19"/>
  <c r="AN79" i="19"/>
  <c r="AM79" i="19"/>
  <c r="AL79" i="19"/>
  <c r="AK79" i="19"/>
  <c r="AJ79" i="19"/>
  <c r="AI79" i="19"/>
  <c r="AH79" i="19"/>
  <c r="AG79" i="19"/>
  <c r="AF79" i="19"/>
  <c r="AE79" i="19"/>
  <c r="AD79" i="19"/>
  <c r="AC79" i="19"/>
  <c r="AB79" i="19"/>
  <c r="AA79" i="19"/>
  <c r="AW77" i="19"/>
  <c r="AV77" i="19"/>
  <c r="AU77" i="19"/>
  <c r="AT77" i="19"/>
  <c r="AS77" i="19"/>
  <c r="AR77" i="19"/>
  <c r="AQ77" i="19"/>
  <c r="AP77" i="19"/>
  <c r="AO77" i="19"/>
  <c r="AN77" i="19"/>
  <c r="AM77" i="19"/>
  <c r="AL77" i="19"/>
  <c r="AK77" i="19"/>
  <c r="AJ77" i="19"/>
  <c r="AI77" i="19"/>
  <c r="AH77" i="19"/>
  <c r="AG77" i="19"/>
  <c r="AF77" i="19"/>
  <c r="AE77" i="19"/>
  <c r="AD77" i="19"/>
  <c r="AC77" i="19"/>
  <c r="AB77" i="19"/>
  <c r="AA77" i="19"/>
  <c r="P8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O76" i="19"/>
  <c r="P76" i="19"/>
  <c r="Q76" i="19"/>
  <c r="R76" i="19"/>
  <c r="S76" i="19"/>
  <c r="T76" i="19"/>
  <c r="U76" i="19"/>
  <c r="V76" i="19"/>
  <c r="W76" i="19"/>
  <c r="X76" i="19"/>
  <c r="Y76" i="19"/>
  <c r="Y78" i="19"/>
  <c r="Y97" i="19" s="1"/>
  <c r="X78" i="19"/>
  <c r="X97" i="19" s="1"/>
  <c r="W78" i="19"/>
  <c r="W97" i="19" s="1"/>
  <c r="V78" i="19"/>
  <c r="U78" i="19"/>
  <c r="U97" i="19" s="1"/>
  <c r="T78" i="19"/>
  <c r="T97" i="19" s="1"/>
  <c r="S78" i="19"/>
  <c r="S97" i="19" s="1"/>
  <c r="R78" i="19"/>
  <c r="Q78" i="19"/>
  <c r="Q97" i="19" s="1"/>
  <c r="P78" i="19"/>
  <c r="P97" i="19" s="1"/>
  <c r="O78" i="19"/>
  <c r="O97" i="19" s="1"/>
  <c r="N78" i="19"/>
  <c r="N97" i="19" s="1"/>
  <c r="M78" i="19"/>
  <c r="M97" i="19" s="1"/>
  <c r="L78" i="19"/>
  <c r="L97" i="19" s="1"/>
  <c r="K78" i="19"/>
  <c r="K97" i="19" s="1"/>
  <c r="J78" i="19"/>
  <c r="J97" i="19" s="1"/>
  <c r="I78" i="19"/>
  <c r="I97" i="19" s="1"/>
  <c r="H78" i="19"/>
  <c r="H97" i="19" s="1"/>
  <c r="G78" i="19"/>
  <c r="G97" i="19" s="1"/>
  <c r="F78" i="19"/>
  <c r="E78" i="19"/>
  <c r="E97" i="19" s="1"/>
  <c r="D78" i="19"/>
  <c r="D97" i="19" s="1"/>
  <c r="C78" i="19"/>
  <c r="Y87" i="19"/>
  <c r="X87" i="19"/>
  <c r="X106" i="19" s="1"/>
  <c r="W87" i="19"/>
  <c r="W106" i="19" s="1"/>
  <c r="V87" i="19"/>
  <c r="V106" i="19" s="1"/>
  <c r="U87" i="19"/>
  <c r="U106" i="19" s="1"/>
  <c r="T87" i="19"/>
  <c r="T106" i="19" s="1"/>
  <c r="S87" i="19"/>
  <c r="S106" i="19" s="1"/>
  <c r="R87" i="19"/>
  <c r="R106" i="19" s="1"/>
  <c r="Q87" i="19"/>
  <c r="Q106" i="19" s="1"/>
  <c r="P87" i="19"/>
  <c r="P106" i="19" s="1"/>
  <c r="O87" i="19"/>
  <c r="O106" i="19" s="1"/>
  <c r="N87" i="19"/>
  <c r="N106" i="19" s="1"/>
  <c r="M87" i="19"/>
  <c r="L87" i="19"/>
  <c r="L106" i="19" s="1"/>
  <c r="K87" i="19"/>
  <c r="K106" i="19" s="1"/>
  <c r="J87" i="19"/>
  <c r="J106" i="19" s="1"/>
  <c r="I87" i="19"/>
  <c r="H87" i="19"/>
  <c r="H106" i="19" s="1"/>
  <c r="G87" i="19"/>
  <c r="G106" i="19" s="1"/>
  <c r="F87" i="19"/>
  <c r="F106" i="19" s="1"/>
  <c r="E87" i="19"/>
  <c r="E106" i="19" s="1"/>
  <c r="D87" i="19"/>
  <c r="D106" i="19" s="1"/>
  <c r="C87" i="19"/>
  <c r="Y86" i="19"/>
  <c r="Y105" i="19" s="1"/>
  <c r="X86" i="19"/>
  <c r="X105" i="19" s="1"/>
  <c r="W86" i="19"/>
  <c r="W105" i="19" s="1"/>
  <c r="V86" i="19"/>
  <c r="V105" i="19" s="1"/>
  <c r="U86" i="19"/>
  <c r="U105" i="19" s="1"/>
  <c r="T86" i="19"/>
  <c r="S86" i="19"/>
  <c r="S105" i="19" s="1"/>
  <c r="R86" i="19"/>
  <c r="R105" i="19" s="1"/>
  <c r="Q86" i="19"/>
  <c r="Q105" i="19" s="1"/>
  <c r="O86" i="19"/>
  <c r="O105" i="19" s="1"/>
  <c r="N86" i="19"/>
  <c r="N105" i="19" s="1"/>
  <c r="M86" i="19"/>
  <c r="M105" i="19" s="1"/>
  <c r="L86" i="19"/>
  <c r="L105" i="19" s="1"/>
  <c r="K86" i="19"/>
  <c r="K105" i="19" s="1"/>
  <c r="J86" i="19"/>
  <c r="J105" i="19" s="1"/>
  <c r="I86" i="19"/>
  <c r="I105" i="19" s="1"/>
  <c r="H86" i="19"/>
  <c r="H105" i="19" s="1"/>
  <c r="G86" i="19"/>
  <c r="G105" i="19" s="1"/>
  <c r="F86" i="19"/>
  <c r="F105" i="19" s="1"/>
  <c r="E86" i="19"/>
  <c r="E105" i="19" s="1"/>
  <c r="D86" i="19"/>
  <c r="C86" i="19"/>
  <c r="Y85" i="19"/>
  <c r="Y104" i="19" s="1"/>
  <c r="X85" i="19"/>
  <c r="X104" i="19" s="1"/>
  <c r="W85" i="19"/>
  <c r="V85" i="19"/>
  <c r="V104" i="19" s="1"/>
  <c r="U85" i="19"/>
  <c r="U104" i="19" s="1"/>
  <c r="T85" i="19"/>
  <c r="T104" i="19" s="1"/>
  <c r="S85" i="19"/>
  <c r="S104" i="19" s="1"/>
  <c r="R85" i="19"/>
  <c r="R104" i="19" s="1"/>
  <c r="Q85" i="19"/>
  <c r="Q104" i="19" s="1"/>
  <c r="P85" i="19"/>
  <c r="P104" i="19" s="1"/>
  <c r="O85" i="19"/>
  <c r="O104" i="19" s="1"/>
  <c r="N85" i="19"/>
  <c r="N104" i="19" s="1"/>
  <c r="M85" i="19"/>
  <c r="M104" i="19" s="1"/>
  <c r="L85" i="19"/>
  <c r="L104" i="19" s="1"/>
  <c r="K85" i="19"/>
  <c r="J85" i="19"/>
  <c r="J104" i="19" s="1"/>
  <c r="I85" i="19"/>
  <c r="I104" i="19" s="1"/>
  <c r="H85" i="19"/>
  <c r="H104" i="19" s="1"/>
  <c r="G85" i="19"/>
  <c r="F85" i="19"/>
  <c r="F104" i="19" s="1"/>
  <c r="E85" i="19"/>
  <c r="E104" i="19" s="1"/>
  <c r="D85" i="19"/>
  <c r="D104" i="19" s="1"/>
  <c r="C85" i="19"/>
  <c r="Y84" i="19"/>
  <c r="Y103" i="19" s="1"/>
  <c r="X84" i="19"/>
  <c r="X103" i="19" s="1"/>
  <c r="W84" i="19"/>
  <c r="W103" i="19" s="1"/>
  <c r="V84" i="19"/>
  <c r="V103" i="19" s="1"/>
  <c r="U84" i="19"/>
  <c r="U103" i="19" s="1"/>
  <c r="T84" i="19"/>
  <c r="T103" i="19" s="1"/>
  <c r="S84" i="19"/>
  <c r="S103" i="19" s="1"/>
  <c r="R84" i="19"/>
  <c r="Q84" i="19"/>
  <c r="Q103" i="19" s="1"/>
  <c r="P84" i="19"/>
  <c r="P103" i="19" s="1"/>
  <c r="O84" i="19"/>
  <c r="O103" i="19" s="1"/>
  <c r="N84" i="19"/>
  <c r="M84" i="19"/>
  <c r="M103" i="19" s="1"/>
  <c r="L84" i="19"/>
  <c r="L103" i="19" s="1"/>
  <c r="K84" i="19"/>
  <c r="K103" i="19" s="1"/>
  <c r="J84" i="19"/>
  <c r="J103" i="19" s="1"/>
  <c r="I84" i="19"/>
  <c r="I103" i="19" s="1"/>
  <c r="H84" i="19"/>
  <c r="H103" i="19" s="1"/>
  <c r="G84" i="19"/>
  <c r="G103" i="19" s="1"/>
  <c r="F84" i="19"/>
  <c r="F103" i="19" s="1"/>
  <c r="E84" i="19"/>
  <c r="E103" i="19" s="1"/>
  <c r="D84" i="19"/>
  <c r="D103" i="19" s="1"/>
  <c r="C84" i="19"/>
  <c r="Y83" i="19"/>
  <c r="X83" i="19"/>
  <c r="X102" i="19" s="1"/>
  <c r="W83" i="19"/>
  <c r="W102" i="19" s="1"/>
  <c r="V83" i="19"/>
  <c r="V102" i="19" s="1"/>
  <c r="U83" i="19"/>
  <c r="T83" i="19"/>
  <c r="T102" i="19" s="1"/>
  <c r="S83" i="19"/>
  <c r="S102" i="19" s="1"/>
  <c r="R83" i="19"/>
  <c r="R102" i="19" s="1"/>
  <c r="Q83" i="19"/>
  <c r="Q102" i="19" s="1"/>
  <c r="P83" i="19"/>
  <c r="P102" i="19" s="1"/>
  <c r="O83" i="19"/>
  <c r="O102" i="19" s="1"/>
  <c r="N83" i="19"/>
  <c r="N102" i="19" s="1"/>
  <c r="M83" i="19"/>
  <c r="M102" i="19" s="1"/>
  <c r="L83" i="19"/>
  <c r="L102" i="19" s="1"/>
  <c r="K83" i="19"/>
  <c r="K102" i="19" s="1"/>
  <c r="J83" i="19"/>
  <c r="J102" i="19" s="1"/>
  <c r="I83" i="19"/>
  <c r="H83" i="19"/>
  <c r="H102" i="19" s="1"/>
  <c r="G83" i="19"/>
  <c r="G102" i="19" s="1"/>
  <c r="F83" i="19"/>
  <c r="F102" i="19" s="1"/>
  <c r="E83" i="19"/>
  <c r="D83" i="19"/>
  <c r="D102" i="19" s="1"/>
  <c r="C83" i="19"/>
  <c r="Y82" i="19"/>
  <c r="Y101" i="19" s="1"/>
  <c r="X82" i="19"/>
  <c r="X101" i="19" s="1"/>
  <c r="W82" i="19"/>
  <c r="W101" i="19" s="1"/>
  <c r="V82" i="19"/>
  <c r="V101" i="19" s="1"/>
  <c r="U82" i="19"/>
  <c r="U101" i="19" s="1"/>
  <c r="T82" i="19"/>
  <c r="T101" i="19" s="1"/>
  <c r="S82" i="19"/>
  <c r="S101" i="19" s="1"/>
  <c r="R82" i="19"/>
  <c r="R101" i="19" s="1"/>
  <c r="Q82" i="19"/>
  <c r="Q101" i="19" s="1"/>
  <c r="P82" i="19"/>
  <c r="O82" i="19"/>
  <c r="O101" i="19" s="1"/>
  <c r="N82" i="19"/>
  <c r="N101" i="19" s="1"/>
  <c r="M82" i="19"/>
  <c r="M101" i="19" s="1"/>
  <c r="L82" i="19"/>
  <c r="K82" i="19"/>
  <c r="K101" i="19" s="1"/>
  <c r="J82" i="19"/>
  <c r="J101" i="19" s="1"/>
  <c r="I82" i="19"/>
  <c r="I101" i="19" s="1"/>
  <c r="H82" i="19"/>
  <c r="H101" i="19" s="1"/>
  <c r="G82" i="19"/>
  <c r="G101" i="19" s="1"/>
  <c r="F82" i="19"/>
  <c r="F101" i="19" s="1"/>
  <c r="E82" i="19"/>
  <c r="E101" i="19" s="1"/>
  <c r="D82" i="19"/>
  <c r="D101" i="19" s="1"/>
  <c r="C82" i="19"/>
  <c r="Y81" i="19"/>
  <c r="Y100" i="19" s="1"/>
  <c r="X81" i="19"/>
  <c r="X100" i="19" s="1"/>
  <c r="W81" i="19"/>
  <c r="V81" i="19"/>
  <c r="V100" i="19" s="1"/>
  <c r="U81" i="19"/>
  <c r="U100" i="19" s="1"/>
  <c r="T81" i="19"/>
  <c r="T100" i="19" s="1"/>
  <c r="S81" i="19"/>
  <c r="R81" i="19"/>
  <c r="R100" i="19" s="1"/>
  <c r="Q81" i="19"/>
  <c r="Q100" i="19" s="1"/>
  <c r="P81" i="19"/>
  <c r="P100" i="19" s="1"/>
  <c r="O81" i="19"/>
  <c r="O100" i="19" s="1"/>
  <c r="N81" i="19"/>
  <c r="N100" i="19" s="1"/>
  <c r="M81" i="19"/>
  <c r="M100" i="19" s="1"/>
  <c r="L81" i="19"/>
  <c r="L100" i="19" s="1"/>
  <c r="K81" i="19"/>
  <c r="K100" i="19" s="1"/>
  <c r="J81" i="19"/>
  <c r="J100" i="19" s="1"/>
  <c r="I81" i="19"/>
  <c r="I100" i="19" s="1"/>
  <c r="H81" i="19"/>
  <c r="H100" i="19" s="1"/>
  <c r="G81" i="19"/>
  <c r="F81" i="19"/>
  <c r="F100" i="19" s="1"/>
  <c r="E81" i="19"/>
  <c r="E100" i="19" s="1"/>
  <c r="D81" i="19"/>
  <c r="D100" i="19" s="1"/>
  <c r="C81" i="19"/>
  <c r="Y80" i="19"/>
  <c r="Y99" i="19" s="1"/>
  <c r="X80" i="19"/>
  <c r="X99" i="19" s="1"/>
  <c r="W80" i="19"/>
  <c r="W99" i="19" s="1"/>
  <c r="V80" i="19"/>
  <c r="V99" i="19" s="1"/>
  <c r="U80" i="19"/>
  <c r="U99" i="19" s="1"/>
  <c r="T80" i="19"/>
  <c r="T99" i="19" s="1"/>
  <c r="S80" i="19"/>
  <c r="S99" i="19" s="1"/>
  <c r="R80" i="19"/>
  <c r="R99" i="19" s="1"/>
  <c r="Q80" i="19"/>
  <c r="Q99" i="19" s="1"/>
  <c r="P80" i="19"/>
  <c r="P99" i="19" s="1"/>
  <c r="O80" i="19"/>
  <c r="O99" i="19" s="1"/>
  <c r="N80" i="19"/>
  <c r="M80" i="19"/>
  <c r="M99" i="19" s="1"/>
  <c r="L80" i="19"/>
  <c r="L99" i="19" s="1"/>
  <c r="K80" i="19"/>
  <c r="K99" i="19" s="1"/>
  <c r="J80" i="19"/>
  <c r="I80" i="19"/>
  <c r="I99" i="19" s="1"/>
  <c r="H80" i="19"/>
  <c r="H99" i="19" s="1"/>
  <c r="G80" i="19"/>
  <c r="G99" i="19" s="1"/>
  <c r="F80" i="19"/>
  <c r="F99" i="19" s="1"/>
  <c r="E80" i="19"/>
  <c r="E99" i="19" s="1"/>
  <c r="D80" i="19"/>
  <c r="D99" i="19" s="1"/>
  <c r="C80" i="19"/>
  <c r="Y79" i="19"/>
  <c r="Y98" i="19" s="1"/>
  <c r="X79" i="19"/>
  <c r="X98" i="19" s="1"/>
  <c r="W79" i="19"/>
  <c r="W98" i="19" s="1"/>
  <c r="V79" i="19"/>
  <c r="V98" i="19" s="1"/>
  <c r="U79" i="19"/>
  <c r="T79" i="19"/>
  <c r="T98" i="19" s="1"/>
  <c r="S79" i="19"/>
  <c r="S98" i="19" s="1"/>
  <c r="R79" i="19"/>
  <c r="R98" i="19" s="1"/>
  <c r="Q79" i="19"/>
  <c r="P79" i="19"/>
  <c r="P98" i="19" s="1"/>
  <c r="O79" i="19"/>
  <c r="O98" i="19" s="1"/>
  <c r="N79" i="19"/>
  <c r="N98" i="19" s="1"/>
  <c r="M79" i="19"/>
  <c r="M98" i="19" s="1"/>
  <c r="L79" i="19"/>
  <c r="L98" i="19" s="1"/>
  <c r="K79" i="19"/>
  <c r="K98" i="19" s="1"/>
  <c r="J79" i="19"/>
  <c r="J98" i="19" s="1"/>
  <c r="I79" i="19"/>
  <c r="I98" i="19" s="1"/>
  <c r="H79" i="19"/>
  <c r="H98" i="19" s="1"/>
  <c r="G79" i="19"/>
  <c r="G98" i="19" s="1"/>
  <c r="F79" i="19"/>
  <c r="F98" i="19" s="1"/>
  <c r="E79" i="19"/>
  <c r="D79" i="19"/>
  <c r="D98" i="19" s="1"/>
  <c r="C79" i="19"/>
  <c r="Y77" i="19"/>
  <c r="Y96" i="19" s="1"/>
  <c r="X77" i="19"/>
  <c r="W77" i="19"/>
  <c r="W96" i="19" s="1"/>
  <c r="V77" i="19"/>
  <c r="V96" i="19" s="1"/>
  <c r="U77" i="19"/>
  <c r="U96" i="19" s="1"/>
  <c r="T77" i="19"/>
  <c r="T96" i="19" s="1"/>
  <c r="S77" i="19"/>
  <c r="S96" i="19" s="1"/>
  <c r="R77" i="19"/>
  <c r="R96" i="19" s="1"/>
  <c r="Q77" i="19"/>
  <c r="Q96" i="19" s="1"/>
  <c r="P77" i="19"/>
  <c r="P96" i="19" s="1"/>
  <c r="O77" i="19"/>
  <c r="O96" i="19" s="1"/>
  <c r="N77" i="19"/>
  <c r="N96" i="19" s="1"/>
  <c r="M77" i="19"/>
  <c r="M96" i="19" s="1"/>
  <c r="L77" i="19"/>
  <c r="K77" i="19"/>
  <c r="K96" i="19" s="1"/>
  <c r="J77" i="19"/>
  <c r="J96" i="19" s="1"/>
  <c r="I77" i="19"/>
  <c r="I96" i="19" s="1"/>
  <c r="H77" i="19"/>
  <c r="G77" i="19"/>
  <c r="G96" i="19" s="1"/>
  <c r="F77" i="19"/>
  <c r="F96" i="19" s="1"/>
  <c r="E77" i="19"/>
  <c r="E96" i="19" s="1"/>
  <c r="D77" i="19"/>
  <c r="D96" i="19" s="1"/>
  <c r="C77" i="19"/>
  <c r="AM90" i="19" l="1"/>
  <c r="BG90" i="19"/>
  <c r="W95" i="19"/>
  <c r="W90" i="19"/>
  <c r="G95" i="19"/>
  <c r="G90" i="19"/>
  <c r="AN90" i="19"/>
  <c r="BH90" i="19"/>
  <c r="V95" i="19"/>
  <c r="V90" i="19"/>
  <c r="F95" i="19"/>
  <c r="F90" i="19"/>
  <c r="AO90" i="19"/>
  <c r="BI90" i="19"/>
  <c r="U95" i="19"/>
  <c r="U90" i="19"/>
  <c r="E95" i="19"/>
  <c r="E90" i="19"/>
  <c r="AP90" i="19"/>
  <c r="BJ90" i="19"/>
  <c r="T95" i="19"/>
  <c r="T90" i="19"/>
  <c r="D95" i="19"/>
  <c r="D90" i="19"/>
  <c r="AA90" i="19"/>
  <c r="AQ90" i="19"/>
  <c r="BK90" i="19"/>
  <c r="S95" i="19"/>
  <c r="S107" i="19" s="1"/>
  <c r="S90" i="19"/>
  <c r="AB90" i="19"/>
  <c r="AR90" i="19"/>
  <c r="BL90" i="19"/>
  <c r="R95" i="19"/>
  <c r="R90" i="19"/>
  <c r="P105" i="19"/>
  <c r="AC90" i="19"/>
  <c r="AS90" i="19"/>
  <c r="BM90" i="19"/>
  <c r="I106" i="19"/>
  <c r="Y106" i="19"/>
  <c r="AB106" i="19" s="1"/>
  <c r="R97" i="19"/>
  <c r="Q95" i="19"/>
  <c r="Q90" i="19"/>
  <c r="AD90" i="19"/>
  <c r="AT90" i="19"/>
  <c r="BN90" i="19"/>
  <c r="X96" i="19"/>
  <c r="AB96" i="19" s="1"/>
  <c r="Q98" i="19"/>
  <c r="J99" i="19"/>
  <c r="AA99" i="19" s="1"/>
  <c r="S100" i="19"/>
  <c r="L101" i="19"/>
  <c r="E102" i="19"/>
  <c r="U102" i="19"/>
  <c r="N103" i="19"/>
  <c r="G104" i="19"/>
  <c r="W104" i="19"/>
  <c r="AB104" i="19" s="1"/>
  <c r="P95" i="19"/>
  <c r="P90" i="19"/>
  <c r="AE90" i="19"/>
  <c r="AU90" i="19"/>
  <c r="AY90" i="19"/>
  <c r="BO90" i="19"/>
  <c r="O90" i="19"/>
  <c r="AF90" i="19"/>
  <c r="AV90" i="19"/>
  <c r="AZ90" i="19"/>
  <c r="BP90" i="19"/>
  <c r="X95" i="19"/>
  <c r="X90" i="19"/>
  <c r="H96" i="19"/>
  <c r="N95" i="19"/>
  <c r="N90" i="19"/>
  <c r="AG90" i="19"/>
  <c r="AW90" i="19"/>
  <c r="BA90" i="19"/>
  <c r="BQ90" i="19"/>
  <c r="M95" i="19"/>
  <c r="M90" i="19"/>
  <c r="AH90" i="19"/>
  <c r="BB90" i="19"/>
  <c r="BR90" i="19"/>
  <c r="H95" i="19"/>
  <c r="H90" i="19"/>
  <c r="L95" i="19"/>
  <c r="L90" i="19"/>
  <c r="AI90" i="19"/>
  <c r="BC90" i="19"/>
  <c r="BS90" i="19"/>
  <c r="K95" i="19"/>
  <c r="K90" i="19"/>
  <c r="AJ90" i="19"/>
  <c r="BD90" i="19"/>
  <c r="BT90" i="19"/>
  <c r="J95" i="19"/>
  <c r="J90" i="19"/>
  <c r="AK90" i="19"/>
  <c r="BE90" i="19"/>
  <c r="BU90" i="19"/>
  <c r="Y95" i="19"/>
  <c r="Y90" i="19"/>
  <c r="I95" i="19"/>
  <c r="I90" i="19"/>
  <c r="AL90" i="19"/>
  <c r="BF90" i="19"/>
  <c r="AA101" i="19"/>
  <c r="H107" i="19"/>
  <c r="AA103" i="19"/>
  <c r="Y107" i="19"/>
  <c r="O95" i="19"/>
  <c r="O107" i="19" s="1"/>
  <c r="T105" i="19"/>
  <c r="T107" i="19" s="1"/>
  <c r="M106" i="19"/>
  <c r="AA106" i="19" s="1"/>
  <c r="F97" i="19"/>
  <c r="AA97" i="19" s="1"/>
  <c r="V97" i="19"/>
  <c r="E98" i="19"/>
  <c r="AA98" i="19" s="1"/>
  <c r="U98" i="19"/>
  <c r="N99" i="19"/>
  <c r="AB99" i="19" s="1"/>
  <c r="G100" i="19"/>
  <c r="G107" i="19" s="1"/>
  <c r="W100" i="19"/>
  <c r="P101" i="19"/>
  <c r="I102" i="19"/>
  <c r="Y102" i="19"/>
  <c r="AB102" i="19" s="1"/>
  <c r="R103" i="19"/>
  <c r="K104" i="19"/>
  <c r="D105" i="19"/>
  <c r="AA105" i="19" s="1"/>
  <c r="L96" i="19"/>
  <c r="L107" i="19" s="1"/>
  <c r="AA95" i="19" l="1"/>
  <c r="Q107" i="19"/>
  <c r="AB105" i="19"/>
  <c r="AB95" i="19"/>
  <c r="AB103" i="19"/>
  <c r="U107" i="19"/>
  <c r="J107" i="19"/>
  <c r="V107" i="19"/>
  <c r="X107" i="19"/>
  <c r="K107" i="19"/>
  <c r="I107" i="19"/>
  <c r="R107" i="19"/>
  <c r="P107" i="19"/>
  <c r="AB107" i="19" s="1"/>
  <c r="W107" i="19"/>
  <c r="AA102" i="19"/>
  <c r="AA96" i="19"/>
  <c r="M107" i="19"/>
  <c r="AB97" i="19"/>
  <c r="AB98" i="19"/>
  <c r="E107" i="19"/>
  <c r="N107" i="19"/>
  <c r="F107" i="19"/>
  <c r="D107" i="19"/>
  <c r="AB100" i="19"/>
  <c r="AA104" i="19"/>
  <c r="AB101" i="19"/>
  <c r="AA100" i="19"/>
  <c r="B62" i="6"/>
  <c r="AA107" i="19" l="1"/>
  <c r="A207" i="8"/>
  <c r="A157" i="8"/>
  <c r="A13" i="8" l="1"/>
  <c r="A61" i="8"/>
  <c r="A108" i="8" l="1"/>
  <c r="A107" i="8"/>
  <c r="AB100" i="8"/>
  <c r="AB101" i="8"/>
  <c r="AB102" i="8"/>
  <c r="AB103" i="8"/>
  <c r="AB104" i="8"/>
  <c r="AB105" i="8"/>
  <c r="AB106" i="8"/>
  <c r="AB107" i="8"/>
  <c r="A61" i="7"/>
  <c r="L7" i="9" l="1"/>
  <c r="G8" i="9"/>
  <c r="X7" i="9"/>
  <c r="C84" i="7" l="1"/>
  <c r="D84" i="7"/>
  <c r="E84" i="7"/>
  <c r="F84" i="7"/>
  <c r="G84" i="7"/>
  <c r="H84" i="7"/>
  <c r="K84" i="7"/>
  <c r="L84" i="7"/>
  <c r="M84" i="7"/>
  <c r="N84" i="7"/>
  <c r="O84" i="7"/>
  <c r="P84" i="7"/>
  <c r="A32" i="7" l="1"/>
  <c r="A5" i="20" l="1"/>
  <c r="C152" i="6"/>
  <c r="N3" i="6"/>
  <c r="C3" i="6"/>
  <c r="D1" i="15"/>
  <c r="A35" i="15"/>
  <c r="A34" i="15"/>
  <c r="A33" i="15"/>
  <c r="A32" i="15"/>
  <c r="A31" i="15"/>
  <c r="A30" i="15"/>
  <c r="A29" i="15"/>
  <c r="A28" i="15"/>
  <c r="A27" i="15"/>
  <c r="A26" i="15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0" i="8"/>
  <c r="A59" i="8"/>
  <c r="A58" i="8"/>
  <c r="A57" i="8"/>
  <c r="A56" i="8"/>
  <c r="A55" i="8"/>
  <c r="A54" i="8"/>
  <c r="A53" i="8"/>
  <c r="A52" i="8"/>
  <c r="A51" i="8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B154" i="6" l="1"/>
  <c r="C154" i="6"/>
  <c r="D154" i="6"/>
  <c r="E154" i="6"/>
  <c r="F154" i="6"/>
  <c r="B155" i="6"/>
  <c r="C155" i="6"/>
  <c r="D155" i="6"/>
  <c r="E155" i="6"/>
  <c r="F155" i="6"/>
  <c r="B156" i="6"/>
  <c r="C156" i="6"/>
  <c r="D156" i="6"/>
  <c r="E156" i="6"/>
  <c r="F156" i="6"/>
  <c r="B157" i="6"/>
  <c r="C157" i="6"/>
  <c r="D157" i="6"/>
  <c r="E157" i="6"/>
  <c r="F157" i="6"/>
  <c r="B158" i="6"/>
  <c r="C158" i="6"/>
  <c r="D158" i="6"/>
  <c r="E158" i="6"/>
  <c r="F158" i="6"/>
  <c r="B159" i="6"/>
  <c r="C159" i="6"/>
  <c r="D159" i="6"/>
  <c r="E159" i="6"/>
  <c r="F159" i="6"/>
  <c r="B160" i="6"/>
  <c r="C160" i="6"/>
  <c r="D160" i="6"/>
  <c r="E160" i="6"/>
  <c r="F160" i="6"/>
  <c r="B161" i="6"/>
  <c r="C161" i="6"/>
  <c r="D161" i="6"/>
  <c r="E161" i="6"/>
  <c r="F161" i="6"/>
  <c r="B162" i="6"/>
  <c r="C162" i="6"/>
  <c r="D162" i="6"/>
  <c r="E162" i="6"/>
  <c r="F162" i="6"/>
  <c r="B163" i="6"/>
  <c r="C163" i="6"/>
  <c r="D163" i="6"/>
  <c r="E163" i="6"/>
  <c r="F163" i="6"/>
  <c r="B164" i="6"/>
  <c r="C164" i="6"/>
  <c r="D164" i="6"/>
  <c r="E164" i="6"/>
  <c r="F164" i="6"/>
  <c r="B165" i="6"/>
  <c r="C165" i="6"/>
  <c r="D165" i="6"/>
  <c r="E165" i="6"/>
  <c r="F165" i="6"/>
  <c r="B166" i="6"/>
  <c r="C166" i="6"/>
  <c r="D166" i="6"/>
  <c r="E166" i="6"/>
  <c r="F166" i="6"/>
  <c r="B167" i="6"/>
  <c r="C167" i="6"/>
  <c r="D167" i="6"/>
  <c r="E167" i="6"/>
  <c r="F167" i="6"/>
  <c r="B168" i="6"/>
  <c r="C168" i="6"/>
  <c r="D168" i="6"/>
  <c r="E168" i="6"/>
  <c r="F168" i="6"/>
  <c r="B169" i="6"/>
  <c r="C169" i="6"/>
  <c r="D169" i="6"/>
  <c r="E169" i="6"/>
  <c r="F169" i="6"/>
  <c r="B170" i="6"/>
  <c r="C170" i="6"/>
  <c r="D170" i="6"/>
  <c r="E170" i="6"/>
  <c r="F170" i="6"/>
  <c r="B171" i="6"/>
  <c r="C171" i="6"/>
  <c r="D171" i="6"/>
  <c r="E171" i="6"/>
  <c r="F171" i="6"/>
  <c r="B172" i="6"/>
  <c r="C172" i="6"/>
  <c r="D172" i="6"/>
  <c r="E172" i="6"/>
  <c r="F172" i="6"/>
  <c r="B173" i="6"/>
  <c r="C173" i="6"/>
  <c r="D173" i="6"/>
  <c r="E173" i="6"/>
  <c r="F173" i="6"/>
  <c r="B174" i="6"/>
  <c r="C174" i="6"/>
  <c r="D174" i="6"/>
  <c r="E174" i="6"/>
  <c r="F174" i="6"/>
  <c r="B175" i="6"/>
  <c r="C175" i="6"/>
  <c r="D175" i="6"/>
  <c r="E175" i="6"/>
  <c r="F175" i="6"/>
  <c r="B176" i="6"/>
  <c r="C176" i="6"/>
  <c r="D176" i="6"/>
  <c r="E176" i="6"/>
  <c r="F176" i="6"/>
  <c r="F152" i="6"/>
  <c r="E152" i="6"/>
  <c r="D152" i="6"/>
  <c r="B152" i="6"/>
  <c r="C179" i="6" l="1"/>
  <c r="B179" i="6"/>
  <c r="E179" i="6"/>
  <c r="D179" i="6"/>
  <c r="F179" i="6"/>
  <c r="E178" i="6"/>
  <c r="B178" i="6"/>
  <c r="F178" i="6"/>
  <c r="C178" i="6"/>
  <c r="D178" i="6"/>
  <c r="A6" i="20" l="1"/>
  <c r="A7" i="20"/>
  <c r="A8" i="20"/>
  <c r="A4" i="20"/>
  <c r="C2" i="19" l="1"/>
  <c r="K121" i="19" l="1"/>
  <c r="Q112" i="19"/>
  <c r="Y116" i="19"/>
  <c r="E114" i="19"/>
  <c r="S117" i="19"/>
  <c r="W119" i="19"/>
  <c r="W111" i="19"/>
  <c r="I116" i="19"/>
  <c r="K113" i="19"/>
  <c r="G119" i="19"/>
  <c r="G111" i="19"/>
  <c r="Q120" i="19"/>
  <c r="M110" i="19"/>
  <c r="M118" i="19"/>
  <c r="U114" i="19"/>
  <c r="E120" i="19"/>
  <c r="V118" i="19"/>
  <c r="K112" i="19"/>
  <c r="L113" i="19"/>
  <c r="M121" i="19"/>
  <c r="O115" i="19"/>
  <c r="W114" i="19"/>
  <c r="J116" i="19"/>
  <c r="T117" i="19"/>
  <c r="P121" i="19"/>
  <c r="P120" i="19"/>
  <c r="L110" i="19"/>
  <c r="T113" i="19"/>
  <c r="K119" i="19"/>
  <c r="Q121" i="19"/>
  <c r="Q111" i="19"/>
  <c r="W112" i="19"/>
  <c r="H120" i="19"/>
  <c r="D110" i="19"/>
  <c r="N115" i="19"/>
  <c r="X115" i="19"/>
  <c r="H116" i="19"/>
  <c r="P115" i="19"/>
  <c r="L118" i="19"/>
  <c r="F119" i="19"/>
  <c r="Q113" i="19"/>
  <c r="Y121" i="19"/>
  <c r="S113" i="19"/>
  <c r="M114" i="19"/>
  <c r="F112" i="19"/>
  <c r="S110" i="19"/>
  <c r="R111" i="19"/>
  <c r="N111" i="19"/>
  <c r="X120" i="19"/>
  <c r="D114" i="19"/>
  <c r="G116" i="19"/>
  <c r="L119" i="19"/>
  <c r="X116" i="19"/>
  <c r="R117" i="19"/>
  <c r="E119" i="19"/>
  <c r="V119" i="19"/>
  <c r="L116" i="19"/>
  <c r="R112" i="19"/>
  <c r="L114" i="19"/>
  <c r="F115" i="19"/>
  <c r="H115" i="19"/>
  <c r="T110" i="19"/>
  <c r="S111" i="19"/>
  <c r="P114" i="19"/>
  <c r="J112" i="19"/>
  <c r="T114" i="19"/>
  <c r="W116" i="19"/>
  <c r="G112" i="19"/>
  <c r="Q117" i="19"/>
  <c r="K118" i="19"/>
  <c r="U119" i="19"/>
  <c r="O120" i="19"/>
  <c r="I121" i="19"/>
  <c r="K110" i="19"/>
  <c r="E115" i="19"/>
  <c r="V115" i="19"/>
  <c r="S118" i="19"/>
  <c r="D111" i="19"/>
  <c r="D112" i="19"/>
  <c r="V112" i="19"/>
  <c r="T112" i="19"/>
  <c r="T116" i="19"/>
  <c r="K117" i="19"/>
  <c r="J113" i="19"/>
  <c r="M115" i="19"/>
  <c r="P117" i="19"/>
  <c r="G113" i="19"/>
  <c r="J118" i="19"/>
  <c r="D119" i="19"/>
  <c r="N120" i="19"/>
  <c r="H121" i="19"/>
  <c r="Y117" i="19"/>
  <c r="R113" i="19"/>
  <c r="U115" i="19"/>
  <c r="O116" i="19"/>
  <c r="N121" i="19"/>
  <c r="AB121" i="19" s="1"/>
  <c r="T111" i="19"/>
  <c r="T118" i="19"/>
  <c r="S114" i="19"/>
  <c r="F116" i="19"/>
  <c r="I118" i="19"/>
  <c r="Y115" i="19"/>
  <c r="S119" i="19"/>
  <c r="T119" i="19"/>
  <c r="G121" i="19"/>
  <c r="X121" i="19"/>
  <c r="V113" i="19"/>
  <c r="K114" i="19"/>
  <c r="N116" i="19"/>
  <c r="H117" i="19"/>
  <c r="W113" i="19"/>
  <c r="F111" i="19"/>
  <c r="O121" i="19"/>
  <c r="L115" i="19"/>
  <c r="V116" i="19"/>
  <c r="Y118" i="19"/>
  <c r="D118" i="19"/>
  <c r="L120" i="19"/>
  <c r="M120" i="19"/>
  <c r="W121" i="19"/>
  <c r="J110" i="19"/>
  <c r="U120" i="19"/>
  <c r="D115" i="19"/>
  <c r="G117" i="19"/>
  <c r="X117" i="19"/>
  <c r="R116" i="19"/>
  <c r="V111" i="19"/>
  <c r="Q110" i="19"/>
  <c r="E116" i="19"/>
  <c r="O117" i="19"/>
  <c r="R119" i="19"/>
  <c r="F120" i="19"/>
  <c r="E121" i="19"/>
  <c r="F121" i="19"/>
  <c r="P112" i="19"/>
  <c r="N114" i="19"/>
  <c r="I115" i="19"/>
  <c r="T115" i="19"/>
  <c r="W117" i="19"/>
  <c r="Q118" i="19"/>
  <c r="M119" i="19"/>
  <c r="H111" i="19"/>
  <c r="Y113" i="19"/>
  <c r="P119" i="19"/>
  <c r="F110" i="19"/>
  <c r="E111" i="19"/>
  <c r="Y114" i="19"/>
  <c r="S115" i="19"/>
  <c r="U112" i="19"/>
  <c r="L111" i="19"/>
  <c r="K115" i="19"/>
  <c r="V110" i="19"/>
  <c r="U111" i="19"/>
  <c r="R115" i="19"/>
  <c r="E117" i="19"/>
  <c r="N110" i="19"/>
  <c r="M111" i="19"/>
  <c r="F113" i="19"/>
  <c r="G115" i="19"/>
  <c r="N113" i="19"/>
  <c r="AB113" i="19" s="1"/>
  <c r="K116" i="19"/>
  <c r="U117" i="19"/>
  <c r="E113" i="19"/>
  <c r="X113" i="19"/>
  <c r="U116" i="19"/>
  <c r="H118" i="19"/>
  <c r="K120" i="19"/>
  <c r="X112" i="19"/>
  <c r="U121" i="19"/>
  <c r="V121" i="19"/>
  <c r="I110" i="19"/>
  <c r="I117" i="19"/>
  <c r="V120" i="19"/>
  <c r="M116" i="19"/>
  <c r="P118" i="19"/>
  <c r="J119" i="19"/>
  <c r="H112" i="19"/>
  <c r="X111" i="19"/>
  <c r="L117" i="19"/>
  <c r="N117" i="19"/>
  <c r="X118" i="19"/>
  <c r="D121" i="19"/>
  <c r="H113" i="19"/>
  <c r="N112" i="19"/>
  <c r="O112" i="19"/>
  <c r="Y110" i="19"/>
  <c r="T120" i="19"/>
  <c r="G120" i="19"/>
  <c r="F117" i="19"/>
  <c r="I119" i="19"/>
  <c r="S120" i="19"/>
  <c r="Q114" i="19"/>
  <c r="I111" i="19"/>
  <c r="U113" i="19"/>
  <c r="N119" i="19"/>
  <c r="G118" i="19"/>
  <c r="Q119" i="19"/>
  <c r="T121" i="19"/>
  <c r="S116" i="19"/>
  <c r="G110" i="19"/>
  <c r="H110" i="19"/>
  <c r="P113" i="19"/>
  <c r="O110" i="19"/>
  <c r="I113" i="19"/>
  <c r="V117" i="19"/>
  <c r="Y119" i="19"/>
  <c r="L121" i="19"/>
  <c r="E118" i="19"/>
  <c r="Y111" i="19"/>
  <c r="P116" i="19"/>
  <c r="Y112" i="19"/>
  <c r="W118" i="19"/>
  <c r="J120" i="19"/>
  <c r="M112" i="19"/>
  <c r="W120" i="19"/>
  <c r="W110" i="19"/>
  <c r="X110" i="19"/>
  <c r="I114" i="19"/>
  <c r="O114" i="19"/>
  <c r="J114" i="19"/>
  <c r="O118" i="19"/>
  <c r="R120" i="19"/>
  <c r="E112" i="19"/>
  <c r="I112" i="19"/>
  <c r="J111" i="19"/>
  <c r="D120" i="19"/>
  <c r="S121" i="19"/>
  <c r="R110" i="19"/>
  <c r="O113" i="19"/>
  <c r="Q116" i="19"/>
  <c r="H119" i="19"/>
  <c r="R114" i="19"/>
  <c r="I120" i="19"/>
  <c r="L112" i="19"/>
  <c r="M113" i="19"/>
  <c r="H114" i="19"/>
  <c r="P110" i="19"/>
  <c r="X119" i="19"/>
  <c r="D116" i="19"/>
  <c r="AA116" i="19" s="1"/>
  <c r="O111" i="19"/>
  <c r="Y120" i="19"/>
  <c r="E110" i="19"/>
  <c r="F114" i="19"/>
  <c r="X114" i="19"/>
  <c r="J115" i="19"/>
  <c r="K111" i="19"/>
  <c r="F118" i="19"/>
  <c r="P111" i="19"/>
  <c r="R121" i="19"/>
  <c r="U110" i="19"/>
  <c r="R118" i="19"/>
  <c r="V114" i="19"/>
  <c r="G114" i="19"/>
  <c r="D117" i="19"/>
  <c r="N118" i="19"/>
  <c r="D113" i="19"/>
  <c r="AA113" i="19" s="1"/>
  <c r="M117" i="19"/>
  <c r="J121" i="19"/>
  <c r="S112" i="19"/>
  <c r="Q115" i="19"/>
  <c r="U118" i="19"/>
  <c r="W115" i="19"/>
  <c r="O119" i="19"/>
  <c r="J117" i="19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AB118" i="19" l="1"/>
  <c r="T122" i="19"/>
  <c r="AA117" i="19"/>
  <c r="AB111" i="19"/>
  <c r="AA112" i="19"/>
  <c r="AA111" i="19"/>
  <c r="AB116" i="19"/>
  <c r="AB110" i="19"/>
  <c r="AB120" i="19"/>
  <c r="AA119" i="19"/>
  <c r="AB114" i="19"/>
  <c r="AB112" i="19"/>
  <c r="AA121" i="19"/>
  <c r="AA118" i="19"/>
  <c r="AB117" i="19"/>
  <c r="AB119" i="19"/>
  <c r="AB115" i="19"/>
  <c r="AA115" i="19"/>
  <c r="AA120" i="19"/>
  <c r="AA114" i="19"/>
  <c r="AA110" i="19"/>
  <c r="Q122" i="19"/>
  <c r="S122" i="19"/>
  <c r="M122" i="19"/>
  <c r="N122" i="19"/>
  <c r="I122" i="19"/>
  <c r="L122" i="19"/>
  <c r="Y122" i="19"/>
  <c r="K122" i="19"/>
  <c r="P122" i="19"/>
  <c r="O122" i="19"/>
  <c r="X122" i="19"/>
  <c r="H122" i="19"/>
  <c r="J122" i="19"/>
  <c r="V122" i="19"/>
  <c r="U122" i="19"/>
  <c r="R122" i="19"/>
  <c r="G122" i="19"/>
  <c r="W122" i="19"/>
  <c r="E122" i="19"/>
  <c r="D122" i="19"/>
  <c r="F122" i="19"/>
  <c r="Q3" i="6"/>
  <c r="Q38" i="6" s="1"/>
  <c r="P3" i="6"/>
  <c r="P38" i="6" s="1"/>
  <c r="O3" i="6"/>
  <c r="O38" i="6" s="1"/>
  <c r="N38" i="6"/>
  <c r="M3" i="6"/>
  <c r="F3" i="6"/>
  <c r="F95" i="6" s="1"/>
  <c r="E3" i="6"/>
  <c r="E95" i="6" s="1"/>
  <c r="D3" i="6"/>
  <c r="D38" i="6" s="1"/>
  <c r="C95" i="6"/>
  <c r="B3" i="6"/>
  <c r="G1" i="15"/>
  <c r="F1" i="15"/>
  <c r="E1" i="15"/>
  <c r="C1" i="15"/>
  <c r="A69" i="15"/>
  <c r="A68" i="15"/>
  <c r="A67" i="15"/>
  <c r="A66" i="15"/>
  <c r="A65" i="15"/>
  <c r="A64" i="15"/>
  <c r="A63" i="15"/>
  <c r="A62" i="15"/>
  <c r="A61" i="15"/>
  <c r="A60" i="15"/>
  <c r="A58" i="15"/>
  <c r="A57" i="15"/>
  <c r="A56" i="15"/>
  <c r="A55" i="15"/>
  <c r="A54" i="15"/>
  <c r="A53" i="15"/>
  <c r="A52" i="15"/>
  <c r="A51" i="15"/>
  <c r="A50" i="15"/>
  <c r="A49" i="15"/>
  <c r="A47" i="15"/>
  <c r="A46" i="15"/>
  <c r="A45" i="15"/>
  <c r="A44" i="15"/>
  <c r="A43" i="15"/>
  <c r="A42" i="15"/>
  <c r="A41" i="15"/>
  <c r="A40" i="15"/>
  <c r="A39" i="15"/>
  <c r="A38" i="15"/>
  <c r="A23" i="15"/>
  <c r="A22" i="15"/>
  <c r="A21" i="15"/>
  <c r="A20" i="15"/>
  <c r="A19" i="15"/>
  <c r="A18" i="15"/>
  <c r="A17" i="15"/>
  <c r="A16" i="15"/>
  <c r="A15" i="15"/>
  <c r="A14" i="15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6" i="8"/>
  <c r="A205" i="8"/>
  <c r="A204" i="8"/>
  <c r="A203" i="8"/>
  <c r="A202" i="8"/>
  <c r="A201" i="8"/>
  <c r="A200" i="8"/>
  <c r="A199" i="8"/>
  <c r="A198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6" i="8"/>
  <c r="A155" i="8"/>
  <c r="A154" i="8"/>
  <c r="A153" i="8"/>
  <c r="A152" i="8"/>
  <c r="A151" i="8"/>
  <c r="A150" i="8"/>
  <c r="A149" i="8"/>
  <c r="A148" i="8"/>
  <c r="A147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6" i="8"/>
  <c r="A105" i="8"/>
  <c r="A104" i="8"/>
  <c r="A103" i="8"/>
  <c r="A102" i="8"/>
  <c r="A101" i="8"/>
  <c r="A10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2" i="8"/>
  <c r="A11" i="8"/>
  <c r="A10" i="8"/>
  <c r="A9" i="8"/>
  <c r="A8" i="8"/>
  <c r="A7" i="8"/>
  <c r="A6" i="8"/>
  <c r="A5" i="8"/>
  <c r="A4" i="8"/>
  <c r="A3" i="8"/>
  <c r="AA122" i="19" l="1"/>
  <c r="AB122" i="19"/>
  <c r="M38" i="6"/>
  <c r="C38" i="6"/>
  <c r="F38" i="6"/>
  <c r="E38" i="6"/>
  <c r="D95" i="6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B243" i="8" l="1"/>
  <c r="AB242" i="8"/>
  <c r="AB241" i="8"/>
  <c r="AB238" i="8"/>
  <c r="AB237" i="8"/>
  <c r="AB236" i="8"/>
  <c r="AB233" i="8"/>
  <c r="AB232" i="8"/>
  <c r="AB231" i="8"/>
  <c r="AB230" i="8"/>
  <c r="AB229" i="8"/>
  <c r="AB228" i="8"/>
  <c r="AB227" i="8"/>
  <c r="AB226" i="8"/>
  <c r="AB225" i="8"/>
  <c r="AB224" i="8"/>
  <c r="AB223" i="8"/>
  <c r="AB219" i="8"/>
  <c r="AB218" i="8"/>
  <c r="AB217" i="8"/>
  <c r="AB216" i="8"/>
  <c r="AB215" i="8"/>
  <c r="AB214" i="8"/>
  <c r="AB213" i="8"/>
  <c r="AB212" i="8"/>
  <c r="AB211" i="8"/>
  <c r="AB210" i="8"/>
  <c r="AB206" i="8"/>
  <c r="AB205" i="8"/>
  <c r="AB204" i="8"/>
  <c r="AB203" i="8"/>
  <c r="AB202" i="8"/>
  <c r="AB201" i="8"/>
  <c r="AB200" i="8"/>
  <c r="AB199" i="8"/>
  <c r="AB198" i="8"/>
  <c r="AB194" i="8"/>
  <c r="AB193" i="8"/>
  <c r="AB192" i="8"/>
  <c r="AB189" i="8"/>
  <c r="AB188" i="8"/>
  <c r="AB187" i="8"/>
  <c r="AB183" i="8"/>
  <c r="AB182" i="8"/>
  <c r="AB181" i="8"/>
  <c r="AB180" i="8"/>
  <c r="AB179" i="8"/>
  <c r="AB178" i="8"/>
  <c r="AB177" i="8"/>
  <c r="AB176" i="8"/>
  <c r="AB175" i="8"/>
  <c r="AB174" i="8"/>
  <c r="AB173" i="8"/>
  <c r="AB171" i="8"/>
  <c r="AB170" i="8"/>
  <c r="AB169" i="8"/>
  <c r="AB168" i="8"/>
  <c r="AB167" i="8"/>
  <c r="AB166" i="8"/>
  <c r="AB165" i="8"/>
  <c r="AB164" i="8"/>
  <c r="AB163" i="8"/>
  <c r="AB162" i="8"/>
  <c r="AB161" i="8"/>
  <c r="AB160" i="8"/>
  <c r="AB156" i="8"/>
  <c r="AB155" i="8"/>
  <c r="AB154" i="8"/>
  <c r="AB153" i="8"/>
  <c r="AB152" i="8"/>
  <c r="AB151" i="8"/>
  <c r="AB150" i="8"/>
  <c r="AB149" i="8"/>
  <c r="AB148" i="8"/>
  <c r="AB145" i="8"/>
  <c r="AB144" i="8"/>
  <c r="AB143" i="8"/>
  <c r="AB140" i="8"/>
  <c r="AB139" i="8"/>
  <c r="AB138" i="8"/>
  <c r="AB135" i="8"/>
  <c r="AB134" i="8"/>
  <c r="AB133" i="8"/>
  <c r="AB132" i="8"/>
  <c r="AB131" i="8"/>
  <c r="AB130" i="8"/>
  <c r="AB129" i="8"/>
  <c r="AB128" i="8"/>
  <c r="AB127" i="8"/>
  <c r="AB126" i="8"/>
  <c r="AB125" i="8"/>
  <c r="AB122" i="8"/>
  <c r="AB121" i="8"/>
  <c r="AB120" i="8"/>
  <c r="AB119" i="8"/>
  <c r="AB118" i="8"/>
  <c r="AB117" i="8"/>
  <c r="AB116" i="8"/>
  <c r="AB115" i="8"/>
  <c r="AB114" i="8"/>
  <c r="AB113" i="8"/>
  <c r="AB112" i="8"/>
  <c r="AB97" i="8"/>
  <c r="AB96" i="8"/>
  <c r="AB95" i="8"/>
  <c r="AB92" i="8"/>
  <c r="AB91" i="8"/>
  <c r="AB90" i="8"/>
  <c r="AB87" i="8"/>
  <c r="AB86" i="8"/>
  <c r="AB85" i="8"/>
  <c r="AB84" i="8"/>
  <c r="AB83" i="8"/>
  <c r="AB82" i="8"/>
  <c r="AB81" i="8"/>
  <c r="AB80" i="8"/>
  <c r="AB79" i="8"/>
  <c r="AB78" i="8"/>
  <c r="AB77" i="8"/>
  <c r="AB74" i="8"/>
  <c r="AB73" i="8"/>
  <c r="AB72" i="8"/>
  <c r="AB71" i="8"/>
  <c r="AB70" i="8"/>
  <c r="AB69" i="8"/>
  <c r="AB68" i="8"/>
  <c r="AB67" i="8"/>
  <c r="AB66" i="8"/>
  <c r="AB65" i="8"/>
  <c r="AB64" i="8"/>
  <c r="AB59" i="8"/>
  <c r="AB58" i="8"/>
  <c r="AB57" i="8"/>
  <c r="AB56" i="8"/>
  <c r="AB55" i="8"/>
  <c r="AB54" i="8"/>
  <c r="AB53" i="8"/>
  <c r="AB52" i="8"/>
  <c r="B119" i="6" l="1"/>
  <c r="B124" i="6" s="1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B97" i="6"/>
  <c r="C97" i="6"/>
  <c r="D97" i="6"/>
  <c r="E97" i="6"/>
  <c r="F97" i="6"/>
  <c r="B98" i="6"/>
  <c r="B123" i="6" s="1"/>
  <c r="C98" i="6"/>
  <c r="C123" i="6" s="1"/>
  <c r="D98" i="6"/>
  <c r="D123" i="6" s="1"/>
  <c r="E98" i="6"/>
  <c r="E123" i="6" s="1"/>
  <c r="F98" i="6"/>
  <c r="F123" i="6" s="1"/>
  <c r="B99" i="6"/>
  <c r="C99" i="6"/>
  <c r="D99" i="6"/>
  <c r="E99" i="6"/>
  <c r="F99" i="6"/>
  <c r="B100" i="6"/>
  <c r="C100" i="6"/>
  <c r="D100" i="6"/>
  <c r="E100" i="6"/>
  <c r="F100" i="6"/>
  <c r="B101" i="6"/>
  <c r="C101" i="6"/>
  <c r="D101" i="6"/>
  <c r="E101" i="6"/>
  <c r="F101" i="6"/>
  <c r="B102" i="6"/>
  <c r="C102" i="6"/>
  <c r="D102" i="6"/>
  <c r="E102" i="6"/>
  <c r="F102" i="6"/>
  <c r="B103" i="6"/>
  <c r="C103" i="6"/>
  <c r="D103" i="6"/>
  <c r="E103" i="6"/>
  <c r="F103" i="6"/>
  <c r="B104" i="6"/>
  <c r="C104" i="6"/>
  <c r="D104" i="6"/>
  <c r="E104" i="6"/>
  <c r="F104" i="6"/>
  <c r="B105" i="6"/>
  <c r="C105" i="6"/>
  <c r="D105" i="6"/>
  <c r="E105" i="6"/>
  <c r="F105" i="6"/>
  <c r="B106" i="6"/>
  <c r="C106" i="6"/>
  <c r="D106" i="6"/>
  <c r="E106" i="6"/>
  <c r="F106" i="6"/>
  <c r="B107" i="6"/>
  <c r="C107" i="6"/>
  <c r="D107" i="6"/>
  <c r="E107" i="6"/>
  <c r="F107" i="6"/>
  <c r="B108" i="6"/>
  <c r="C108" i="6"/>
  <c r="D108" i="6"/>
  <c r="E108" i="6"/>
  <c r="F108" i="6"/>
  <c r="B109" i="6"/>
  <c r="C109" i="6"/>
  <c r="D109" i="6"/>
  <c r="E109" i="6"/>
  <c r="F109" i="6"/>
  <c r="B110" i="6"/>
  <c r="C110" i="6"/>
  <c r="D110" i="6"/>
  <c r="E110" i="6"/>
  <c r="F110" i="6"/>
  <c r="B111" i="6"/>
  <c r="C111" i="6"/>
  <c r="D111" i="6"/>
  <c r="E111" i="6"/>
  <c r="F111" i="6"/>
  <c r="B112" i="6"/>
  <c r="C112" i="6"/>
  <c r="D112" i="6"/>
  <c r="E112" i="6"/>
  <c r="F112" i="6"/>
  <c r="B113" i="6"/>
  <c r="C113" i="6"/>
  <c r="D113" i="6"/>
  <c r="E113" i="6"/>
  <c r="F113" i="6"/>
  <c r="B114" i="6"/>
  <c r="C114" i="6"/>
  <c r="D114" i="6"/>
  <c r="E114" i="6"/>
  <c r="F114" i="6"/>
  <c r="B115" i="6"/>
  <c r="C115" i="6"/>
  <c r="D115" i="6"/>
  <c r="E115" i="6"/>
  <c r="F115" i="6"/>
  <c r="B116" i="6"/>
  <c r="C116" i="6"/>
  <c r="D116" i="6"/>
  <c r="E116" i="6"/>
  <c r="F116" i="6"/>
  <c r="B117" i="6"/>
  <c r="C117" i="6"/>
  <c r="D117" i="6"/>
  <c r="E117" i="6"/>
  <c r="F117" i="6"/>
  <c r="B118" i="6"/>
  <c r="C118" i="6"/>
  <c r="D118" i="6"/>
  <c r="E118" i="6"/>
  <c r="F118" i="6"/>
  <c r="C119" i="6"/>
  <c r="C124" i="6" s="1"/>
  <c r="D119" i="6"/>
  <c r="D124" i="6" s="1"/>
  <c r="E119" i="6"/>
  <c r="E124" i="6" s="1"/>
  <c r="F119" i="6"/>
  <c r="F124" i="6" s="1"/>
  <c r="AZ69" i="15"/>
  <c r="BZ69" i="15" s="1"/>
  <c r="AY69" i="15"/>
  <c r="BY69" i="15" s="1"/>
  <c r="AX69" i="15"/>
  <c r="BX69" i="15" s="1"/>
  <c r="AW69" i="15"/>
  <c r="BW69" i="15" s="1"/>
  <c r="AV69" i="15"/>
  <c r="BV69" i="15" s="1"/>
  <c r="AU69" i="15"/>
  <c r="BU69" i="15" s="1"/>
  <c r="AT69" i="15"/>
  <c r="BT69" i="15" s="1"/>
  <c r="AS69" i="15"/>
  <c r="BS69" i="15" s="1"/>
  <c r="AR69" i="15"/>
  <c r="BR69" i="15" s="1"/>
  <c r="AQ69" i="15"/>
  <c r="BQ69" i="15" s="1"/>
  <c r="AP69" i="15"/>
  <c r="BP69" i="15" s="1"/>
  <c r="AO69" i="15"/>
  <c r="BO69" i="15" s="1"/>
  <c r="AN69" i="15"/>
  <c r="BN69" i="15" s="1"/>
  <c r="AM69" i="15"/>
  <c r="BM69" i="15" s="1"/>
  <c r="AL69" i="15"/>
  <c r="BL69" i="15" s="1"/>
  <c r="AK69" i="15"/>
  <c r="BK69" i="15" s="1"/>
  <c r="AJ69" i="15"/>
  <c r="BJ69" i="15" s="1"/>
  <c r="AI69" i="15"/>
  <c r="BI69" i="15" s="1"/>
  <c r="AH69" i="15"/>
  <c r="BH69" i="15" s="1"/>
  <c r="AG69" i="15"/>
  <c r="BG69" i="15" s="1"/>
  <c r="AF69" i="15"/>
  <c r="BF69" i="15" s="1"/>
  <c r="AE69" i="15"/>
  <c r="BE69" i="15" s="1"/>
  <c r="AD69" i="15"/>
  <c r="BD69" i="15" s="1"/>
  <c r="AC69" i="15"/>
  <c r="BC69" i="15" s="1"/>
  <c r="AZ68" i="15"/>
  <c r="BZ68" i="15" s="1"/>
  <c r="AY68" i="15"/>
  <c r="BY68" i="15" s="1"/>
  <c r="AX68" i="15"/>
  <c r="BX68" i="15" s="1"/>
  <c r="AW68" i="15"/>
  <c r="BW68" i="15" s="1"/>
  <c r="AV68" i="15"/>
  <c r="BV68" i="15" s="1"/>
  <c r="AU68" i="15"/>
  <c r="BU68" i="15" s="1"/>
  <c r="AT68" i="15"/>
  <c r="BT68" i="15" s="1"/>
  <c r="AS68" i="15"/>
  <c r="BS68" i="15" s="1"/>
  <c r="AR68" i="15"/>
  <c r="BR68" i="15" s="1"/>
  <c r="AQ68" i="15"/>
  <c r="BQ68" i="15" s="1"/>
  <c r="AP68" i="15"/>
  <c r="BP68" i="15" s="1"/>
  <c r="AO68" i="15"/>
  <c r="BO68" i="15" s="1"/>
  <c r="AN68" i="15"/>
  <c r="BN68" i="15" s="1"/>
  <c r="AM68" i="15"/>
  <c r="BM68" i="15" s="1"/>
  <c r="AL68" i="15"/>
  <c r="BL68" i="15" s="1"/>
  <c r="AK68" i="15"/>
  <c r="BK68" i="15" s="1"/>
  <c r="AJ68" i="15"/>
  <c r="BJ68" i="15" s="1"/>
  <c r="AI68" i="15"/>
  <c r="BI68" i="15" s="1"/>
  <c r="AH68" i="15"/>
  <c r="BH68" i="15" s="1"/>
  <c r="AG68" i="15"/>
  <c r="BG68" i="15" s="1"/>
  <c r="AF68" i="15"/>
  <c r="BF68" i="15" s="1"/>
  <c r="AE68" i="15"/>
  <c r="BE68" i="15" s="1"/>
  <c r="AD68" i="15"/>
  <c r="BD68" i="15" s="1"/>
  <c r="AC68" i="15"/>
  <c r="BC68" i="15" s="1"/>
  <c r="AZ67" i="15"/>
  <c r="BZ67" i="15" s="1"/>
  <c r="AY67" i="15"/>
  <c r="BY67" i="15" s="1"/>
  <c r="AX67" i="15"/>
  <c r="BX67" i="15" s="1"/>
  <c r="AW67" i="15"/>
  <c r="BW67" i="15" s="1"/>
  <c r="AV67" i="15"/>
  <c r="BV67" i="15" s="1"/>
  <c r="AU67" i="15"/>
  <c r="BU67" i="15" s="1"/>
  <c r="AT67" i="15"/>
  <c r="BT67" i="15" s="1"/>
  <c r="AS67" i="15"/>
  <c r="BS67" i="15" s="1"/>
  <c r="AR67" i="15"/>
  <c r="BR67" i="15" s="1"/>
  <c r="AQ67" i="15"/>
  <c r="BQ67" i="15" s="1"/>
  <c r="AP67" i="15"/>
  <c r="BP67" i="15" s="1"/>
  <c r="AO67" i="15"/>
  <c r="BO67" i="15" s="1"/>
  <c r="AN67" i="15"/>
  <c r="BN67" i="15" s="1"/>
  <c r="AM67" i="15"/>
  <c r="BM67" i="15" s="1"/>
  <c r="AL67" i="15"/>
  <c r="BL67" i="15" s="1"/>
  <c r="AK67" i="15"/>
  <c r="BK67" i="15" s="1"/>
  <c r="AJ67" i="15"/>
  <c r="BJ67" i="15" s="1"/>
  <c r="AI67" i="15"/>
  <c r="BI67" i="15" s="1"/>
  <c r="AH67" i="15"/>
  <c r="BH67" i="15" s="1"/>
  <c r="AG67" i="15"/>
  <c r="BG67" i="15" s="1"/>
  <c r="AF67" i="15"/>
  <c r="BF67" i="15" s="1"/>
  <c r="AE67" i="15"/>
  <c r="BE67" i="15" s="1"/>
  <c r="AD67" i="15"/>
  <c r="BD67" i="15" s="1"/>
  <c r="AC67" i="15"/>
  <c r="BC67" i="15" s="1"/>
  <c r="AZ66" i="15"/>
  <c r="BZ66" i="15" s="1"/>
  <c r="AY66" i="15"/>
  <c r="BY66" i="15" s="1"/>
  <c r="AX66" i="15"/>
  <c r="BX66" i="15" s="1"/>
  <c r="AW66" i="15"/>
  <c r="BW66" i="15" s="1"/>
  <c r="AV66" i="15"/>
  <c r="BV66" i="15" s="1"/>
  <c r="AU66" i="15"/>
  <c r="BU66" i="15" s="1"/>
  <c r="AT66" i="15"/>
  <c r="BT66" i="15" s="1"/>
  <c r="AS66" i="15"/>
  <c r="BS66" i="15" s="1"/>
  <c r="AR66" i="15"/>
  <c r="BR66" i="15" s="1"/>
  <c r="AQ66" i="15"/>
  <c r="BQ66" i="15" s="1"/>
  <c r="AP66" i="15"/>
  <c r="BP66" i="15" s="1"/>
  <c r="AO66" i="15"/>
  <c r="BO66" i="15" s="1"/>
  <c r="AN66" i="15"/>
  <c r="BN66" i="15" s="1"/>
  <c r="AM66" i="15"/>
  <c r="BM66" i="15" s="1"/>
  <c r="AL66" i="15"/>
  <c r="BL66" i="15" s="1"/>
  <c r="AK66" i="15"/>
  <c r="BK66" i="15" s="1"/>
  <c r="AJ66" i="15"/>
  <c r="BJ66" i="15" s="1"/>
  <c r="AI66" i="15"/>
  <c r="BI66" i="15" s="1"/>
  <c r="AH66" i="15"/>
  <c r="BH66" i="15" s="1"/>
  <c r="AG66" i="15"/>
  <c r="BG66" i="15" s="1"/>
  <c r="AF66" i="15"/>
  <c r="BF66" i="15" s="1"/>
  <c r="AE66" i="15"/>
  <c r="BE66" i="15" s="1"/>
  <c r="AD66" i="15"/>
  <c r="BD66" i="15" s="1"/>
  <c r="AC66" i="15"/>
  <c r="BC66" i="15" s="1"/>
  <c r="AZ65" i="15"/>
  <c r="BZ65" i="15" s="1"/>
  <c r="AY65" i="15"/>
  <c r="BY65" i="15" s="1"/>
  <c r="AX65" i="15"/>
  <c r="BX65" i="15" s="1"/>
  <c r="AW65" i="15"/>
  <c r="BW65" i="15" s="1"/>
  <c r="AV65" i="15"/>
  <c r="BV65" i="15" s="1"/>
  <c r="AU65" i="15"/>
  <c r="BU65" i="15" s="1"/>
  <c r="AT65" i="15"/>
  <c r="BT65" i="15" s="1"/>
  <c r="AS65" i="15"/>
  <c r="BS65" i="15" s="1"/>
  <c r="AR65" i="15"/>
  <c r="BR65" i="15" s="1"/>
  <c r="AQ65" i="15"/>
  <c r="BQ65" i="15" s="1"/>
  <c r="AP65" i="15"/>
  <c r="BP65" i="15" s="1"/>
  <c r="AO65" i="15"/>
  <c r="BO65" i="15" s="1"/>
  <c r="AN65" i="15"/>
  <c r="BN65" i="15" s="1"/>
  <c r="AM65" i="15"/>
  <c r="BM65" i="15" s="1"/>
  <c r="AL65" i="15"/>
  <c r="BL65" i="15" s="1"/>
  <c r="AK65" i="15"/>
  <c r="BK65" i="15" s="1"/>
  <c r="AJ65" i="15"/>
  <c r="BJ65" i="15" s="1"/>
  <c r="AI65" i="15"/>
  <c r="BI65" i="15" s="1"/>
  <c r="AH65" i="15"/>
  <c r="BH65" i="15" s="1"/>
  <c r="AG65" i="15"/>
  <c r="BG65" i="15" s="1"/>
  <c r="AF65" i="15"/>
  <c r="BF65" i="15" s="1"/>
  <c r="AE65" i="15"/>
  <c r="BE65" i="15" s="1"/>
  <c r="AD65" i="15"/>
  <c r="BD65" i="15" s="1"/>
  <c r="AC65" i="15"/>
  <c r="BC65" i="15" s="1"/>
  <c r="AZ64" i="15"/>
  <c r="BZ64" i="15" s="1"/>
  <c r="AY64" i="15"/>
  <c r="BY64" i="15" s="1"/>
  <c r="AX64" i="15"/>
  <c r="BX64" i="15" s="1"/>
  <c r="AW64" i="15"/>
  <c r="BW64" i="15" s="1"/>
  <c r="AV64" i="15"/>
  <c r="BV64" i="15" s="1"/>
  <c r="AU64" i="15"/>
  <c r="BU64" i="15" s="1"/>
  <c r="AT64" i="15"/>
  <c r="BT64" i="15" s="1"/>
  <c r="AS64" i="15"/>
  <c r="BS64" i="15" s="1"/>
  <c r="AR64" i="15"/>
  <c r="BR64" i="15" s="1"/>
  <c r="AQ64" i="15"/>
  <c r="BQ64" i="15" s="1"/>
  <c r="AP64" i="15"/>
  <c r="BP64" i="15" s="1"/>
  <c r="AO64" i="15"/>
  <c r="BO64" i="15" s="1"/>
  <c r="AN64" i="15"/>
  <c r="BN64" i="15" s="1"/>
  <c r="AM64" i="15"/>
  <c r="BM64" i="15" s="1"/>
  <c r="AL64" i="15"/>
  <c r="BL64" i="15" s="1"/>
  <c r="AK64" i="15"/>
  <c r="BK64" i="15" s="1"/>
  <c r="AJ64" i="15"/>
  <c r="BJ64" i="15" s="1"/>
  <c r="AI64" i="15"/>
  <c r="BI64" i="15" s="1"/>
  <c r="AH64" i="15"/>
  <c r="BH64" i="15" s="1"/>
  <c r="AG64" i="15"/>
  <c r="BG64" i="15" s="1"/>
  <c r="AF64" i="15"/>
  <c r="BF64" i="15" s="1"/>
  <c r="AE64" i="15"/>
  <c r="BE64" i="15" s="1"/>
  <c r="AD64" i="15"/>
  <c r="BD64" i="15" s="1"/>
  <c r="AC64" i="15"/>
  <c r="BC64" i="15" s="1"/>
  <c r="AZ63" i="15"/>
  <c r="BZ63" i="15" s="1"/>
  <c r="AY63" i="15"/>
  <c r="BY63" i="15" s="1"/>
  <c r="AX63" i="15"/>
  <c r="BX63" i="15" s="1"/>
  <c r="AW63" i="15"/>
  <c r="BW63" i="15" s="1"/>
  <c r="AV63" i="15"/>
  <c r="BV63" i="15" s="1"/>
  <c r="AU63" i="15"/>
  <c r="BU63" i="15" s="1"/>
  <c r="AT63" i="15"/>
  <c r="BT63" i="15" s="1"/>
  <c r="AS63" i="15"/>
  <c r="BS63" i="15" s="1"/>
  <c r="AR63" i="15"/>
  <c r="BR63" i="15" s="1"/>
  <c r="AQ63" i="15"/>
  <c r="BQ63" i="15" s="1"/>
  <c r="AP63" i="15"/>
  <c r="BP63" i="15" s="1"/>
  <c r="AO63" i="15"/>
  <c r="BO63" i="15" s="1"/>
  <c r="AN63" i="15"/>
  <c r="BN63" i="15" s="1"/>
  <c r="AM63" i="15"/>
  <c r="BM63" i="15" s="1"/>
  <c r="AL63" i="15"/>
  <c r="BL63" i="15" s="1"/>
  <c r="AK63" i="15"/>
  <c r="BK63" i="15" s="1"/>
  <c r="AJ63" i="15"/>
  <c r="BJ63" i="15" s="1"/>
  <c r="AI63" i="15"/>
  <c r="BI63" i="15" s="1"/>
  <c r="AH63" i="15"/>
  <c r="BH63" i="15" s="1"/>
  <c r="AG63" i="15"/>
  <c r="BG63" i="15" s="1"/>
  <c r="AF63" i="15"/>
  <c r="BF63" i="15" s="1"/>
  <c r="AE63" i="15"/>
  <c r="BE63" i="15" s="1"/>
  <c r="AD63" i="15"/>
  <c r="BD63" i="15" s="1"/>
  <c r="AC63" i="15"/>
  <c r="BC63" i="15" s="1"/>
  <c r="AZ62" i="15"/>
  <c r="BZ62" i="15" s="1"/>
  <c r="AY62" i="15"/>
  <c r="BY62" i="15" s="1"/>
  <c r="AX62" i="15"/>
  <c r="BX62" i="15" s="1"/>
  <c r="AW62" i="15"/>
  <c r="BW62" i="15" s="1"/>
  <c r="AV62" i="15"/>
  <c r="BV62" i="15" s="1"/>
  <c r="AU62" i="15"/>
  <c r="BU62" i="15" s="1"/>
  <c r="AT62" i="15"/>
  <c r="BT62" i="15" s="1"/>
  <c r="AS62" i="15"/>
  <c r="BS62" i="15" s="1"/>
  <c r="AR62" i="15"/>
  <c r="BR62" i="15" s="1"/>
  <c r="AQ62" i="15"/>
  <c r="BQ62" i="15" s="1"/>
  <c r="AP62" i="15"/>
  <c r="BP62" i="15" s="1"/>
  <c r="AO62" i="15"/>
  <c r="BO62" i="15" s="1"/>
  <c r="AN62" i="15"/>
  <c r="BN62" i="15" s="1"/>
  <c r="AM62" i="15"/>
  <c r="BM62" i="15" s="1"/>
  <c r="AL62" i="15"/>
  <c r="BL62" i="15" s="1"/>
  <c r="AK62" i="15"/>
  <c r="BK62" i="15" s="1"/>
  <c r="AJ62" i="15"/>
  <c r="BJ62" i="15" s="1"/>
  <c r="AI62" i="15"/>
  <c r="BI62" i="15" s="1"/>
  <c r="AH62" i="15"/>
  <c r="BH62" i="15" s="1"/>
  <c r="AG62" i="15"/>
  <c r="BG62" i="15" s="1"/>
  <c r="AF62" i="15"/>
  <c r="BF62" i="15" s="1"/>
  <c r="AE62" i="15"/>
  <c r="BE62" i="15" s="1"/>
  <c r="AD62" i="15"/>
  <c r="BD62" i="15" s="1"/>
  <c r="AC62" i="15"/>
  <c r="BC62" i="15" s="1"/>
  <c r="AZ61" i="15"/>
  <c r="BZ61" i="15" s="1"/>
  <c r="AY61" i="15"/>
  <c r="BY61" i="15" s="1"/>
  <c r="AX61" i="15"/>
  <c r="BX61" i="15" s="1"/>
  <c r="AW61" i="15"/>
  <c r="BW61" i="15" s="1"/>
  <c r="AV61" i="15"/>
  <c r="BV61" i="15" s="1"/>
  <c r="AU61" i="15"/>
  <c r="BU61" i="15" s="1"/>
  <c r="AT61" i="15"/>
  <c r="BT61" i="15" s="1"/>
  <c r="AS61" i="15"/>
  <c r="BS61" i="15" s="1"/>
  <c r="AR61" i="15"/>
  <c r="BR61" i="15" s="1"/>
  <c r="AQ61" i="15"/>
  <c r="BQ61" i="15" s="1"/>
  <c r="AP61" i="15"/>
  <c r="BP61" i="15" s="1"/>
  <c r="AO61" i="15"/>
  <c r="BO61" i="15" s="1"/>
  <c r="AN61" i="15"/>
  <c r="BN61" i="15" s="1"/>
  <c r="AM61" i="15"/>
  <c r="BM61" i="15" s="1"/>
  <c r="AL61" i="15"/>
  <c r="BL61" i="15" s="1"/>
  <c r="AK61" i="15"/>
  <c r="BK61" i="15" s="1"/>
  <c r="AJ61" i="15"/>
  <c r="BJ61" i="15" s="1"/>
  <c r="AI61" i="15"/>
  <c r="BI61" i="15" s="1"/>
  <c r="AH61" i="15"/>
  <c r="BH61" i="15" s="1"/>
  <c r="AG61" i="15"/>
  <c r="BG61" i="15" s="1"/>
  <c r="AF61" i="15"/>
  <c r="BF61" i="15" s="1"/>
  <c r="AE61" i="15"/>
  <c r="BE61" i="15" s="1"/>
  <c r="AD61" i="15"/>
  <c r="BD61" i="15" s="1"/>
  <c r="AC61" i="15"/>
  <c r="BC61" i="15" s="1"/>
  <c r="AZ60" i="15"/>
  <c r="BZ60" i="15" s="1"/>
  <c r="AY60" i="15"/>
  <c r="BY60" i="15" s="1"/>
  <c r="AX60" i="15"/>
  <c r="BX60" i="15" s="1"/>
  <c r="AW60" i="15"/>
  <c r="BW60" i="15" s="1"/>
  <c r="AV60" i="15"/>
  <c r="BV60" i="15" s="1"/>
  <c r="AU60" i="15"/>
  <c r="BU60" i="15" s="1"/>
  <c r="AT60" i="15"/>
  <c r="BT60" i="15" s="1"/>
  <c r="AS60" i="15"/>
  <c r="BS60" i="15" s="1"/>
  <c r="AR60" i="15"/>
  <c r="BR60" i="15" s="1"/>
  <c r="AQ60" i="15"/>
  <c r="BQ60" i="15" s="1"/>
  <c r="AP60" i="15"/>
  <c r="BP60" i="15" s="1"/>
  <c r="AO60" i="15"/>
  <c r="BO60" i="15" s="1"/>
  <c r="AN60" i="15"/>
  <c r="BN60" i="15" s="1"/>
  <c r="AM60" i="15"/>
  <c r="BM60" i="15" s="1"/>
  <c r="AL60" i="15"/>
  <c r="BL60" i="15" s="1"/>
  <c r="AK60" i="15"/>
  <c r="BK60" i="15" s="1"/>
  <c r="AJ60" i="15"/>
  <c r="BJ60" i="15" s="1"/>
  <c r="AI60" i="15"/>
  <c r="BI60" i="15" s="1"/>
  <c r="AH60" i="15"/>
  <c r="BH60" i="15" s="1"/>
  <c r="AG60" i="15"/>
  <c r="BG60" i="15" s="1"/>
  <c r="AF60" i="15"/>
  <c r="BF60" i="15" s="1"/>
  <c r="AE60" i="15"/>
  <c r="BE60" i="15" s="1"/>
  <c r="AD60" i="15"/>
  <c r="BD60" i="15" s="1"/>
  <c r="AC60" i="15"/>
  <c r="BC60" i="15" s="1"/>
  <c r="AZ58" i="15"/>
  <c r="BZ58" i="15" s="1"/>
  <c r="AY58" i="15"/>
  <c r="BY58" i="15" s="1"/>
  <c r="AX58" i="15"/>
  <c r="BX58" i="15" s="1"/>
  <c r="AW58" i="15"/>
  <c r="BW58" i="15" s="1"/>
  <c r="AV58" i="15"/>
  <c r="BV58" i="15" s="1"/>
  <c r="AU58" i="15"/>
  <c r="BU58" i="15" s="1"/>
  <c r="AT58" i="15"/>
  <c r="BT58" i="15" s="1"/>
  <c r="AS58" i="15"/>
  <c r="BS58" i="15" s="1"/>
  <c r="AR58" i="15"/>
  <c r="BR58" i="15" s="1"/>
  <c r="AQ58" i="15"/>
  <c r="BQ58" i="15" s="1"/>
  <c r="AP58" i="15"/>
  <c r="BP58" i="15" s="1"/>
  <c r="AO58" i="15"/>
  <c r="BO58" i="15" s="1"/>
  <c r="AN58" i="15"/>
  <c r="BN58" i="15" s="1"/>
  <c r="AM58" i="15"/>
  <c r="BM58" i="15" s="1"/>
  <c r="AL58" i="15"/>
  <c r="BL58" i="15" s="1"/>
  <c r="AK58" i="15"/>
  <c r="BK58" i="15" s="1"/>
  <c r="AJ58" i="15"/>
  <c r="BJ58" i="15" s="1"/>
  <c r="AI58" i="15"/>
  <c r="BI58" i="15" s="1"/>
  <c r="AH58" i="15"/>
  <c r="BH58" i="15" s="1"/>
  <c r="AG58" i="15"/>
  <c r="BG58" i="15" s="1"/>
  <c r="AF58" i="15"/>
  <c r="BF58" i="15" s="1"/>
  <c r="AE58" i="15"/>
  <c r="BE58" i="15" s="1"/>
  <c r="AD58" i="15"/>
  <c r="BD58" i="15" s="1"/>
  <c r="AC58" i="15"/>
  <c r="BC58" i="15" s="1"/>
  <c r="AZ57" i="15"/>
  <c r="BZ57" i="15" s="1"/>
  <c r="AY57" i="15"/>
  <c r="BY57" i="15" s="1"/>
  <c r="AX57" i="15"/>
  <c r="BX57" i="15" s="1"/>
  <c r="AW57" i="15"/>
  <c r="BW57" i="15" s="1"/>
  <c r="AV57" i="15"/>
  <c r="BV57" i="15" s="1"/>
  <c r="AU57" i="15"/>
  <c r="BU57" i="15" s="1"/>
  <c r="AT57" i="15"/>
  <c r="BT57" i="15" s="1"/>
  <c r="AS57" i="15"/>
  <c r="BS57" i="15" s="1"/>
  <c r="AR57" i="15"/>
  <c r="BR57" i="15" s="1"/>
  <c r="AQ57" i="15"/>
  <c r="BQ57" i="15" s="1"/>
  <c r="AP57" i="15"/>
  <c r="BP57" i="15" s="1"/>
  <c r="AO57" i="15"/>
  <c r="BO57" i="15" s="1"/>
  <c r="AN57" i="15"/>
  <c r="BN57" i="15" s="1"/>
  <c r="AM57" i="15"/>
  <c r="BM57" i="15" s="1"/>
  <c r="AL57" i="15"/>
  <c r="BL57" i="15" s="1"/>
  <c r="AK57" i="15"/>
  <c r="BK57" i="15" s="1"/>
  <c r="AJ57" i="15"/>
  <c r="BJ57" i="15" s="1"/>
  <c r="AI57" i="15"/>
  <c r="BI57" i="15" s="1"/>
  <c r="AH57" i="15"/>
  <c r="BH57" i="15" s="1"/>
  <c r="AG57" i="15"/>
  <c r="BG57" i="15" s="1"/>
  <c r="AF57" i="15"/>
  <c r="BF57" i="15" s="1"/>
  <c r="AE57" i="15"/>
  <c r="BE57" i="15" s="1"/>
  <c r="AD57" i="15"/>
  <c r="BD57" i="15" s="1"/>
  <c r="AC57" i="15"/>
  <c r="BC57" i="15" s="1"/>
  <c r="AZ56" i="15"/>
  <c r="BZ56" i="15" s="1"/>
  <c r="AY56" i="15"/>
  <c r="BY56" i="15" s="1"/>
  <c r="AX56" i="15"/>
  <c r="BX56" i="15" s="1"/>
  <c r="AW56" i="15"/>
  <c r="BW56" i="15" s="1"/>
  <c r="AV56" i="15"/>
  <c r="BV56" i="15" s="1"/>
  <c r="AU56" i="15"/>
  <c r="BU56" i="15" s="1"/>
  <c r="AT56" i="15"/>
  <c r="BT56" i="15" s="1"/>
  <c r="AS56" i="15"/>
  <c r="BS56" i="15" s="1"/>
  <c r="AR56" i="15"/>
  <c r="BR56" i="15" s="1"/>
  <c r="AQ56" i="15"/>
  <c r="BQ56" i="15" s="1"/>
  <c r="AP56" i="15"/>
  <c r="BP56" i="15" s="1"/>
  <c r="AO56" i="15"/>
  <c r="BO56" i="15" s="1"/>
  <c r="AN56" i="15"/>
  <c r="BN56" i="15" s="1"/>
  <c r="AM56" i="15"/>
  <c r="BM56" i="15" s="1"/>
  <c r="AL56" i="15"/>
  <c r="BL56" i="15" s="1"/>
  <c r="AK56" i="15"/>
  <c r="BK56" i="15" s="1"/>
  <c r="AJ56" i="15"/>
  <c r="BJ56" i="15" s="1"/>
  <c r="AI56" i="15"/>
  <c r="BI56" i="15" s="1"/>
  <c r="AH56" i="15"/>
  <c r="BH56" i="15" s="1"/>
  <c r="AG56" i="15"/>
  <c r="BG56" i="15" s="1"/>
  <c r="AF56" i="15"/>
  <c r="BF56" i="15" s="1"/>
  <c r="AE56" i="15"/>
  <c r="BE56" i="15" s="1"/>
  <c r="AD56" i="15"/>
  <c r="BD56" i="15" s="1"/>
  <c r="AC56" i="15"/>
  <c r="BC56" i="15" s="1"/>
  <c r="AZ55" i="15"/>
  <c r="BZ55" i="15" s="1"/>
  <c r="AY55" i="15"/>
  <c r="BY55" i="15" s="1"/>
  <c r="AX55" i="15"/>
  <c r="BX55" i="15" s="1"/>
  <c r="AW55" i="15"/>
  <c r="BW55" i="15" s="1"/>
  <c r="AV55" i="15"/>
  <c r="BV55" i="15" s="1"/>
  <c r="AU55" i="15"/>
  <c r="BU55" i="15" s="1"/>
  <c r="AT55" i="15"/>
  <c r="BT55" i="15" s="1"/>
  <c r="AS55" i="15"/>
  <c r="BS55" i="15" s="1"/>
  <c r="AR55" i="15"/>
  <c r="BR55" i="15" s="1"/>
  <c r="AQ55" i="15"/>
  <c r="BQ55" i="15" s="1"/>
  <c r="AP55" i="15"/>
  <c r="BP55" i="15" s="1"/>
  <c r="AO55" i="15"/>
  <c r="BO55" i="15" s="1"/>
  <c r="AN55" i="15"/>
  <c r="BN55" i="15" s="1"/>
  <c r="AM55" i="15"/>
  <c r="BM55" i="15" s="1"/>
  <c r="AL55" i="15"/>
  <c r="BL55" i="15" s="1"/>
  <c r="AK55" i="15"/>
  <c r="BK55" i="15" s="1"/>
  <c r="AJ55" i="15"/>
  <c r="BJ55" i="15" s="1"/>
  <c r="AI55" i="15"/>
  <c r="BI55" i="15" s="1"/>
  <c r="AH55" i="15"/>
  <c r="BH55" i="15" s="1"/>
  <c r="AG55" i="15"/>
  <c r="BG55" i="15" s="1"/>
  <c r="AF55" i="15"/>
  <c r="BF55" i="15" s="1"/>
  <c r="AE55" i="15"/>
  <c r="BE55" i="15" s="1"/>
  <c r="AD55" i="15"/>
  <c r="BD55" i="15" s="1"/>
  <c r="AC55" i="15"/>
  <c r="BC55" i="15" s="1"/>
  <c r="AZ54" i="15"/>
  <c r="BZ54" i="15" s="1"/>
  <c r="AY54" i="15"/>
  <c r="BY54" i="15" s="1"/>
  <c r="AX54" i="15"/>
  <c r="BX54" i="15" s="1"/>
  <c r="AW54" i="15"/>
  <c r="BW54" i="15" s="1"/>
  <c r="AV54" i="15"/>
  <c r="BV54" i="15" s="1"/>
  <c r="AU54" i="15"/>
  <c r="BU54" i="15" s="1"/>
  <c r="AT54" i="15"/>
  <c r="BT54" i="15" s="1"/>
  <c r="AS54" i="15"/>
  <c r="BS54" i="15" s="1"/>
  <c r="AR54" i="15"/>
  <c r="BR54" i="15" s="1"/>
  <c r="AQ54" i="15"/>
  <c r="BQ54" i="15" s="1"/>
  <c r="AP54" i="15"/>
  <c r="BP54" i="15" s="1"/>
  <c r="AO54" i="15"/>
  <c r="BO54" i="15" s="1"/>
  <c r="AN54" i="15"/>
  <c r="BN54" i="15" s="1"/>
  <c r="AM54" i="15"/>
  <c r="BM54" i="15" s="1"/>
  <c r="AL54" i="15"/>
  <c r="BL54" i="15" s="1"/>
  <c r="AK54" i="15"/>
  <c r="BK54" i="15" s="1"/>
  <c r="AJ54" i="15"/>
  <c r="BJ54" i="15" s="1"/>
  <c r="AI54" i="15"/>
  <c r="BI54" i="15" s="1"/>
  <c r="AH54" i="15"/>
  <c r="BH54" i="15" s="1"/>
  <c r="AG54" i="15"/>
  <c r="BG54" i="15" s="1"/>
  <c r="AF54" i="15"/>
  <c r="BF54" i="15" s="1"/>
  <c r="AE54" i="15"/>
  <c r="BE54" i="15" s="1"/>
  <c r="AD54" i="15"/>
  <c r="BD54" i="15" s="1"/>
  <c r="AC54" i="15"/>
  <c r="BC54" i="15" s="1"/>
  <c r="AZ53" i="15"/>
  <c r="BZ53" i="15" s="1"/>
  <c r="AY53" i="15"/>
  <c r="BY53" i="15" s="1"/>
  <c r="AX53" i="15"/>
  <c r="BX53" i="15" s="1"/>
  <c r="AW53" i="15"/>
  <c r="BW53" i="15" s="1"/>
  <c r="AV53" i="15"/>
  <c r="BV53" i="15" s="1"/>
  <c r="AU53" i="15"/>
  <c r="BU53" i="15" s="1"/>
  <c r="AT53" i="15"/>
  <c r="BT53" i="15" s="1"/>
  <c r="AS53" i="15"/>
  <c r="BS53" i="15" s="1"/>
  <c r="AR53" i="15"/>
  <c r="BR53" i="15" s="1"/>
  <c r="AQ53" i="15"/>
  <c r="BQ53" i="15" s="1"/>
  <c r="AP53" i="15"/>
  <c r="BP53" i="15" s="1"/>
  <c r="AO53" i="15"/>
  <c r="BO53" i="15" s="1"/>
  <c r="AN53" i="15"/>
  <c r="BN53" i="15" s="1"/>
  <c r="AM53" i="15"/>
  <c r="BM53" i="15" s="1"/>
  <c r="AL53" i="15"/>
  <c r="BL53" i="15" s="1"/>
  <c r="AK53" i="15"/>
  <c r="BK53" i="15" s="1"/>
  <c r="AJ53" i="15"/>
  <c r="BJ53" i="15" s="1"/>
  <c r="AI53" i="15"/>
  <c r="BI53" i="15" s="1"/>
  <c r="AH53" i="15"/>
  <c r="BH53" i="15" s="1"/>
  <c r="AG53" i="15"/>
  <c r="BG53" i="15" s="1"/>
  <c r="AF53" i="15"/>
  <c r="BF53" i="15" s="1"/>
  <c r="AE53" i="15"/>
  <c r="BE53" i="15" s="1"/>
  <c r="AD53" i="15"/>
  <c r="BD53" i="15" s="1"/>
  <c r="AC53" i="15"/>
  <c r="BC53" i="15" s="1"/>
  <c r="AZ52" i="15"/>
  <c r="BZ52" i="15" s="1"/>
  <c r="AY52" i="15"/>
  <c r="BY52" i="15" s="1"/>
  <c r="AX52" i="15"/>
  <c r="BX52" i="15" s="1"/>
  <c r="AW52" i="15"/>
  <c r="BW52" i="15" s="1"/>
  <c r="AV52" i="15"/>
  <c r="BV52" i="15" s="1"/>
  <c r="AU52" i="15"/>
  <c r="BU52" i="15" s="1"/>
  <c r="AT52" i="15"/>
  <c r="BT52" i="15" s="1"/>
  <c r="AS52" i="15"/>
  <c r="BS52" i="15" s="1"/>
  <c r="AR52" i="15"/>
  <c r="BR52" i="15" s="1"/>
  <c r="AQ52" i="15"/>
  <c r="BQ52" i="15" s="1"/>
  <c r="AP52" i="15"/>
  <c r="BP52" i="15" s="1"/>
  <c r="AO52" i="15"/>
  <c r="BO52" i="15" s="1"/>
  <c r="AN52" i="15"/>
  <c r="BN52" i="15" s="1"/>
  <c r="AM52" i="15"/>
  <c r="BM52" i="15" s="1"/>
  <c r="AL52" i="15"/>
  <c r="BL52" i="15" s="1"/>
  <c r="AK52" i="15"/>
  <c r="BK52" i="15" s="1"/>
  <c r="AJ52" i="15"/>
  <c r="BJ52" i="15" s="1"/>
  <c r="AI52" i="15"/>
  <c r="BI52" i="15" s="1"/>
  <c r="AH52" i="15"/>
  <c r="BH52" i="15" s="1"/>
  <c r="AG52" i="15"/>
  <c r="BG52" i="15" s="1"/>
  <c r="AF52" i="15"/>
  <c r="BF52" i="15" s="1"/>
  <c r="AE52" i="15"/>
  <c r="BE52" i="15" s="1"/>
  <c r="AD52" i="15"/>
  <c r="BD52" i="15" s="1"/>
  <c r="AC52" i="15"/>
  <c r="BC52" i="15" s="1"/>
  <c r="AZ51" i="15"/>
  <c r="BZ51" i="15" s="1"/>
  <c r="AY51" i="15"/>
  <c r="BY51" i="15" s="1"/>
  <c r="AX51" i="15"/>
  <c r="BX51" i="15" s="1"/>
  <c r="AW51" i="15"/>
  <c r="BW51" i="15" s="1"/>
  <c r="AV51" i="15"/>
  <c r="BV51" i="15" s="1"/>
  <c r="AU51" i="15"/>
  <c r="BU51" i="15" s="1"/>
  <c r="AT51" i="15"/>
  <c r="BT51" i="15" s="1"/>
  <c r="AS51" i="15"/>
  <c r="BS51" i="15" s="1"/>
  <c r="AR51" i="15"/>
  <c r="BR51" i="15" s="1"/>
  <c r="AQ51" i="15"/>
  <c r="BQ51" i="15" s="1"/>
  <c r="AP51" i="15"/>
  <c r="BP51" i="15" s="1"/>
  <c r="AO51" i="15"/>
  <c r="BO51" i="15" s="1"/>
  <c r="AN51" i="15"/>
  <c r="BN51" i="15" s="1"/>
  <c r="AM51" i="15"/>
  <c r="BM51" i="15" s="1"/>
  <c r="AL51" i="15"/>
  <c r="BL51" i="15" s="1"/>
  <c r="AK51" i="15"/>
  <c r="BK51" i="15" s="1"/>
  <c r="AJ51" i="15"/>
  <c r="BJ51" i="15" s="1"/>
  <c r="AI51" i="15"/>
  <c r="BI51" i="15" s="1"/>
  <c r="AH51" i="15"/>
  <c r="BH51" i="15" s="1"/>
  <c r="AG51" i="15"/>
  <c r="BG51" i="15" s="1"/>
  <c r="AF51" i="15"/>
  <c r="BF51" i="15" s="1"/>
  <c r="AE51" i="15"/>
  <c r="BE51" i="15" s="1"/>
  <c r="AD51" i="15"/>
  <c r="BD51" i="15" s="1"/>
  <c r="AC51" i="15"/>
  <c r="BC51" i="15" s="1"/>
  <c r="AZ50" i="15"/>
  <c r="BZ50" i="15" s="1"/>
  <c r="AY50" i="15"/>
  <c r="BY50" i="15" s="1"/>
  <c r="AX50" i="15"/>
  <c r="BX50" i="15" s="1"/>
  <c r="AW50" i="15"/>
  <c r="BW50" i="15" s="1"/>
  <c r="AV50" i="15"/>
  <c r="BV50" i="15" s="1"/>
  <c r="AU50" i="15"/>
  <c r="BU50" i="15" s="1"/>
  <c r="AT50" i="15"/>
  <c r="BT50" i="15" s="1"/>
  <c r="AS50" i="15"/>
  <c r="BS50" i="15" s="1"/>
  <c r="AR50" i="15"/>
  <c r="BR50" i="15" s="1"/>
  <c r="AQ50" i="15"/>
  <c r="BQ50" i="15" s="1"/>
  <c r="AP50" i="15"/>
  <c r="BP50" i="15" s="1"/>
  <c r="AO50" i="15"/>
  <c r="BO50" i="15" s="1"/>
  <c r="AN50" i="15"/>
  <c r="BN50" i="15" s="1"/>
  <c r="AM50" i="15"/>
  <c r="BM50" i="15" s="1"/>
  <c r="AL50" i="15"/>
  <c r="BL50" i="15" s="1"/>
  <c r="AK50" i="15"/>
  <c r="BK50" i="15" s="1"/>
  <c r="AJ50" i="15"/>
  <c r="BJ50" i="15" s="1"/>
  <c r="AI50" i="15"/>
  <c r="BI50" i="15" s="1"/>
  <c r="AH50" i="15"/>
  <c r="BH50" i="15" s="1"/>
  <c r="AG50" i="15"/>
  <c r="BG50" i="15" s="1"/>
  <c r="AF50" i="15"/>
  <c r="BF50" i="15" s="1"/>
  <c r="AE50" i="15"/>
  <c r="BE50" i="15" s="1"/>
  <c r="AD50" i="15"/>
  <c r="BD50" i="15" s="1"/>
  <c r="AC50" i="15"/>
  <c r="BC50" i="15" s="1"/>
  <c r="AZ49" i="15"/>
  <c r="BZ49" i="15" s="1"/>
  <c r="AY49" i="15"/>
  <c r="BY49" i="15" s="1"/>
  <c r="AX49" i="15"/>
  <c r="BX49" i="15" s="1"/>
  <c r="AW49" i="15"/>
  <c r="BW49" i="15" s="1"/>
  <c r="AV49" i="15"/>
  <c r="BV49" i="15" s="1"/>
  <c r="AU49" i="15"/>
  <c r="BU49" i="15" s="1"/>
  <c r="AT49" i="15"/>
  <c r="BT49" i="15" s="1"/>
  <c r="AS49" i="15"/>
  <c r="BS49" i="15" s="1"/>
  <c r="AR49" i="15"/>
  <c r="BR49" i="15" s="1"/>
  <c r="AQ49" i="15"/>
  <c r="BQ49" i="15" s="1"/>
  <c r="AP49" i="15"/>
  <c r="BP49" i="15" s="1"/>
  <c r="AO49" i="15"/>
  <c r="BO49" i="15" s="1"/>
  <c r="AN49" i="15"/>
  <c r="BN49" i="15" s="1"/>
  <c r="AM49" i="15"/>
  <c r="BM49" i="15" s="1"/>
  <c r="AL49" i="15"/>
  <c r="BL49" i="15" s="1"/>
  <c r="AK49" i="15"/>
  <c r="BK49" i="15" s="1"/>
  <c r="AJ49" i="15"/>
  <c r="BJ49" i="15" s="1"/>
  <c r="AI49" i="15"/>
  <c r="BI49" i="15" s="1"/>
  <c r="AH49" i="15"/>
  <c r="BH49" i="15" s="1"/>
  <c r="AG49" i="15"/>
  <c r="BG49" i="15" s="1"/>
  <c r="AF49" i="15"/>
  <c r="BF49" i="15" s="1"/>
  <c r="AE49" i="15"/>
  <c r="BE49" i="15" s="1"/>
  <c r="AD49" i="15"/>
  <c r="BD49" i="15" s="1"/>
  <c r="AC49" i="15"/>
  <c r="BC49" i="15" s="1"/>
  <c r="AZ47" i="15"/>
  <c r="BZ47" i="15" s="1"/>
  <c r="AY47" i="15"/>
  <c r="BY47" i="15" s="1"/>
  <c r="AX47" i="15"/>
  <c r="BX47" i="15" s="1"/>
  <c r="AW47" i="15"/>
  <c r="BW47" i="15" s="1"/>
  <c r="AV47" i="15"/>
  <c r="BV47" i="15" s="1"/>
  <c r="AU47" i="15"/>
  <c r="BU47" i="15" s="1"/>
  <c r="AT47" i="15"/>
  <c r="BT47" i="15" s="1"/>
  <c r="AS47" i="15"/>
  <c r="BS47" i="15" s="1"/>
  <c r="AR47" i="15"/>
  <c r="BR47" i="15" s="1"/>
  <c r="AQ47" i="15"/>
  <c r="BQ47" i="15" s="1"/>
  <c r="AP47" i="15"/>
  <c r="BP47" i="15" s="1"/>
  <c r="AO47" i="15"/>
  <c r="BO47" i="15" s="1"/>
  <c r="AN47" i="15"/>
  <c r="BN47" i="15" s="1"/>
  <c r="AM47" i="15"/>
  <c r="BM47" i="15" s="1"/>
  <c r="AL47" i="15"/>
  <c r="BL47" i="15" s="1"/>
  <c r="AK47" i="15"/>
  <c r="BK47" i="15" s="1"/>
  <c r="AJ47" i="15"/>
  <c r="BJ47" i="15" s="1"/>
  <c r="AI47" i="15"/>
  <c r="BI47" i="15" s="1"/>
  <c r="AH47" i="15"/>
  <c r="BH47" i="15" s="1"/>
  <c r="AG47" i="15"/>
  <c r="BG47" i="15" s="1"/>
  <c r="AF47" i="15"/>
  <c r="BF47" i="15" s="1"/>
  <c r="AE47" i="15"/>
  <c r="BE47" i="15" s="1"/>
  <c r="AD47" i="15"/>
  <c r="BD47" i="15" s="1"/>
  <c r="AC47" i="15"/>
  <c r="BC47" i="15" s="1"/>
  <c r="AZ46" i="15"/>
  <c r="BZ46" i="15" s="1"/>
  <c r="AY46" i="15"/>
  <c r="BY46" i="15" s="1"/>
  <c r="AX46" i="15"/>
  <c r="BX46" i="15" s="1"/>
  <c r="AW46" i="15"/>
  <c r="BW46" i="15" s="1"/>
  <c r="AV46" i="15"/>
  <c r="BV46" i="15" s="1"/>
  <c r="AU46" i="15"/>
  <c r="BU46" i="15" s="1"/>
  <c r="AT46" i="15"/>
  <c r="BT46" i="15" s="1"/>
  <c r="AS46" i="15"/>
  <c r="BS46" i="15" s="1"/>
  <c r="AR46" i="15"/>
  <c r="BR46" i="15" s="1"/>
  <c r="AQ46" i="15"/>
  <c r="BQ46" i="15" s="1"/>
  <c r="AP46" i="15"/>
  <c r="BP46" i="15" s="1"/>
  <c r="AO46" i="15"/>
  <c r="BO46" i="15" s="1"/>
  <c r="AN46" i="15"/>
  <c r="BN46" i="15" s="1"/>
  <c r="AM46" i="15"/>
  <c r="BM46" i="15" s="1"/>
  <c r="AL46" i="15"/>
  <c r="BL46" i="15" s="1"/>
  <c r="AK46" i="15"/>
  <c r="BK46" i="15" s="1"/>
  <c r="AJ46" i="15"/>
  <c r="BJ46" i="15" s="1"/>
  <c r="AI46" i="15"/>
  <c r="BI46" i="15" s="1"/>
  <c r="AH46" i="15"/>
  <c r="BH46" i="15" s="1"/>
  <c r="AG46" i="15"/>
  <c r="BG46" i="15" s="1"/>
  <c r="AF46" i="15"/>
  <c r="BF46" i="15" s="1"/>
  <c r="AE46" i="15"/>
  <c r="BE46" i="15" s="1"/>
  <c r="AD46" i="15"/>
  <c r="BD46" i="15" s="1"/>
  <c r="AC46" i="15"/>
  <c r="BC46" i="15" s="1"/>
  <c r="AZ45" i="15"/>
  <c r="BZ45" i="15" s="1"/>
  <c r="AY45" i="15"/>
  <c r="BY45" i="15" s="1"/>
  <c r="AX45" i="15"/>
  <c r="BX45" i="15" s="1"/>
  <c r="AW45" i="15"/>
  <c r="BW45" i="15" s="1"/>
  <c r="AV45" i="15"/>
  <c r="BV45" i="15" s="1"/>
  <c r="AU45" i="15"/>
  <c r="BU45" i="15" s="1"/>
  <c r="AT45" i="15"/>
  <c r="BT45" i="15" s="1"/>
  <c r="AS45" i="15"/>
  <c r="BS45" i="15" s="1"/>
  <c r="AR45" i="15"/>
  <c r="BR45" i="15" s="1"/>
  <c r="AQ45" i="15"/>
  <c r="BQ45" i="15" s="1"/>
  <c r="AP45" i="15"/>
  <c r="BP45" i="15" s="1"/>
  <c r="AO45" i="15"/>
  <c r="BO45" i="15" s="1"/>
  <c r="AN45" i="15"/>
  <c r="BN45" i="15" s="1"/>
  <c r="AM45" i="15"/>
  <c r="BM45" i="15" s="1"/>
  <c r="AL45" i="15"/>
  <c r="BL45" i="15" s="1"/>
  <c r="AK45" i="15"/>
  <c r="BK45" i="15" s="1"/>
  <c r="AJ45" i="15"/>
  <c r="BJ45" i="15" s="1"/>
  <c r="AI45" i="15"/>
  <c r="BI45" i="15" s="1"/>
  <c r="AH45" i="15"/>
  <c r="BH45" i="15" s="1"/>
  <c r="AG45" i="15"/>
  <c r="BG45" i="15" s="1"/>
  <c r="AF45" i="15"/>
  <c r="BF45" i="15" s="1"/>
  <c r="AE45" i="15"/>
  <c r="BE45" i="15" s="1"/>
  <c r="AD45" i="15"/>
  <c r="BD45" i="15" s="1"/>
  <c r="AC45" i="15"/>
  <c r="BC45" i="15" s="1"/>
  <c r="AZ44" i="15"/>
  <c r="BZ44" i="15" s="1"/>
  <c r="AY44" i="15"/>
  <c r="BY44" i="15" s="1"/>
  <c r="AX44" i="15"/>
  <c r="BX44" i="15" s="1"/>
  <c r="AW44" i="15"/>
  <c r="BW44" i="15" s="1"/>
  <c r="AV44" i="15"/>
  <c r="BV44" i="15" s="1"/>
  <c r="AU44" i="15"/>
  <c r="BU44" i="15" s="1"/>
  <c r="AT44" i="15"/>
  <c r="BT44" i="15" s="1"/>
  <c r="AS44" i="15"/>
  <c r="BS44" i="15" s="1"/>
  <c r="AR44" i="15"/>
  <c r="BR44" i="15" s="1"/>
  <c r="AQ44" i="15"/>
  <c r="BQ44" i="15" s="1"/>
  <c r="AP44" i="15"/>
  <c r="BP44" i="15" s="1"/>
  <c r="AO44" i="15"/>
  <c r="BO44" i="15" s="1"/>
  <c r="AN44" i="15"/>
  <c r="BN44" i="15" s="1"/>
  <c r="AM44" i="15"/>
  <c r="BM44" i="15" s="1"/>
  <c r="AL44" i="15"/>
  <c r="BL44" i="15" s="1"/>
  <c r="AK44" i="15"/>
  <c r="BK44" i="15" s="1"/>
  <c r="AJ44" i="15"/>
  <c r="BJ44" i="15" s="1"/>
  <c r="AI44" i="15"/>
  <c r="BI44" i="15" s="1"/>
  <c r="AH44" i="15"/>
  <c r="BH44" i="15" s="1"/>
  <c r="AG44" i="15"/>
  <c r="BG44" i="15" s="1"/>
  <c r="AF44" i="15"/>
  <c r="BF44" i="15" s="1"/>
  <c r="AE44" i="15"/>
  <c r="BE44" i="15" s="1"/>
  <c r="AD44" i="15"/>
  <c r="BD44" i="15" s="1"/>
  <c r="AC44" i="15"/>
  <c r="BC44" i="15" s="1"/>
  <c r="AZ43" i="15"/>
  <c r="BZ43" i="15" s="1"/>
  <c r="AY43" i="15"/>
  <c r="BY43" i="15" s="1"/>
  <c r="AX43" i="15"/>
  <c r="BX43" i="15" s="1"/>
  <c r="AW43" i="15"/>
  <c r="BW43" i="15" s="1"/>
  <c r="AV43" i="15"/>
  <c r="BV43" i="15" s="1"/>
  <c r="AU43" i="15"/>
  <c r="BU43" i="15" s="1"/>
  <c r="AT43" i="15"/>
  <c r="BT43" i="15" s="1"/>
  <c r="AS43" i="15"/>
  <c r="BS43" i="15" s="1"/>
  <c r="AR43" i="15"/>
  <c r="BR43" i="15" s="1"/>
  <c r="AQ43" i="15"/>
  <c r="BQ43" i="15" s="1"/>
  <c r="AP43" i="15"/>
  <c r="BP43" i="15" s="1"/>
  <c r="AO43" i="15"/>
  <c r="BO43" i="15" s="1"/>
  <c r="AN43" i="15"/>
  <c r="BN43" i="15" s="1"/>
  <c r="AM43" i="15"/>
  <c r="BM43" i="15" s="1"/>
  <c r="AL43" i="15"/>
  <c r="BL43" i="15" s="1"/>
  <c r="AK43" i="15"/>
  <c r="BK43" i="15" s="1"/>
  <c r="AJ43" i="15"/>
  <c r="BJ43" i="15" s="1"/>
  <c r="AI43" i="15"/>
  <c r="BI43" i="15" s="1"/>
  <c r="AH43" i="15"/>
  <c r="BH43" i="15" s="1"/>
  <c r="AG43" i="15"/>
  <c r="BG43" i="15" s="1"/>
  <c r="AF43" i="15"/>
  <c r="BF43" i="15" s="1"/>
  <c r="AE43" i="15"/>
  <c r="BE43" i="15" s="1"/>
  <c r="AD43" i="15"/>
  <c r="BD43" i="15" s="1"/>
  <c r="AC43" i="15"/>
  <c r="BC43" i="15" s="1"/>
  <c r="AZ42" i="15"/>
  <c r="BZ42" i="15" s="1"/>
  <c r="AY42" i="15"/>
  <c r="BY42" i="15" s="1"/>
  <c r="AX42" i="15"/>
  <c r="BX42" i="15" s="1"/>
  <c r="AW42" i="15"/>
  <c r="BW42" i="15" s="1"/>
  <c r="AV42" i="15"/>
  <c r="BV42" i="15" s="1"/>
  <c r="AU42" i="15"/>
  <c r="BU42" i="15" s="1"/>
  <c r="AT42" i="15"/>
  <c r="BT42" i="15" s="1"/>
  <c r="AS42" i="15"/>
  <c r="BS42" i="15" s="1"/>
  <c r="AR42" i="15"/>
  <c r="BR42" i="15" s="1"/>
  <c r="AQ42" i="15"/>
  <c r="BQ42" i="15" s="1"/>
  <c r="AP42" i="15"/>
  <c r="BP42" i="15" s="1"/>
  <c r="AO42" i="15"/>
  <c r="BO42" i="15" s="1"/>
  <c r="AN42" i="15"/>
  <c r="BN42" i="15" s="1"/>
  <c r="AM42" i="15"/>
  <c r="BM42" i="15" s="1"/>
  <c r="AL42" i="15"/>
  <c r="BL42" i="15" s="1"/>
  <c r="AK42" i="15"/>
  <c r="BK42" i="15" s="1"/>
  <c r="AJ42" i="15"/>
  <c r="BJ42" i="15" s="1"/>
  <c r="AI42" i="15"/>
  <c r="BI42" i="15" s="1"/>
  <c r="AH42" i="15"/>
  <c r="BH42" i="15" s="1"/>
  <c r="AG42" i="15"/>
  <c r="BG42" i="15" s="1"/>
  <c r="AF42" i="15"/>
  <c r="BF42" i="15" s="1"/>
  <c r="AE42" i="15"/>
  <c r="BE42" i="15" s="1"/>
  <c r="AD42" i="15"/>
  <c r="BD42" i="15" s="1"/>
  <c r="AC42" i="15"/>
  <c r="BC42" i="15" s="1"/>
  <c r="AZ41" i="15"/>
  <c r="BZ41" i="15" s="1"/>
  <c r="AY41" i="15"/>
  <c r="BY41" i="15" s="1"/>
  <c r="AX41" i="15"/>
  <c r="BX41" i="15" s="1"/>
  <c r="AW41" i="15"/>
  <c r="BW41" i="15" s="1"/>
  <c r="AV41" i="15"/>
  <c r="BV41" i="15" s="1"/>
  <c r="AU41" i="15"/>
  <c r="BU41" i="15" s="1"/>
  <c r="AT41" i="15"/>
  <c r="BT41" i="15" s="1"/>
  <c r="AS41" i="15"/>
  <c r="BS41" i="15" s="1"/>
  <c r="AR41" i="15"/>
  <c r="BR41" i="15" s="1"/>
  <c r="AQ41" i="15"/>
  <c r="BQ41" i="15" s="1"/>
  <c r="AP41" i="15"/>
  <c r="BP41" i="15" s="1"/>
  <c r="AO41" i="15"/>
  <c r="BO41" i="15" s="1"/>
  <c r="AN41" i="15"/>
  <c r="BN41" i="15" s="1"/>
  <c r="AM41" i="15"/>
  <c r="BM41" i="15" s="1"/>
  <c r="AL41" i="15"/>
  <c r="BL41" i="15" s="1"/>
  <c r="AK41" i="15"/>
  <c r="BK41" i="15" s="1"/>
  <c r="AJ41" i="15"/>
  <c r="BJ41" i="15" s="1"/>
  <c r="AI41" i="15"/>
  <c r="BI41" i="15" s="1"/>
  <c r="AH41" i="15"/>
  <c r="BH41" i="15" s="1"/>
  <c r="AG41" i="15"/>
  <c r="BG41" i="15" s="1"/>
  <c r="AF41" i="15"/>
  <c r="BF41" i="15" s="1"/>
  <c r="AE41" i="15"/>
  <c r="BE41" i="15" s="1"/>
  <c r="AD41" i="15"/>
  <c r="BD41" i="15" s="1"/>
  <c r="AC41" i="15"/>
  <c r="BC41" i="15" s="1"/>
  <c r="AZ40" i="15"/>
  <c r="BZ40" i="15" s="1"/>
  <c r="AY40" i="15"/>
  <c r="BY40" i="15" s="1"/>
  <c r="AX40" i="15"/>
  <c r="BX40" i="15" s="1"/>
  <c r="AW40" i="15"/>
  <c r="BW40" i="15" s="1"/>
  <c r="AV40" i="15"/>
  <c r="BV40" i="15" s="1"/>
  <c r="AU40" i="15"/>
  <c r="BU40" i="15" s="1"/>
  <c r="AT40" i="15"/>
  <c r="BT40" i="15" s="1"/>
  <c r="AS40" i="15"/>
  <c r="BS40" i="15" s="1"/>
  <c r="AR40" i="15"/>
  <c r="BR40" i="15" s="1"/>
  <c r="AQ40" i="15"/>
  <c r="BQ40" i="15" s="1"/>
  <c r="AP40" i="15"/>
  <c r="BP40" i="15" s="1"/>
  <c r="AO40" i="15"/>
  <c r="BO40" i="15" s="1"/>
  <c r="AN40" i="15"/>
  <c r="BN40" i="15" s="1"/>
  <c r="AM40" i="15"/>
  <c r="BM40" i="15" s="1"/>
  <c r="AL40" i="15"/>
  <c r="BL40" i="15" s="1"/>
  <c r="AK40" i="15"/>
  <c r="BK40" i="15" s="1"/>
  <c r="AJ40" i="15"/>
  <c r="BJ40" i="15" s="1"/>
  <c r="AI40" i="15"/>
  <c r="BI40" i="15" s="1"/>
  <c r="AH40" i="15"/>
  <c r="BH40" i="15" s="1"/>
  <c r="AG40" i="15"/>
  <c r="BG40" i="15" s="1"/>
  <c r="AF40" i="15"/>
  <c r="BF40" i="15" s="1"/>
  <c r="AE40" i="15"/>
  <c r="BE40" i="15" s="1"/>
  <c r="AD40" i="15"/>
  <c r="BD40" i="15" s="1"/>
  <c r="AC40" i="15"/>
  <c r="BC40" i="15" s="1"/>
  <c r="AZ39" i="15"/>
  <c r="BZ39" i="15" s="1"/>
  <c r="AY39" i="15"/>
  <c r="BY39" i="15" s="1"/>
  <c r="AX39" i="15"/>
  <c r="BX39" i="15" s="1"/>
  <c r="AW39" i="15"/>
  <c r="BW39" i="15" s="1"/>
  <c r="AV39" i="15"/>
  <c r="BV39" i="15" s="1"/>
  <c r="AU39" i="15"/>
  <c r="BU39" i="15" s="1"/>
  <c r="AT39" i="15"/>
  <c r="BT39" i="15" s="1"/>
  <c r="AS39" i="15"/>
  <c r="BS39" i="15" s="1"/>
  <c r="AR39" i="15"/>
  <c r="BR39" i="15" s="1"/>
  <c r="AQ39" i="15"/>
  <c r="BQ39" i="15" s="1"/>
  <c r="AP39" i="15"/>
  <c r="BP39" i="15" s="1"/>
  <c r="AO39" i="15"/>
  <c r="BO39" i="15" s="1"/>
  <c r="AN39" i="15"/>
  <c r="BN39" i="15" s="1"/>
  <c r="AM39" i="15"/>
  <c r="BM39" i="15" s="1"/>
  <c r="AL39" i="15"/>
  <c r="BL39" i="15" s="1"/>
  <c r="AK39" i="15"/>
  <c r="BK39" i="15" s="1"/>
  <c r="AJ39" i="15"/>
  <c r="BJ39" i="15" s="1"/>
  <c r="AI39" i="15"/>
  <c r="BI39" i="15" s="1"/>
  <c r="AH39" i="15"/>
  <c r="BH39" i="15" s="1"/>
  <c r="AG39" i="15"/>
  <c r="BG39" i="15" s="1"/>
  <c r="AF39" i="15"/>
  <c r="BF39" i="15" s="1"/>
  <c r="AE39" i="15"/>
  <c r="BE39" i="15" s="1"/>
  <c r="AD39" i="15"/>
  <c r="BD39" i="15" s="1"/>
  <c r="AC39" i="15"/>
  <c r="BC39" i="15" s="1"/>
  <c r="AZ38" i="15"/>
  <c r="BZ38" i="15" s="1"/>
  <c r="AY38" i="15"/>
  <c r="BY38" i="15" s="1"/>
  <c r="AX38" i="15"/>
  <c r="BX38" i="15" s="1"/>
  <c r="AW38" i="15"/>
  <c r="BW38" i="15" s="1"/>
  <c r="AV38" i="15"/>
  <c r="BV38" i="15" s="1"/>
  <c r="AU38" i="15"/>
  <c r="BU38" i="15" s="1"/>
  <c r="AT38" i="15"/>
  <c r="BT38" i="15" s="1"/>
  <c r="AS38" i="15"/>
  <c r="BS38" i="15" s="1"/>
  <c r="AR38" i="15"/>
  <c r="BR38" i="15" s="1"/>
  <c r="AQ38" i="15"/>
  <c r="BQ38" i="15" s="1"/>
  <c r="AP38" i="15"/>
  <c r="BP38" i="15" s="1"/>
  <c r="AO38" i="15"/>
  <c r="BO38" i="15" s="1"/>
  <c r="AN38" i="15"/>
  <c r="BN38" i="15" s="1"/>
  <c r="AM38" i="15"/>
  <c r="BM38" i="15" s="1"/>
  <c r="AL38" i="15"/>
  <c r="BL38" i="15" s="1"/>
  <c r="AK38" i="15"/>
  <c r="BK38" i="15" s="1"/>
  <c r="AJ38" i="15"/>
  <c r="BJ38" i="15" s="1"/>
  <c r="AI38" i="15"/>
  <c r="BI38" i="15" s="1"/>
  <c r="AH38" i="15"/>
  <c r="BH38" i="15" s="1"/>
  <c r="AG38" i="15"/>
  <c r="BG38" i="15" s="1"/>
  <c r="AF38" i="15"/>
  <c r="BF38" i="15" s="1"/>
  <c r="AE38" i="15"/>
  <c r="BE38" i="15" s="1"/>
  <c r="AD38" i="15"/>
  <c r="BD38" i="15" s="1"/>
  <c r="AC38" i="15"/>
  <c r="BC38" i="15" s="1"/>
  <c r="AZ35" i="15"/>
  <c r="BZ35" i="15" s="1"/>
  <c r="AY35" i="15"/>
  <c r="BY35" i="15" s="1"/>
  <c r="AX35" i="15"/>
  <c r="BX35" i="15" s="1"/>
  <c r="AW35" i="15"/>
  <c r="BW35" i="15" s="1"/>
  <c r="AV35" i="15"/>
  <c r="BV35" i="15" s="1"/>
  <c r="AU35" i="15"/>
  <c r="BU35" i="15" s="1"/>
  <c r="AT35" i="15"/>
  <c r="BT35" i="15" s="1"/>
  <c r="AS35" i="15"/>
  <c r="BS35" i="15" s="1"/>
  <c r="AR35" i="15"/>
  <c r="BR35" i="15" s="1"/>
  <c r="AQ35" i="15"/>
  <c r="BQ35" i="15" s="1"/>
  <c r="AP35" i="15"/>
  <c r="BP35" i="15" s="1"/>
  <c r="AO35" i="15"/>
  <c r="BO35" i="15" s="1"/>
  <c r="AN35" i="15"/>
  <c r="BN35" i="15" s="1"/>
  <c r="AM35" i="15"/>
  <c r="BM35" i="15" s="1"/>
  <c r="AL35" i="15"/>
  <c r="BL35" i="15" s="1"/>
  <c r="AK35" i="15"/>
  <c r="BK35" i="15" s="1"/>
  <c r="AJ35" i="15"/>
  <c r="BJ35" i="15" s="1"/>
  <c r="AI35" i="15"/>
  <c r="BI35" i="15" s="1"/>
  <c r="AH35" i="15"/>
  <c r="BH35" i="15" s="1"/>
  <c r="AG35" i="15"/>
  <c r="BG35" i="15" s="1"/>
  <c r="AF35" i="15"/>
  <c r="BF35" i="15" s="1"/>
  <c r="AE35" i="15"/>
  <c r="BE35" i="15" s="1"/>
  <c r="AD35" i="15"/>
  <c r="BD35" i="15" s="1"/>
  <c r="AC35" i="15"/>
  <c r="BC35" i="15" s="1"/>
  <c r="AZ34" i="15"/>
  <c r="BZ34" i="15" s="1"/>
  <c r="AY34" i="15"/>
  <c r="BY34" i="15" s="1"/>
  <c r="AX34" i="15"/>
  <c r="BX34" i="15" s="1"/>
  <c r="AW34" i="15"/>
  <c r="BW34" i="15" s="1"/>
  <c r="AV34" i="15"/>
  <c r="BV34" i="15" s="1"/>
  <c r="AU34" i="15"/>
  <c r="BU34" i="15" s="1"/>
  <c r="AT34" i="15"/>
  <c r="BT34" i="15" s="1"/>
  <c r="AS34" i="15"/>
  <c r="BS34" i="15" s="1"/>
  <c r="AR34" i="15"/>
  <c r="BR34" i="15" s="1"/>
  <c r="AQ34" i="15"/>
  <c r="BQ34" i="15" s="1"/>
  <c r="AP34" i="15"/>
  <c r="BP34" i="15" s="1"/>
  <c r="AO34" i="15"/>
  <c r="BO34" i="15" s="1"/>
  <c r="AN34" i="15"/>
  <c r="BN34" i="15" s="1"/>
  <c r="AM34" i="15"/>
  <c r="BM34" i="15" s="1"/>
  <c r="AL34" i="15"/>
  <c r="BL34" i="15" s="1"/>
  <c r="AK34" i="15"/>
  <c r="BK34" i="15" s="1"/>
  <c r="AJ34" i="15"/>
  <c r="BJ34" i="15" s="1"/>
  <c r="AI34" i="15"/>
  <c r="BI34" i="15" s="1"/>
  <c r="AH34" i="15"/>
  <c r="BH34" i="15" s="1"/>
  <c r="AG34" i="15"/>
  <c r="BG34" i="15" s="1"/>
  <c r="AF34" i="15"/>
  <c r="BF34" i="15" s="1"/>
  <c r="AE34" i="15"/>
  <c r="BE34" i="15" s="1"/>
  <c r="AD34" i="15"/>
  <c r="BD34" i="15" s="1"/>
  <c r="AC34" i="15"/>
  <c r="BC34" i="15" s="1"/>
  <c r="AZ33" i="15"/>
  <c r="BZ33" i="15" s="1"/>
  <c r="AY33" i="15"/>
  <c r="BY33" i="15" s="1"/>
  <c r="AX33" i="15"/>
  <c r="BX33" i="15" s="1"/>
  <c r="AW33" i="15"/>
  <c r="BW33" i="15" s="1"/>
  <c r="AV33" i="15"/>
  <c r="BV33" i="15" s="1"/>
  <c r="AU33" i="15"/>
  <c r="BU33" i="15" s="1"/>
  <c r="AT33" i="15"/>
  <c r="BT33" i="15" s="1"/>
  <c r="AS33" i="15"/>
  <c r="BS33" i="15" s="1"/>
  <c r="AR33" i="15"/>
  <c r="BR33" i="15" s="1"/>
  <c r="AQ33" i="15"/>
  <c r="BQ33" i="15" s="1"/>
  <c r="AP33" i="15"/>
  <c r="BP33" i="15" s="1"/>
  <c r="AO33" i="15"/>
  <c r="BO33" i="15" s="1"/>
  <c r="AN33" i="15"/>
  <c r="BN33" i="15" s="1"/>
  <c r="AM33" i="15"/>
  <c r="BM33" i="15" s="1"/>
  <c r="AL33" i="15"/>
  <c r="BL33" i="15" s="1"/>
  <c r="AK33" i="15"/>
  <c r="BK33" i="15" s="1"/>
  <c r="AJ33" i="15"/>
  <c r="BJ33" i="15" s="1"/>
  <c r="AI33" i="15"/>
  <c r="BI33" i="15" s="1"/>
  <c r="AH33" i="15"/>
  <c r="BH33" i="15" s="1"/>
  <c r="AG33" i="15"/>
  <c r="BG33" i="15" s="1"/>
  <c r="AF33" i="15"/>
  <c r="BF33" i="15" s="1"/>
  <c r="AE33" i="15"/>
  <c r="BE33" i="15" s="1"/>
  <c r="AD33" i="15"/>
  <c r="BD33" i="15" s="1"/>
  <c r="AC33" i="15"/>
  <c r="BC33" i="15" s="1"/>
  <c r="AZ32" i="15"/>
  <c r="BZ32" i="15" s="1"/>
  <c r="AY32" i="15"/>
  <c r="BY32" i="15" s="1"/>
  <c r="AX32" i="15"/>
  <c r="BX32" i="15" s="1"/>
  <c r="AW32" i="15"/>
  <c r="BW32" i="15" s="1"/>
  <c r="AV32" i="15"/>
  <c r="BV32" i="15" s="1"/>
  <c r="AU32" i="15"/>
  <c r="BU32" i="15" s="1"/>
  <c r="AT32" i="15"/>
  <c r="BT32" i="15" s="1"/>
  <c r="AS32" i="15"/>
  <c r="BS32" i="15" s="1"/>
  <c r="AR32" i="15"/>
  <c r="BR32" i="15" s="1"/>
  <c r="AQ32" i="15"/>
  <c r="BQ32" i="15" s="1"/>
  <c r="AP32" i="15"/>
  <c r="BP32" i="15" s="1"/>
  <c r="AO32" i="15"/>
  <c r="BO32" i="15" s="1"/>
  <c r="AN32" i="15"/>
  <c r="BN32" i="15" s="1"/>
  <c r="AM32" i="15"/>
  <c r="BM32" i="15" s="1"/>
  <c r="AL32" i="15"/>
  <c r="BL32" i="15" s="1"/>
  <c r="AK32" i="15"/>
  <c r="BK32" i="15" s="1"/>
  <c r="AJ32" i="15"/>
  <c r="BJ32" i="15" s="1"/>
  <c r="AI32" i="15"/>
  <c r="BI32" i="15" s="1"/>
  <c r="AH32" i="15"/>
  <c r="BH32" i="15" s="1"/>
  <c r="AG32" i="15"/>
  <c r="BG32" i="15" s="1"/>
  <c r="AF32" i="15"/>
  <c r="BF32" i="15" s="1"/>
  <c r="AE32" i="15"/>
  <c r="BE32" i="15" s="1"/>
  <c r="AD32" i="15"/>
  <c r="BD32" i="15" s="1"/>
  <c r="AC32" i="15"/>
  <c r="BC32" i="15" s="1"/>
  <c r="AZ31" i="15"/>
  <c r="BZ31" i="15" s="1"/>
  <c r="AY31" i="15"/>
  <c r="BY31" i="15" s="1"/>
  <c r="AX31" i="15"/>
  <c r="BX31" i="15" s="1"/>
  <c r="AW31" i="15"/>
  <c r="BW31" i="15" s="1"/>
  <c r="AV31" i="15"/>
  <c r="BV31" i="15" s="1"/>
  <c r="AU31" i="15"/>
  <c r="BU31" i="15" s="1"/>
  <c r="AT31" i="15"/>
  <c r="BT31" i="15" s="1"/>
  <c r="AS31" i="15"/>
  <c r="BS31" i="15" s="1"/>
  <c r="AR31" i="15"/>
  <c r="BR31" i="15" s="1"/>
  <c r="AQ31" i="15"/>
  <c r="BQ31" i="15" s="1"/>
  <c r="AP31" i="15"/>
  <c r="BP31" i="15" s="1"/>
  <c r="AO31" i="15"/>
  <c r="BO31" i="15" s="1"/>
  <c r="AN31" i="15"/>
  <c r="BN31" i="15" s="1"/>
  <c r="AM31" i="15"/>
  <c r="BM31" i="15" s="1"/>
  <c r="AL31" i="15"/>
  <c r="BL31" i="15" s="1"/>
  <c r="AK31" i="15"/>
  <c r="BK31" i="15" s="1"/>
  <c r="AJ31" i="15"/>
  <c r="BJ31" i="15" s="1"/>
  <c r="AI31" i="15"/>
  <c r="BI31" i="15" s="1"/>
  <c r="AH31" i="15"/>
  <c r="BH31" i="15" s="1"/>
  <c r="AG31" i="15"/>
  <c r="BG31" i="15" s="1"/>
  <c r="AF31" i="15"/>
  <c r="BF31" i="15" s="1"/>
  <c r="AE31" i="15"/>
  <c r="BE31" i="15" s="1"/>
  <c r="AD31" i="15"/>
  <c r="BD31" i="15" s="1"/>
  <c r="AC31" i="15"/>
  <c r="BC31" i="15" s="1"/>
  <c r="AZ30" i="15"/>
  <c r="BZ30" i="15" s="1"/>
  <c r="AY30" i="15"/>
  <c r="BY30" i="15" s="1"/>
  <c r="AX30" i="15"/>
  <c r="BX30" i="15" s="1"/>
  <c r="AW30" i="15"/>
  <c r="BW30" i="15" s="1"/>
  <c r="AV30" i="15"/>
  <c r="BV30" i="15" s="1"/>
  <c r="AU30" i="15"/>
  <c r="BU30" i="15" s="1"/>
  <c r="AT30" i="15"/>
  <c r="BT30" i="15" s="1"/>
  <c r="AS30" i="15"/>
  <c r="BS30" i="15" s="1"/>
  <c r="AR30" i="15"/>
  <c r="BR30" i="15" s="1"/>
  <c r="AQ30" i="15"/>
  <c r="BQ30" i="15" s="1"/>
  <c r="AP30" i="15"/>
  <c r="BP30" i="15" s="1"/>
  <c r="AO30" i="15"/>
  <c r="BO30" i="15" s="1"/>
  <c r="AN30" i="15"/>
  <c r="BN30" i="15" s="1"/>
  <c r="AM30" i="15"/>
  <c r="BM30" i="15" s="1"/>
  <c r="AL30" i="15"/>
  <c r="BL30" i="15" s="1"/>
  <c r="AK30" i="15"/>
  <c r="BK30" i="15" s="1"/>
  <c r="AJ30" i="15"/>
  <c r="BJ30" i="15" s="1"/>
  <c r="AI30" i="15"/>
  <c r="BI30" i="15" s="1"/>
  <c r="AH30" i="15"/>
  <c r="BH30" i="15" s="1"/>
  <c r="AG30" i="15"/>
  <c r="BG30" i="15" s="1"/>
  <c r="AF30" i="15"/>
  <c r="BF30" i="15" s="1"/>
  <c r="AE30" i="15"/>
  <c r="BE30" i="15" s="1"/>
  <c r="AD30" i="15"/>
  <c r="BD30" i="15" s="1"/>
  <c r="AC30" i="15"/>
  <c r="BC30" i="15" s="1"/>
  <c r="AZ29" i="15"/>
  <c r="BZ29" i="15" s="1"/>
  <c r="AY29" i="15"/>
  <c r="BY29" i="15" s="1"/>
  <c r="AX29" i="15"/>
  <c r="BX29" i="15" s="1"/>
  <c r="AW29" i="15"/>
  <c r="BW29" i="15" s="1"/>
  <c r="AV29" i="15"/>
  <c r="BV29" i="15" s="1"/>
  <c r="AU29" i="15"/>
  <c r="BU29" i="15" s="1"/>
  <c r="AT29" i="15"/>
  <c r="BT29" i="15" s="1"/>
  <c r="AS29" i="15"/>
  <c r="BS29" i="15" s="1"/>
  <c r="AR29" i="15"/>
  <c r="BR29" i="15" s="1"/>
  <c r="AQ29" i="15"/>
  <c r="BQ29" i="15" s="1"/>
  <c r="AP29" i="15"/>
  <c r="BP29" i="15" s="1"/>
  <c r="AO29" i="15"/>
  <c r="BO29" i="15" s="1"/>
  <c r="AN29" i="15"/>
  <c r="BN29" i="15" s="1"/>
  <c r="AM29" i="15"/>
  <c r="BM29" i="15" s="1"/>
  <c r="AL29" i="15"/>
  <c r="BL29" i="15" s="1"/>
  <c r="AK29" i="15"/>
  <c r="BK29" i="15" s="1"/>
  <c r="AJ29" i="15"/>
  <c r="BJ29" i="15" s="1"/>
  <c r="AI29" i="15"/>
  <c r="BI29" i="15" s="1"/>
  <c r="AH29" i="15"/>
  <c r="BH29" i="15" s="1"/>
  <c r="AG29" i="15"/>
  <c r="BG29" i="15" s="1"/>
  <c r="AF29" i="15"/>
  <c r="BF29" i="15" s="1"/>
  <c r="AE29" i="15"/>
  <c r="BE29" i="15" s="1"/>
  <c r="AD29" i="15"/>
  <c r="BD29" i="15" s="1"/>
  <c r="AC29" i="15"/>
  <c r="BC29" i="15" s="1"/>
  <c r="AZ28" i="15"/>
  <c r="BZ28" i="15" s="1"/>
  <c r="AY28" i="15"/>
  <c r="BY28" i="15" s="1"/>
  <c r="AX28" i="15"/>
  <c r="BX28" i="15" s="1"/>
  <c r="AW28" i="15"/>
  <c r="BW28" i="15" s="1"/>
  <c r="AV28" i="15"/>
  <c r="BV28" i="15" s="1"/>
  <c r="AU28" i="15"/>
  <c r="BU28" i="15" s="1"/>
  <c r="AT28" i="15"/>
  <c r="BT28" i="15" s="1"/>
  <c r="AS28" i="15"/>
  <c r="BS28" i="15" s="1"/>
  <c r="AR28" i="15"/>
  <c r="BR28" i="15" s="1"/>
  <c r="AQ28" i="15"/>
  <c r="BQ28" i="15" s="1"/>
  <c r="AP28" i="15"/>
  <c r="BP28" i="15" s="1"/>
  <c r="AO28" i="15"/>
  <c r="BO28" i="15" s="1"/>
  <c r="AN28" i="15"/>
  <c r="BN28" i="15" s="1"/>
  <c r="AM28" i="15"/>
  <c r="BM28" i="15" s="1"/>
  <c r="AL28" i="15"/>
  <c r="BL28" i="15" s="1"/>
  <c r="AK28" i="15"/>
  <c r="BK28" i="15" s="1"/>
  <c r="AJ28" i="15"/>
  <c r="BJ28" i="15" s="1"/>
  <c r="AI28" i="15"/>
  <c r="BI28" i="15" s="1"/>
  <c r="AH28" i="15"/>
  <c r="BH28" i="15" s="1"/>
  <c r="AG28" i="15"/>
  <c r="BG28" i="15" s="1"/>
  <c r="AF28" i="15"/>
  <c r="BF28" i="15" s="1"/>
  <c r="AE28" i="15"/>
  <c r="BE28" i="15" s="1"/>
  <c r="AD28" i="15"/>
  <c r="BD28" i="15" s="1"/>
  <c r="AC28" i="15"/>
  <c r="BC28" i="15" s="1"/>
  <c r="AZ27" i="15"/>
  <c r="BZ27" i="15" s="1"/>
  <c r="AY27" i="15"/>
  <c r="BY27" i="15" s="1"/>
  <c r="AX27" i="15"/>
  <c r="BX27" i="15" s="1"/>
  <c r="AW27" i="15"/>
  <c r="BW27" i="15" s="1"/>
  <c r="AV27" i="15"/>
  <c r="BV27" i="15" s="1"/>
  <c r="AU27" i="15"/>
  <c r="BU27" i="15" s="1"/>
  <c r="AT27" i="15"/>
  <c r="BT27" i="15" s="1"/>
  <c r="AS27" i="15"/>
  <c r="BS27" i="15" s="1"/>
  <c r="AR27" i="15"/>
  <c r="BR27" i="15" s="1"/>
  <c r="AQ27" i="15"/>
  <c r="BQ27" i="15" s="1"/>
  <c r="AP27" i="15"/>
  <c r="BP27" i="15" s="1"/>
  <c r="AO27" i="15"/>
  <c r="BO27" i="15" s="1"/>
  <c r="AN27" i="15"/>
  <c r="BN27" i="15" s="1"/>
  <c r="AM27" i="15"/>
  <c r="BM27" i="15" s="1"/>
  <c r="AL27" i="15"/>
  <c r="BL27" i="15" s="1"/>
  <c r="AK27" i="15"/>
  <c r="BK27" i="15" s="1"/>
  <c r="AJ27" i="15"/>
  <c r="BJ27" i="15" s="1"/>
  <c r="AI27" i="15"/>
  <c r="BI27" i="15" s="1"/>
  <c r="AH27" i="15"/>
  <c r="BH27" i="15" s="1"/>
  <c r="AG27" i="15"/>
  <c r="BG27" i="15" s="1"/>
  <c r="AF27" i="15"/>
  <c r="BF27" i="15" s="1"/>
  <c r="AE27" i="15"/>
  <c r="BE27" i="15" s="1"/>
  <c r="AD27" i="15"/>
  <c r="BD27" i="15" s="1"/>
  <c r="AC27" i="15"/>
  <c r="BC27" i="15" s="1"/>
  <c r="AZ26" i="15"/>
  <c r="BZ26" i="15" s="1"/>
  <c r="AY26" i="15"/>
  <c r="BY26" i="15" s="1"/>
  <c r="AX26" i="15"/>
  <c r="BX26" i="15" s="1"/>
  <c r="AW26" i="15"/>
  <c r="BW26" i="15" s="1"/>
  <c r="AV26" i="15"/>
  <c r="BV26" i="15" s="1"/>
  <c r="AU26" i="15"/>
  <c r="BU26" i="15" s="1"/>
  <c r="AT26" i="15"/>
  <c r="BT26" i="15" s="1"/>
  <c r="AS26" i="15"/>
  <c r="BS26" i="15" s="1"/>
  <c r="AR26" i="15"/>
  <c r="BR26" i="15" s="1"/>
  <c r="AQ26" i="15"/>
  <c r="BQ26" i="15" s="1"/>
  <c r="AP26" i="15"/>
  <c r="BP26" i="15" s="1"/>
  <c r="AO26" i="15"/>
  <c r="BO26" i="15" s="1"/>
  <c r="AN26" i="15"/>
  <c r="BN26" i="15" s="1"/>
  <c r="AM26" i="15"/>
  <c r="BM26" i="15" s="1"/>
  <c r="AL26" i="15"/>
  <c r="BL26" i="15" s="1"/>
  <c r="AK26" i="15"/>
  <c r="BK26" i="15" s="1"/>
  <c r="AJ26" i="15"/>
  <c r="BJ26" i="15" s="1"/>
  <c r="AI26" i="15"/>
  <c r="BI26" i="15" s="1"/>
  <c r="AH26" i="15"/>
  <c r="BH26" i="15" s="1"/>
  <c r="AG26" i="15"/>
  <c r="BG26" i="15" s="1"/>
  <c r="AF26" i="15"/>
  <c r="BF26" i="15" s="1"/>
  <c r="AE26" i="15"/>
  <c r="BE26" i="15" s="1"/>
  <c r="AD26" i="15"/>
  <c r="BD26" i="15" s="1"/>
  <c r="AC26" i="15"/>
  <c r="BC26" i="15" s="1"/>
  <c r="AZ23" i="15"/>
  <c r="BZ23" i="15" s="1"/>
  <c r="AY23" i="15"/>
  <c r="BY23" i="15" s="1"/>
  <c r="AX23" i="15"/>
  <c r="BX23" i="15" s="1"/>
  <c r="AW23" i="15"/>
  <c r="BW23" i="15" s="1"/>
  <c r="AV23" i="15"/>
  <c r="BV23" i="15" s="1"/>
  <c r="AU23" i="15"/>
  <c r="BU23" i="15" s="1"/>
  <c r="AT23" i="15"/>
  <c r="BT23" i="15" s="1"/>
  <c r="AS23" i="15"/>
  <c r="BS23" i="15" s="1"/>
  <c r="AR23" i="15"/>
  <c r="BR23" i="15" s="1"/>
  <c r="AQ23" i="15"/>
  <c r="BQ23" i="15" s="1"/>
  <c r="AP23" i="15"/>
  <c r="BP23" i="15" s="1"/>
  <c r="AO23" i="15"/>
  <c r="BO23" i="15" s="1"/>
  <c r="AN23" i="15"/>
  <c r="BN23" i="15" s="1"/>
  <c r="AM23" i="15"/>
  <c r="BM23" i="15" s="1"/>
  <c r="AL23" i="15"/>
  <c r="BL23" i="15" s="1"/>
  <c r="AK23" i="15"/>
  <c r="BK23" i="15" s="1"/>
  <c r="AJ23" i="15"/>
  <c r="BJ23" i="15" s="1"/>
  <c r="AI23" i="15"/>
  <c r="BI23" i="15" s="1"/>
  <c r="AH23" i="15"/>
  <c r="BH23" i="15" s="1"/>
  <c r="AG23" i="15"/>
  <c r="BG23" i="15" s="1"/>
  <c r="AF23" i="15"/>
  <c r="BF23" i="15" s="1"/>
  <c r="AE23" i="15"/>
  <c r="BE23" i="15" s="1"/>
  <c r="AD23" i="15"/>
  <c r="BD23" i="15" s="1"/>
  <c r="AC23" i="15"/>
  <c r="BC23" i="15" s="1"/>
  <c r="AZ22" i="15"/>
  <c r="BZ22" i="15" s="1"/>
  <c r="AY22" i="15"/>
  <c r="BY22" i="15" s="1"/>
  <c r="AX22" i="15"/>
  <c r="BX22" i="15" s="1"/>
  <c r="AW22" i="15"/>
  <c r="BW22" i="15" s="1"/>
  <c r="AV22" i="15"/>
  <c r="BV22" i="15" s="1"/>
  <c r="AU22" i="15"/>
  <c r="BU22" i="15" s="1"/>
  <c r="AT22" i="15"/>
  <c r="BT22" i="15" s="1"/>
  <c r="AS22" i="15"/>
  <c r="BS22" i="15" s="1"/>
  <c r="AR22" i="15"/>
  <c r="BR22" i="15" s="1"/>
  <c r="AQ22" i="15"/>
  <c r="BQ22" i="15" s="1"/>
  <c r="AP22" i="15"/>
  <c r="BP22" i="15" s="1"/>
  <c r="AO22" i="15"/>
  <c r="BO22" i="15" s="1"/>
  <c r="AN22" i="15"/>
  <c r="BN22" i="15" s="1"/>
  <c r="AM22" i="15"/>
  <c r="BM22" i="15" s="1"/>
  <c r="AL22" i="15"/>
  <c r="BL22" i="15" s="1"/>
  <c r="AK22" i="15"/>
  <c r="BK22" i="15" s="1"/>
  <c r="AJ22" i="15"/>
  <c r="BJ22" i="15" s="1"/>
  <c r="AI22" i="15"/>
  <c r="BI22" i="15" s="1"/>
  <c r="AH22" i="15"/>
  <c r="BH22" i="15" s="1"/>
  <c r="AG22" i="15"/>
  <c r="BG22" i="15" s="1"/>
  <c r="AF22" i="15"/>
  <c r="BF22" i="15" s="1"/>
  <c r="AE22" i="15"/>
  <c r="BE22" i="15" s="1"/>
  <c r="AD22" i="15"/>
  <c r="BD22" i="15" s="1"/>
  <c r="AC22" i="15"/>
  <c r="BC22" i="15" s="1"/>
  <c r="AZ21" i="15"/>
  <c r="BZ21" i="15" s="1"/>
  <c r="AY21" i="15"/>
  <c r="BY21" i="15" s="1"/>
  <c r="AX21" i="15"/>
  <c r="BX21" i="15" s="1"/>
  <c r="AW21" i="15"/>
  <c r="BW21" i="15" s="1"/>
  <c r="AV21" i="15"/>
  <c r="BV21" i="15" s="1"/>
  <c r="AU21" i="15"/>
  <c r="BU21" i="15" s="1"/>
  <c r="AT21" i="15"/>
  <c r="BT21" i="15" s="1"/>
  <c r="AS21" i="15"/>
  <c r="BS21" i="15" s="1"/>
  <c r="AR21" i="15"/>
  <c r="BR21" i="15" s="1"/>
  <c r="AQ21" i="15"/>
  <c r="BQ21" i="15" s="1"/>
  <c r="AP21" i="15"/>
  <c r="BP21" i="15" s="1"/>
  <c r="AO21" i="15"/>
  <c r="BO21" i="15" s="1"/>
  <c r="AN21" i="15"/>
  <c r="BN21" i="15" s="1"/>
  <c r="AM21" i="15"/>
  <c r="BM21" i="15" s="1"/>
  <c r="AL21" i="15"/>
  <c r="BL21" i="15" s="1"/>
  <c r="AK21" i="15"/>
  <c r="BK21" i="15" s="1"/>
  <c r="AJ21" i="15"/>
  <c r="BJ21" i="15" s="1"/>
  <c r="AI21" i="15"/>
  <c r="BI21" i="15" s="1"/>
  <c r="AH21" i="15"/>
  <c r="BH21" i="15" s="1"/>
  <c r="AG21" i="15"/>
  <c r="BG21" i="15" s="1"/>
  <c r="AF21" i="15"/>
  <c r="BF21" i="15" s="1"/>
  <c r="AE21" i="15"/>
  <c r="BE21" i="15" s="1"/>
  <c r="AD21" i="15"/>
  <c r="BD21" i="15" s="1"/>
  <c r="AC21" i="15"/>
  <c r="BC21" i="15" s="1"/>
  <c r="AZ20" i="15"/>
  <c r="BZ20" i="15" s="1"/>
  <c r="AY20" i="15"/>
  <c r="BY20" i="15" s="1"/>
  <c r="AX20" i="15"/>
  <c r="BX20" i="15" s="1"/>
  <c r="AW20" i="15"/>
  <c r="BW20" i="15" s="1"/>
  <c r="AV20" i="15"/>
  <c r="BV20" i="15" s="1"/>
  <c r="AU20" i="15"/>
  <c r="BU20" i="15" s="1"/>
  <c r="AT20" i="15"/>
  <c r="BT20" i="15" s="1"/>
  <c r="AS20" i="15"/>
  <c r="BS20" i="15" s="1"/>
  <c r="AR20" i="15"/>
  <c r="BR20" i="15" s="1"/>
  <c r="AQ20" i="15"/>
  <c r="BQ20" i="15" s="1"/>
  <c r="AP20" i="15"/>
  <c r="BP20" i="15" s="1"/>
  <c r="AO20" i="15"/>
  <c r="BO20" i="15" s="1"/>
  <c r="AN20" i="15"/>
  <c r="BN20" i="15" s="1"/>
  <c r="AM20" i="15"/>
  <c r="BM20" i="15" s="1"/>
  <c r="AL20" i="15"/>
  <c r="BL20" i="15" s="1"/>
  <c r="AK20" i="15"/>
  <c r="BK20" i="15" s="1"/>
  <c r="AJ20" i="15"/>
  <c r="BJ20" i="15" s="1"/>
  <c r="AI20" i="15"/>
  <c r="BI20" i="15" s="1"/>
  <c r="AH20" i="15"/>
  <c r="BH20" i="15" s="1"/>
  <c r="AG20" i="15"/>
  <c r="BG20" i="15" s="1"/>
  <c r="AF20" i="15"/>
  <c r="BF20" i="15" s="1"/>
  <c r="AE20" i="15"/>
  <c r="BE20" i="15" s="1"/>
  <c r="AD20" i="15"/>
  <c r="BD20" i="15" s="1"/>
  <c r="AC20" i="15"/>
  <c r="BC20" i="15" s="1"/>
  <c r="AZ19" i="15"/>
  <c r="BZ19" i="15" s="1"/>
  <c r="AY19" i="15"/>
  <c r="BY19" i="15" s="1"/>
  <c r="AX19" i="15"/>
  <c r="BX19" i="15" s="1"/>
  <c r="AW19" i="15"/>
  <c r="BW19" i="15" s="1"/>
  <c r="AV19" i="15"/>
  <c r="BV19" i="15" s="1"/>
  <c r="AU19" i="15"/>
  <c r="BU19" i="15" s="1"/>
  <c r="AT19" i="15"/>
  <c r="BT19" i="15" s="1"/>
  <c r="AS19" i="15"/>
  <c r="BS19" i="15" s="1"/>
  <c r="AR19" i="15"/>
  <c r="BR19" i="15" s="1"/>
  <c r="AQ19" i="15"/>
  <c r="BQ19" i="15" s="1"/>
  <c r="AP19" i="15"/>
  <c r="BP19" i="15" s="1"/>
  <c r="AO19" i="15"/>
  <c r="BO19" i="15" s="1"/>
  <c r="AN19" i="15"/>
  <c r="BN19" i="15" s="1"/>
  <c r="AM19" i="15"/>
  <c r="BM19" i="15" s="1"/>
  <c r="AL19" i="15"/>
  <c r="BL19" i="15" s="1"/>
  <c r="AK19" i="15"/>
  <c r="BK19" i="15" s="1"/>
  <c r="AJ19" i="15"/>
  <c r="BJ19" i="15" s="1"/>
  <c r="AI19" i="15"/>
  <c r="BI19" i="15" s="1"/>
  <c r="AH19" i="15"/>
  <c r="BH19" i="15" s="1"/>
  <c r="AG19" i="15"/>
  <c r="BG19" i="15" s="1"/>
  <c r="AF19" i="15"/>
  <c r="BF19" i="15" s="1"/>
  <c r="AE19" i="15"/>
  <c r="BE19" i="15" s="1"/>
  <c r="AD19" i="15"/>
  <c r="BD19" i="15" s="1"/>
  <c r="AC19" i="15"/>
  <c r="BC19" i="15" s="1"/>
  <c r="AZ18" i="15"/>
  <c r="BZ18" i="15" s="1"/>
  <c r="AY18" i="15"/>
  <c r="BY18" i="15" s="1"/>
  <c r="AX18" i="15"/>
  <c r="BX18" i="15" s="1"/>
  <c r="AW18" i="15"/>
  <c r="BW18" i="15" s="1"/>
  <c r="AV18" i="15"/>
  <c r="BV18" i="15" s="1"/>
  <c r="AU18" i="15"/>
  <c r="BU18" i="15" s="1"/>
  <c r="AT18" i="15"/>
  <c r="BT18" i="15" s="1"/>
  <c r="AS18" i="15"/>
  <c r="BS18" i="15" s="1"/>
  <c r="AR18" i="15"/>
  <c r="BR18" i="15" s="1"/>
  <c r="AQ18" i="15"/>
  <c r="BQ18" i="15" s="1"/>
  <c r="AP18" i="15"/>
  <c r="BP18" i="15" s="1"/>
  <c r="AO18" i="15"/>
  <c r="BO18" i="15" s="1"/>
  <c r="AN18" i="15"/>
  <c r="BN18" i="15" s="1"/>
  <c r="AM18" i="15"/>
  <c r="BM18" i="15" s="1"/>
  <c r="AL18" i="15"/>
  <c r="BL18" i="15" s="1"/>
  <c r="AK18" i="15"/>
  <c r="BK18" i="15" s="1"/>
  <c r="AJ18" i="15"/>
  <c r="BJ18" i="15" s="1"/>
  <c r="AI18" i="15"/>
  <c r="BI18" i="15" s="1"/>
  <c r="AH18" i="15"/>
  <c r="BH18" i="15" s="1"/>
  <c r="AG18" i="15"/>
  <c r="BG18" i="15" s="1"/>
  <c r="AF18" i="15"/>
  <c r="BF18" i="15" s="1"/>
  <c r="AE18" i="15"/>
  <c r="BE18" i="15" s="1"/>
  <c r="AD18" i="15"/>
  <c r="BD18" i="15" s="1"/>
  <c r="AC18" i="15"/>
  <c r="BC18" i="15" s="1"/>
  <c r="AZ17" i="15"/>
  <c r="BZ17" i="15" s="1"/>
  <c r="AY17" i="15"/>
  <c r="BY17" i="15" s="1"/>
  <c r="AX17" i="15"/>
  <c r="BX17" i="15" s="1"/>
  <c r="AW17" i="15"/>
  <c r="BW17" i="15" s="1"/>
  <c r="AV17" i="15"/>
  <c r="BV17" i="15" s="1"/>
  <c r="AU17" i="15"/>
  <c r="BU17" i="15" s="1"/>
  <c r="AT17" i="15"/>
  <c r="BT17" i="15" s="1"/>
  <c r="AS17" i="15"/>
  <c r="BS17" i="15" s="1"/>
  <c r="AR17" i="15"/>
  <c r="BR17" i="15" s="1"/>
  <c r="AQ17" i="15"/>
  <c r="BQ17" i="15" s="1"/>
  <c r="AP17" i="15"/>
  <c r="BP17" i="15" s="1"/>
  <c r="AO17" i="15"/>
  <c r="BO17" i="15" s="1"/>
  <c r="AN17" i="15"/>
  <c r="BN17" i="15" s="1"/>
  <c r="AM17" i="15"/>
  <c r="BM17" i="15" s="1"/>
  <c r="AL17" i="15"/>
  <c r="BL17" i="15" s="1"/>
  <c r="AK17" i="15"/>
  <c r="BK17" i="15" s="1"/>
  <c r="AJ17" i="15"/>
  <c r="BJ17" i="15" s="1"/>
  <c r="AI17" i="15"/>
  <c r="BI17" i="15" s="1"/>
  <c r="AH17" i="15"/>
  <c r="BH17" i="15" s="1"/>
  <c r="AG17" i="15"/>
  <c r="BG17" i="15" s="1"/>
  <c r="AF17" i="15"/>
  <c r="BF17" i="15" s="1"/>
  <c r="AE17" i="15"/>
  <c r="BE17" i="15" s="1"/>
  <c r="AD17" i="15"/>
  <c r="BD17" i="15" s="1"/>
  <c r="AC17" i="15"/>
  <c r="BC17" i="15" s="1"/>
  <c r="AZ16" i="15"/>
  <c r="BZ16" i="15" s="1"/>
  <c r="AY16" i="15"/>
  <c r="BY16" i="15" s="1"/>
  <c r="AX16" i="15"/>
  <c r="BX16" i="15" s="1"/>
  <c r="AW16" i="15"/>
  <c r="BW16" i="15" s="1"/>
  <c r="AV16" i="15"/>
  <c r="BV16" i="15" s="1"/>
  <c r="AU16" i="15"/>
  <c r="BU16" i="15" s="1"/>
  <c r="AT16" i="15"/>
  <c r="BT16" i="15" s="1"/>
  <c r="AS16" i="15"/>
  <c r="BS16" i="15" s="1"/>
  <c r="AR16" i="15"/>
  <c r="BR16" i="15" s="1"/>
  <c r="AQ16" i="15"/>
  <c r="BQ16" i="15" s="1"/>
  <c r="AP16" i="15"/>
  <c r="BP16" i="15" s="1"/>
  <c r="AO16" i="15"/>
  <c r="BO16" i="15" s="1"/>
  <c r="AN16" i="15"/>
  <c r="BN16" i="15" s="1"/>
  <c r="AM16" i="15"/>
  <c r="BM16" i="15" s="1"/>
  <c r="AL16" i="15"/>
  <c r="BL16" i="15" s="1"/>
  <c r="AK16" i="15"/>
  <c r="BK16" i="15" s="1"/>
  <c r="AJ16" i="15"/>
  <c r="BJ16" i="15" s="1"/>
  <c r="AI16" i="15"/>
  <c r="BI16" i="15" s="1"/>
  <c r="AH16" i="15"/>
  <c r="BH16" i="15" s="1"/>
  <c r="AG16" i="15"/>
  <c r="BG16" i="15" s="1"/>
  <c r="AF16" i="15"/>
  <c r="BF16" i="15" s="1"/>
  <c r="AE16" i="15"/>
  <c r="BE16" i="15" s="1"/>
  <c r="AD16" i="15"/>
  <c r="BD16" i="15" s="1"/>
  <c r="AC16" i="15"/>
  <c r="BC16" i="15" s="1"/>
  <c r="AZ15" i="15"/>
  <c r="BZ15" i="15" s="1"/>
  <c r="AY15" i="15"/>
  <c r="BY15" i="15" s="1"/>
  <c r="AX15" i="15"/>
  <c r="BX15" i="15" s="1"/>
  <c r="AW15" i="15"/>
  <c r="BW15" i="15" s="1"/>
  <c r="AV15" i="15"/>
  <c r="BV15" i="15" s="1"/>
  <c r="AU15" i="15"/>
  <c r="BU15" i="15" s="1"/>
  <c r="AT15" i="15"/>
  <c r="BT15" i="15" s="1"/>
  <c r="AS15" i="15"/>
  <c r="BS15" i="15" s="1"/>
  <c r="AR15" i="15"/>
  <c r="BR15" i="15" s="1"/>
  <c r="AQ15" i="15"/>
  <c r="BQ15" i="15" s="1"/>
  <c r="AP15" i="15"/>
  <c r="BP15" i="15" s="1"/>
  <c r="AO15" i="15"/>
  <c r="BO15" i="15" s="1"/>
  <c r="AN15" i="15"/>
  <c r="BN15" i="15" s="1"/>
  <c r="AM15" i="15"/>
  <c r="BM15" i="15" s="1"/>
  <c r="AL15" i="15"/>
  <c r="BL15" i="15" s="1"/>
  <c r="AK15" i="15"/>
  <c r="BK15" i="15" s="1"/>
  <c r="AJ15" i="15"/>
  <c r="BJ15" i="15" s="1"/>
  <c r="AI15" i="15"/>
  <c r="BI15" i="15" s="1"/>
  <c r="AH15" i="15"/>
  <c r="BH15" i="15" s="1"/>
  <c r="AG15" i="15"/>
  <c r="BG15" i="15" s="1"/>
  <c r="AF15" i="15"/>
  <c r="BF15" i="15" s="1"/>
  <c r="AE15" i="15"/>
  <c r="BE15" i="15" s="1"/>
  <c r="AD15" i="15"/>
  <c r="BD15" i="15" s="1"/>
  <c r="AC15" i="15"/>
  <c r="BC15" i="15" s="1"/>
  <c r="AZ14" i="15"/>
  <c r="BZ14" i="15" s="1"/>
  <c r="AY14" i="15"/>
  <c r="BY14" i="15" s="1"/>
  <c r="AX14" i="15"/>
  <c r="BX14" i="15" s="1"/>
  <c r="AW14" i="15"/>
  <c r="BW14" i="15" s="1"/>
  <c r="AV14" i="15"/>
  <c r="BV14" i="15" s="1"/>
  <c r="AU14" i="15"/>
  <c r="BU14" i="15" s="1"/>
  <c r="AT14" i="15"/>
  <c r="BT14" i="15" s="1"/>
  <c r="AS14" i="15"/>
  <c r="BS14" i="15" s="1"/>
  <c r="AR14" i="15"/>
  <c r="BR14" i="15" s="1"/>
  <c r="AQ14" i="15"/>
  <c r="BQ14" i="15" s="1"/>
  <c r="AP14" i="15"/>
  <c r="BP14" i="15" s="1"/>
  <c r="AO14" i="15"/>
  <c r="BO14" i="15" s="1"/>
  <c r="AN14" i="15"/>
  <c r="BN14" i="15" s="1"/>
  <c r="AM14" i="15"/>
  <c r="BM14" i="15" s="1"/>
  <c r="AL14" i="15"/>
  <c r="BL14" i="15" s="1"/>
  <c r="AK14" i="15"/>
  <c r="BK14" i="15" s="1"/>
  <c r="AJ14" i="15"/>
  <c r="BJ14" i="15" s="1"/>
  <c r="AI14" i="15"/>
  <c r="BI14" i="15" s="1"/>
  <c r="AH14" i="15"/>
  <c r="BH14" i="15" s="1"/>
  <c r="AG14" i="15"/>
  <c r="BG14" i="15" s="1"/>
  <c r="AF14" i="15"/>
  <c r="BF14" i="15" s="1"/>
  <c r="AE14" i="15"/>
  <c r="BE14" i="15" s="1"/>
  <c r="AD14" i="15"/>
  <c r="BD14" i="15" s="1"/>
  <c r="AC14" i="15"/>
  <c r="BC14" i="15" s="1"/>
  <c r="B95" i="6"/>
  <c r="K5" i="20" l="1"/>
  <c r="K8" i="20"/>
  <c r="K4" i="20"/>
  <c r="K6" i="20"/>
  <c r="K7" i="20"/>
  <c r="D121" i="6"/>
  <c r="D122" i="6"/>
  <c r="E121" i="6"/>
  <c r="E122" i="6"/>
  <c r="F121" i="6"/>
  <c r="F122" i="6"/>
  <c r="C121" i="6"/>
  <c r="C122" i="6"/>
  <c r="B122" i="6"/>
  <c r="B121" i="6"/>
  <c r="BB49" i="15"/>
  <c r="F2" i="15" s="1"/>
  <c r="BB51" i="15"/>
  <c r="F4" i="15" s="1"/>
  <c r="BB53" i="15"/>
  <c r="BB57" i="15"/>
  <c r="BB61" i="15"/>
  <c r="BB63" i="15"/>
  <c r="BB65" i="15"/>
  <c r="G7" i="15" s="1"/>
  <c r="BB66" i="15"/>
  <c r="G8" i="15" s="1"/>
  <c r="BB67" i="15"/>
  <c r="G9" i="15" s="1"/>
  <c r="BB68" i="15"/>
  <c r="G10" i="15" s="1"/>
  <c r="BB69" i="15"/>
  <c r="G11" i="15" s="1"/>
  <c r="BB60" i="15"/>
  <c r="G2" i="15" s="1"/>
  <c r="BB62" i="15"/>
  <c r="G4" i="15" s="1"/>
  <c r="BB64" i="15"/>
  <c r="G6" i="15" s="1"/>
  <c r="BB27" i="15"/>
  <c r="D3" i="15" s="1"/>
  <c r="BB50" i="15"/>
  <c r="F3" i="15" s="1"/>
  <c r="BB52" i="15"/>
  <c r="F5" i="15" s="1"/>
  <c r="BB54" i="15"/>
  <c r="F7" i="15" s="1"/>
  <c r="BB56" i="15"/>
  <c r="F9" i="15" s="1"/>
  <c r="BB17" i="15"/>
  <c r="C5" i="15" s="1"/>
  <c r="BB19" i="15"/>
  <c r="C7" i="15" s="1"/>
  <c r="BB21" i="15"/>
  <c r="C9" i="15" s="1"/>
  <c r="BB23" i="15"/>
  <c r="C11" i="15" s="1"/>
  <c r="BB29" i="15"/>
  <c r="D5" i="15" s="1"/>
  <c r="BB30" i="15"/>
  <c r="D6" i="15" s="1"/>
  <c r="BB32" i="15"/>
  <c r="D8" i="15" s="1"/>
  <c r="BB34" i="15"/>
  <c r="D10" i="15" s="1"/>
  <c r="BB26" i="15"/>
  <c r="D2" i="15" s="1"/>
  <c r="BB28" i="15"/>
  <c r="D4" i="15" s="1"/>
  <c r="BB31" i="15"/>
  <c r="D7" i="15" s="1"/>
  <c r="BB33" i="15"/>
  <c r="D9" i="15" s="1"/>
  <c r="BB35" i="15"/>
  <c r="D11" i="15" s="1"/>
  <c r="BB16" i="15"/>
  <c r="C4" i="15" s="1"/>
  <c r="BB18" i="15"/>
  <c r="C6" i="15" s="1"/>
  <c r="BB20" i="15"/>
  <c r="C8" i="15" s="1"/>
  <c r="BB22" i="15"/>
  <c r="C10" i="15" s="1"/>
  <c r="BB58" i="15"/>
  <c r="F11" i="15" s="1"/>
  <c r="BB55" i="15"/>
  <c r="F8" i="15" s="1"/>
  <c r="BB40" i="15"/>
  <c r="E4" i="15" s="1"/>
  <c r="BB38" i="15"/>
  <c r="E2" i="15" s="1"/>
  <c r="BB42" i="15"/>
  <c r="E6" i="15" s="1"/>
  <c r="BB44" i="15"/>
  <c r="E8" i="15" s="1"/>
  <c r="BB47" i="15"/>
  <c r="E11" i="15" s="1"/>
  <c r="BB39" i="15"/>
  <c r="E3" i="15" s="1"/>
  <c r="BB41" i="15"/>
  <c r="E5" i="15" s="1"/>
  <c r="BB43" i="15"/>
  <c r="E7" i="15" s="1"/>
  <c r="BB45" i="15"/>
  <c r="E9" i="15" s="1"/>
  <c r="BB46" i="15"/>
  <c r="E10" i="15" s="1"/>
  <c r="BB14" i="15"/>
  <c r="C2" i="15" s="1"/>
  <c r="BB15" i="15"/>
  <c r="C3" i="15" s="1"/>
  <c r="F6" i="15"/>
  <c r="F10" i="15"/>
  <c r="G3" i="15"/>
  <c r="G5" i="15"/>
  <c r="J7" i="20" l="1"/>
  <c r="P142" i="7"/>
  <c r="P143" i="7" s="1"/>
  <c r="O142" i="7"/>
  <c r="O143" i="7" s="1"/>
  <c r="N142" i="7"/>
  <c r="N143" i="7" s="1"/>
  <c r="M142" i="7"/>
  <c r="M143" i="7" s="1"/>
  <c r="L142" i="7"/>
  <c r="L143" i="7" s="1"/>
  <c r="K142" i="7"/>
  <c r="K143" i="7" s="1"/>
  <c r="P114" i="7"/>
  <c r="P115" i="7" s="1"/>
  <c r="O114" i="7"/>
  <c r="O115" i="7" s="1"/>
  <c r="N114" i="7"/>
  <c r="N115" i="7" s="1"/>
  <c r="M114" i="7"/>
  <c r="M115" i="7" s="1"/>
  <c r="L114" i="7"/>
  <c r="L115" i="7" s="1"/>
  <c r="K114" i="7"/>
  <c r="K115" i="7" s="1"/>
  <c r="P85" i="7"/>
  <c r="O85" i="7"/>
  <c r="N85" i="7"/>
  <c r="M85" i="7"/>
  <c r="L85" i="7"/>
  <c r="K85" i="7"/>
  <c r="P55" i="7"/>
  <c r="P56" i="7" s="1"/>
  <c r="O55" i="7"/>
  <c r="O56" i="7" s="1"/>
  <c r="N55" i="7"/>
  <c r="N56" i="7" s="1"/>
  <c r="M55" i="7"/>
  <c r="M56" i="7" s="1"/>
  <c r="L55" i="7"/>
  <c r="L56" i="7" s="1"/>
  <c r="K55" i="7"/>
  <c r="K56" i="7" s="1"/>
  <c r="N27" i="7"/>
  <c r="N28" i="7" s="1"/>
  <c r="M27" i="7"/>
  <c r="M28" i="7" s="1"/>
  <c r="L27" i="7"/>
  <c r="L28" i="7" s="1"/>
  <c r="K27" i="7"/>
  <c r="K28" i="7" s="1"/>
  <c r="P27" i="7"/>
  <c r="P28" i="7" s="1"/>
  <c r="O27" i="7"/>
  <c r="O28" i="7" s="1"/>
  <c r="B40" i="6"/>
  <c r="C40" i="6"/>
  <c r="D40" i="6"/>
  <c r="E40" i="6"/>
  <c r="F40" i="6"/>
  <c r="B41" i="6"/>
  <c r="C41" i="6"/>
  <c r="D41" i="6"/>
  <c r="E41" i="6"/>
  <c r="F41" i="6"/>
  <c r="B42" i="6"/>
  <c r="C42" i="6"/>
  <c r="D42" i="6"/>
  <c r="E42" i="6"/>
  <c r="F42" i="6"/>
  <c r="B43" i="6"/>
  <c r="C43" i="6"/>
  <c r="D43" i="6"/>
  <c r="E43" i="6"/>
  <c r="F43" i="6"/>
  <c r="B44" i="6"/>
  <c r="C44" i="6"/>
  <c r="D44" i="6"/>
  <c r="E44" i="6"/>
  <c r="F44" i="6"/>
  <c r="B45" i="6"/>
  <c r="C45" i="6"/>
  <c r="D45" i="6"/>
  <c r="E45" i="6"/>
  <c r="F45" i="6"/>
  <c r="B46" i="6"/>
  <c r="C46" i="6"/>
  <c r="D46" i="6"/>
  <c r="E46" i="6"/>
  <c r="F46" i="6"/>
  <c r="B47" i="6"/>
  <c r="C47" i="6"/>
  <c r="D47" i="6"/>
  <c r="E47" i="6"/>
  <c r="F47" i="6"/>
  <c r="B48" i="6"/>
  <c r="C48" i="6"/>
  <c r="D48" i="6"/>
  <c r="E48" i="6"/>
  <c r="F48" i="6"/>
  <c r="B49" i="6"/>
  <c r="C49" i="6"/>
  <c r="D49" i="6"/>
  <c r="E49" i="6"/>
  <c r="F49" i="6"/>
  <c r="B50" i="6"/>
  <c r="C50" i="6"/>
  <c r="D50" i="6"/>
  <c r="E50" i="6"/>
  <c r="F50" i="6"/>
  <c r="B51" i="6"/>
  <c r="C51" i="6"/>
  <c r="D51" i="6"/>
  <c r="E51" i="6"/>
  <c r="F51" i="6"/>
  <c r="B52" i="6"/>
  <c r="C52" i="6"/>
  <c r="D52" i="6"/>
  <c r="E52" i="6"/>
  <c r="F52" i="6"/>
  <c r="B53" i="6"/>
  <c r="C53" i="6"/>
  <c r="D53" i="6"/>
  <c r="E53" i="6"/>
  <c r="F53" i="6"/>
  <c r="B54" i="6"/>
  <c r="C54" i="6"/>
  <c r="D54" i="6"/>
  <c r="E54" i="6"/>
  <c r="F54" i="6"/>
  <c r="B55" i="6"/>
  <c r="C55" i="6"/>
  <c r="D55" i="6"/>
  <c r="E55" i="6"/>
  <c r="F55" i="6"/>
  <c r="B56" i="6"/>
  <c r="C56" i="6"/>
  <c r="D56" i="6"/>
  <c r="E56" i="6"/>
  <c r="F56" i="6"/>
  <c r="B57" i="6"/>
  <c r="C57" i="6"/>
  <c r="D57" i="6"/>
  <c r="E57" i="6"/>
  <c r="F57" i="6"/>
  <c r="B58" i="6"/>
  <c r="C58" i="6"/>
  <c r="D58" i="6"/>
  <c r="E58" i="6"/>
  <c r="F58" i="6"/>
  <c r="B59" i="6"/>
  <c r="C59" i="6"/>
  <c r="D59" i="6"/>
  <c r="E59" i="6"/>
  <c r="F59" i="6"/>
  <c r="B60" i="6"/>
  <c r="C60" i="6"/>
  <c r="D60" i="6"/>
  <c r="E60" i="6"/>
  <c r="F60" i="6"/>
  <c r="B61" i="6"/>
  <c r="C61" i="6"/>
  <c r="D61" i="6"/>
  <c r="E61" i="6"/>
  <c r="F61" i="6"/>
  <c r="C62" i="6"/>
  <c r="D62" i="6"/>
  <c r="E62" i="6"/>
  <c r="F62" i="6"/>
  <c r="M40" i="6"/>
  <c r="N40" i="6"/>
  <c r="O40" i="6"/>
  <c r="P40" i="6"/>
  <c r="Q40" i="6"/>
  <c r="M41" i="6"/>
  <c r="N41" i="6"/>
  <c r="O41" i="6"/>
  <c r="P41" i="6"/>
  <c r="Q41" i="6"/>
  <c r="M42" i="6"/>
  <c r="N42" i="6"/>
  <c r="O42" i="6"/>
  <c r="P42" i="6"/>
  <c r="Q42" i="6"/>
  <c r="M43" i="6"/>
  <c r="N43" i="6"/>
  <c r="O43" i="6"/>
  <c r="P43" i="6"/>
  <c r="Q43" i="6"/>
  <c r="M44" i="6"/>
  <c r="N44" i="6"/>
  <c r="O44" i="6"/>
  <c r="P44" i="6"/>
  <c r="Q44" i="6"/>
  <c r="M45" i="6"/>
  <c r="N45" i="6"/>
  <c r="O45" i="6"/>
  <c r="P45" i="6"/>
  <c r="Q45" i="6"/>
  <c r="M46" i="6"/>
  <c r="N46" i="6"/>
  <c r="O46" i="6"/>
  <c r="P46" i="6"/>
  <c r="Q46" i="6"/>
  <c r="M47" i="6"/>
  <c r="N47" i="6"/>
  <c r="F5" i="20" s="1"/>
  <c r="O47" i="6"/>
  <c r="F6" i="20" s="1"/>
  <c r="P47" i="6"/>
  <c r="F7" i="20" s="1"/>
  <c r="Q47" i="6"/>
  <c r="F8" i="20" s="1"/>
  <c r="M48" i="6"/>
  <c r="N48" i="6"/>
  <c r="O48" i="6"/>
  <c r="P48" i="6"/>
  <c r="Q48" i="6"/>
  <c r="M49" i="6"/>
  <c r="N49" i="6"/>
  <c r="O49" i="6"/>
  <c r="P49" i="6"/>
  <c r="Q49" i="6"/>
  <c r="M50" i="6"/>
  <c r="N50" i="6"/>
  <c r="O50" i="6"/>
  <c r="P50" i="6"/>
  <c r="Q50" i="6"/>
  <c r="M51" i="6"/>
  <c r="N51" i="6"/>
  <c r="O51" i="6"/>
  <c r="P51" i="6"/>
  <c r="Q51" i="6"/>
  <c r="M52" i="6"/>
  <c r="N52" i="6"/>
  <c r="O52" i="6"/>
  <c r="P52" i="6"/>
  <c r="Q52" i="6"/>
  <c r="M53" i="6"/>
  <c r="N53" i="6"/>
  <c r="O53" i="6"/>
  <c r="P53" i="6"/>
  <c r="Q53" i="6"/>
  <c r="M54" i="6"/>
  <c r="N54" i="6"/>
  <c r="O54" i="6"/>
  <c r="P54" i="6"/>
  <c r="Q54" i="6"/>
  <c r="M55" i="6"/>
  <c r="N55" i="6"/>
  <c r="O55" i="6"/>
  <c r="P55" i="6"/>
  <c r="Q55" i="6"/>
  <c r="M56" i="6"/>
  <c r="N56" i="6"/>
  <c r="O56" i="6"/>
  <c r="P56" i="6"/>
  <c r="Q56" i="6"/>
  <c r="M57" i="6"/>
  <c r="N57" i="6"/>
  <c r="O57" i="6"/>
  <c r="P57" i="6"/>
  <c r="Q57" i="6"/>
  <c r="M58" i="6"/>
  <c r="N58" i="6"/>
  <c r="O58" i="6"/>
  <c r="P58" i="6"/>
  <c r="Q58" i="6"/>
  <c r="M59" i="6"/>
  <c r="N59" i="6"/>
  <c r="O59" i="6"/>
  <c r="P59" i="6"/>
  <c r="Q59" i="6"/>
  <c r="M60" i="6"/>
  <c r="N60" i="6"/>
  <c r="O60" i="6"/>
  <c r="P60" i="6"/>
  <c r="Q60" i="6"/>
  <c r="M61" i="6"/>
  <c r="N61" i="6"/>
  <c r="O61" i="6"/>
  <c r="P61" i="6"/>
  <c r="Q61" i="6"/>
  <c r="M62" i="6"/>
  <c r="N62" i="6"/>
  <c r="G5" i="20" s="1"/>
  <c r="O62" i="6"/>
  <c r="P62" i="6"/>
  <c r="Q62" i="6"/>
  <c r="G8" i="20" s="1"/>
  <c r="B38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 l="1"/>
  <c r="F30" i="6" s="1"/>
  <c r="Q29" i="6"/>
  <c r="Q30" i="6" s="1"/>
  <c r="E64" i="6"/>
  <c r="O65" i="6"/>
  <c r="G6" i="20"/>
  <c r="F4" i="20"/>
  <c r="G4" i="20"/>
  <c r="P65" i="6"/>
  <c r="G7" i="20"/>
  <c r="I8" i="20"/>
  <c r="H4" i="20"/>
  <c r="H5" i="20"/>
  <c r="I5" i="20"/>
  <c r="H6" i="20"/>
  <c r="I6" i="20"/>
  <c r="I4" i="20"/>
  <c r="H7" i="20"/>
  <c r="H8" i="20"/>
  <c r="I7" i="20"/>
  <c r="D8" i="20"/>
  <c r="D6" i="20"/>
  <c r="E6" i="20"/>
  <c r="D4" i="20"/>
  <c r="D5" i="20"/>
  <c r="E5" i="20"/>
  <c r="E4" i="20"/>
  <c r="E7" i="20"/>
  <c r="D7" i="20"/>
  <c r="E8" i="20"/>
  <c r="J4" i="20"/>
  <c r="J6" i="20"/>
  <c r="J5" i="20"/>
  <c r="J8" i="20"/>
  <c r="N65" i="6"/>
  <c r="F64" i="6"/>
  <c r="D64" i="6"/>
  <c r="C64" i="6"/>
  <c r="Q64" i="6"/>
  <c r="F65" i="6"/>
  <c r="P64" i="6"/>
  <c r="E65" i="6"/>
  <c r="O64" i="6"/>
  <c r="D65" i="6"/>
  <c r="N64" i="6"/>
  <c r="C65" i="6"/>
  <c r="Q65" i="6"/>
  <c r="H142" i="7"/>
  <c r="H143" i="7" s="1"/>
  <c r="G142" i="7"/>
  <c r="G143" i="7" s="1"/>
  <c r="F142" i="7"/>
  <c r="F143" i="7" s="1"/>
  <c r="E142" i="7"/>
  <c r="E143" i="7" s="1"/>
  <c r="D142" i="7"/>
  <c r="D143" i="7" s="1"/>
  <c r="C142" i="7"/>
  <c r="C143" i="7" s="1"/>
  <c r="N7" i="20" l="1"/>
  <c r="O7" i="20"/>
  <c r="B8" i="20"/>
  <c r="C8" i="20"/>
  <c r="O5" i="20"/>
  <c r="O8" i="20"/>
  <c r="O6" i="20"/>
  <c r="N8" i="20"/>
  <c r="N6" i="20"/>
  <c r="N5" i="20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Q8" i="20" l="1"/>
  <c r="X6" i="9" l="1"/>
  <c r="X5" i="9"/>
  <c r="X4" i="9"/>
  <c r="AB38" i="8" l="1"/>
  <c r="AB25" i="8"/>
  <c r="AB44" i="8" l="1"/>
  <c r="AB43" i="8"/>
  <c r="AB42" i="8"/>
  <c r="AB49" i="8"/>
  <c r="AB48" i="8"/>
  <c r="AB47" i="8"/>
  <c r="AB39" i="8"/>
  <c r="AB37" i="8"/>
  <c r="AB36" i="8"/>
  <c r="AB35" i="8"/>
  <c r="AB34" i="8"/>
  <c r="AB33" i="8"/>
  <c r="AB32" i="8"/>
  <c r="AB31" i="8"/>
  <c r="AB30" i="8"/>
  <c r="AB29" i="8"/>
  <c r="AB26" i="8"/>
  <c r="AB24" i="8"/>
  <c r="AB23" i="8"/>
  <c r="AB22" i="8"/>
  <c r="AB21" i="8"/>
  <c r="AB20" i="8"/>
  <c r="AB19" i="8"/>
  <c r="AB18" i="8"/>
  <c r="AB17" i="8"/>
  <c r="AB16" i="8"/>
  <c r="AB12" i="8"/>
  <c r="AB11" i="8"/>
  <c r="AB10" i="8"/>
  <c r="AB9" i="8"/>
  <c r="AB8" i="8"/>
  <c r="AB7" i="8"/>
  <c r="AB6" i="8"/>
  <c r="AB5" i="8"/>
  <c r="AB4" i="8"/>
  <c r="C24" i="11" l="1"/>
  <c r="E24" i="11" l="1"/>
  <c r="D24" i="11"/>
  <c r="L4" i="9"/>
  <c r="L5" i="9"/>
  <c r="L6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M6" i="6" l="1"/>
  <c r="N6" i="6"/>
  <c r="O6" i="6"/>
  <c r="P6" i="6"/>
  <c r="M7" i="6"/>
  <c r="N7" i="6"/>
  <c r="O7" i="6"/>
  <c r="P7" i="6"/>
  <c r="M8" i="6"/>
  <c r="N8" i="6"/>
  <c r="O8" i="6"/>
  <c r="P8" i="6"/>
  <c r="M9" i="6"/>
  <c r="N9" i="6"/>
  <c r="O9" i="6"/>
  <c r="P9" i="6"/>
  <c r="M10" i="6"/>
  <c r="N10" i="6"/>
  <c r="O10" i="6"/>
  <c r="P10" i="6"/>
  <c r="M11" i="6"/>
  <c r="N11" i="6"/>
  <c r="O11" i="6"/>
  <c r="P11" i="6"/>
  <c r="M12" i="6"/>
  <c r="N12" i="6"/>
  <c r="O12" i="6"/>
  <c r="P12" i="6"/>
  <c r="M13" i="6"/>
  <c r="N13" i="6"/>
  <c r="O13" i="6"/>
  <c r="P13" i="6"/>
  <c r="M14" i="6"/>
  <c r="N14" i="6"/>
  <c r="O14" i="6"/>
  <c r="P14" i="6"/>
  <c r="M15" i="6"/>
  <c r="N15" i="6"/>
  <c r="O15" i="6"/>
  <c r="P15" i="6"/>
  <c r="M16" i="6"/>
  <c r="N16" i="6"/>
  <c r="O16" i="6"/>
  <c r="P16" i="6"/>
  <c r="M17" i="6"/>
  <c r="N17" i="6"/>
  <c r="O17" i="6"/>
  <c r="P17" i="6"/>
  <c r="M18" i="6"/>
  <c r="N18" i="6"/>
  <c r="O18" i="6"/>
  <c r="P18" i="6"/>
  <c r="M19" i="6"/>
  <c r="N19" i="6"/>
  <c r="O19" i="6"/>
  <c r="P19" i="6"/>
  <c r="M20" i="6"/>
  <c r="N20" i="6"/>
  <c r="O20" i="6"/>
  <c r="P20" i="6"/>
  <c r="M21" i="6"/>
  <c r="N21" i="6"/>
  <c r="O21" i="6"/>
  <c r="P21" i="6"/>
  <c r="M22" i="6"/>
  <c r="N22" i="6"/>
  <c r="O22" i="6"/>
  <c r="P22" i="6"/>
  <c r="M23" i="6"/>
  <c r="N23" i="6"/>
  <c r="O23" i="6"/>
  <c r="P23" i="6"/>
  <c r="M24" i="6"/>
  <c r="N24" i="6"/>
  <c r="O24" i="6"/>
  <c r="P24" i="6"/>
  <c r="M25" i="6"/>
  <c r="N25" i="6"/>
  <c r="O25" i="6"/>
  <c r="P25" i="6"/>
  <c r="M26" i="6"/>
  <c r="N26" i="6"/>
  <c r="O26" i="6"/>
  <c r="P26" i="6"/>
  <c r="M27" i="6"/>
  <c r="N27" i="6"/>
  <c r="O27" i="6"/>
  <c r="P27" i="6"/>
  <c r="M28" i="6"/>
  <c r="N28" i="6"/>
  <c r="O28" i="6"/>
  <c r="P28" i="6"/>
  <c r="B6" i="6"/>
  <c r="C6" i="6"/>
  <c r="D6" i="6"/>
  <c r="E6" i="6"/>
  <c r="B7" i="6"/>
  <c r="C7" i="6"/>
  <c r="D7" i="6"/>
  <c r="E7" i="6"/>
  <c r="B8" i="6"/>
  <c r="C8" i="6"/>
  <c r="D8" i="6"/>
  <c r="E8" i="6"/>
  <c r="B9" i="6"/>
  <c r="C9" i="6"/>
  <c r="D9" i="6"/>
  <c r="E9" i="6"/>
  <c r="B10" i="6"/>
  <c r="C10" i="6"/>
  <c r="D10" i="6"/>
  <c r="E10" i="6"/>
  <c r="B11" i="6"/>
  <c r="C11" i="6"/>
  <c r="D11" i="6"/>
  <c r="E11" i="6"/>
  <c r="B12" i="6"/>
  <c r="C12" i="6"/>
  <c r="D12" i="6"/>
  <c r="E12" i="6"/>
  <c r="B13" i="6"/>
  <c r="C13" i="6"/>
  <c r="C32" i="6" s="1"/>
  <c r="D13" i="6"/>
  <c r="E13" i="6"/>
  <c r="B14" i="6"/>
  <c r="C14" i="6"/>
  <c r="D14" i="6"/>
  <c r="E14" i="6"/>
  <c r="B15" i="6"/>
  <c r="C15" i="6"/>
  <c r="D15" i="6"/>
  <c r="E15" i="6"/>
  <c r="B16" i="6"/>
  <c r="C16" i="6"/>
  <c r="D16" i="6"/>
  <c r="E16" i="6"/>
  <c r="B17" i="6"/>
  <c r="C17" i="6"/>
  <c r="D17" i="6"/>
  <c r="E17" i="6"/>
  <c r="B18" i="6"/>
  <c r="C18" i="6"/>
  <c r="D18" i="6"/>
  <c r="E18" i="6"/>
  <c r="B19" i="6"/>
  <c r="C19" i="6"/>
  <c r="D19" i="6"/>
  <c r="E19" i="6"/>
  <c r="B20" i="6"/>
  <c r="C20" i="6"/>
  <c r="D20" i="6"/>
  <c r="E20" i="6"/>
  <c r="B21" i="6"/>
  <c r="C21" i="6"/>
  <c r="D21" i="6"/>
  <c r="E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H55" i="7"/>
  <c r="H56" i="7" s="1"/>
  <c r="G55" i="7"/>
  <c r="G56" i="7" s="1"/>
  <c r="F55" i="7"/>
  <c r="F56" i="7" s="1"/>
  <c r="E55" i="7"/>
  <c r="E56" i="7" s="1"/>
  <c r="D55" i="7"/>
  <c r="D56" i="7" s="1"/>
  <c r="C55" i="7"/>
  <c r="C56" i="7" s="1"/>
  <c r="B29" i="6" l="1"/>
  <c r="P29" i="6"/>
  <c r="P30" i="6" s="1"/>
  <c r="O29" i="6"/>
  <c r="O30" i="6" s="1"/>
  <c r="C29" i="6"/>
  <c r="C30" i="6" s="1"/>
  <c r="N29" i="6"/>
  <c r="N30" i="6" s="1"/>
  <c r="D29" i="6"/>
  <c r="D30" i="6" s="1"/>
  <c r="B30" i="6"/>
  <c r="M29" i="6"/>
  <c r="M30" i="6" s="1"/>
  <c r="E29" i="6"/>
  <c r="E30" i="6" s="1"/>
  <c r="E32" i="6"/>
  <c r="E34" i="6" s="1"/>
  <c r="D32" i="6"/>
  <c r="P32" i="6"/>
  <c r="P34" i="6" s="1"/>
  <c r="O32" i="6"/>
  <c r="O34" i="6" s="1"/>
  <c r="C34" i="6"/>
  <c r="N32" i="6"/>
  <c r="N34" i="6" s="1"/>
  <c r="Q33" i="6"/>
  <c r="Q32" i="6"/>
  <c r="P33" i="6"/>
  <c r="F32" i="6"/>
  <c r="E33" i="6"/>
  <c r="D33" i="6"/>
  <c r="O33" i="6"/>
  <c r="F33" i="6"/>
  <c r="C33" i="6"/>
  <c r="N33" i="6"/>
  <c r="D34" i="6" l="1"/>
  <c r="B4" i="20"/>
  <c r="B6" i="20"/>
  <c r="C4" i="20"/>
  <c r="C31" i="6"/>
  <c r="B5" i="20"/>
  <c r="C7" i="20"/>
  <c r="B7" i="20"/>
  <c r="O31" i="6"/>
  <c r="C6" i="20"/>
  <c r="N31" i="6"/>
  <c r="C5" i="20"/>
  <c r="F34" i="6"/>
  <c r="Q35" i="6"/>
  <c r="E35" i="6"/>
  <c r="O35" i="6"/>
  <c r="D35" i="6"/>
  <c r="F35" i="6"/>
  <c r="P35" i="6"/>
  <c r="N35" i="6"/>
  <c r="Q34" i="6"/>
  <c r="C35" i="6"/>
  <c r="P31" i="6"/>
  <c r="F31" i="6"/>
  <c r="D31" i="6"/>
  <c r="Q31" i="6"/>
  <c r="E31" i="6"/>
  <c r="Q4" i="20" l="1"/>
  <c r="Q7" i="20"/>
  <c r="Q5" i="20"/>
  <c r="Q6" i="20"/>
  <c r="O8" i="9" l="1"/>
  <c r="O9" i="9" s="1"/>
  <c r="O10" i="9" s="1"/>
  <c r="O11" i="9" s="1"/>
  <c r="O12" i="9" l="1"/>
  <c r="O13" i="9" l="1"/>
  <c r="O14" i="9" l="1"/>
  <c r="O15" i="9" l="1"/>
  <c r="O16" i="9" l="1"/>
  <c r="O17" i="9" l="1"/>
  <c r="O18" i="9" l="1"/>
  <c r="O19" i="9" l="1"/>
  <c r="O20" i="9" l="1"/>
  <c r="O21" i="9" l="1"/>
  <c r="O22" i="9" l="1"/>
  <c r="O23" i="9" l="1"/>
  <c r="O24" i="9" l="1"/>
  <c r="O25" i="9" l="1"/>
  <c r="D8" i="9" l="1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J7" i="9" s="1"/>
  <c r="E6" i="9"/>
  <c r="E5" i="9"/>
  <c r="E4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7" i="9"/>
  <c r="D6" i="9"/>
  <c r="D5" i="9"/>
  <c r="D4" i="9"/>
  <c r="I8" i="9" l="1"/>
  <c r="G9" i="9"/>
  <c r="G10" i="9" s="1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I9" i="9" l="1"/>
  <c r="J9" i="9" s="1"/>
  <c r="X8" i="9"/>
  <c r="J8" i="9"/>
  <c r="B1" i="9"/>
  <c r="D27" i="9" s="1"/>
  <c r="J6" i="9"/>
  <c r="J5" i="9"/>
  <c r="J4" i="9"/>
  <c r="T27" i="9" l="1"/>
  <c r="T26" i="9"/>
  <c r="O27" i="9"/>
  <c r="M27" i="9"/>
  <c r="Q4" i="9" s="1"/>
  <c r="W4" i="9" s="1"/>
  <c r="L27" i="9"/>
  <c r="G27" i="9"/>
  <c r="F27" i="9" s="1"/>
  <c r="U26" i="9"/>
  <c r="V26" i="9"/>
  <c r="U27" i="9"/>
  <c r="V27" i="9"/>
  <c r="I10" i="9"/>
  <c r="X9" i="9"/>
  <c r="Q5" i="9" l="1"/>
  <c r="Q6" i="9"/>
  <c r="Q7" i="9"/>
  <c r="W7" i="9" s="1"/>
  <c r="Q8" i="9"/>
  <c r="W8" i="9" s="1"/>
  <c r="Q9" i="9"/>
  <c r="W9" i="9" s="1"/>
  <c r="Q10" i="9"/>
  <c r="W10" i="9" s="1"/>
  <c r="Q11" i="9"/>
  <c r="W11" i="9" s="1"/>
  <c r="Q12" i="9"/>
  <c r="W12" i="9" s="1"/>
  <c r="Q13" i="9"/>
  <c r="W13" i="9" s="1"/>
  <c r="Q14" i="9"/>
  <c r="W14" i="9" s="1"/>
  <c r="Q15" i="9"/>
  <c r="W15" i="9" s="1"/>
  <c r="Q16" i="9"/>
  <c r="W16" i="9" s="1"/>
  <c r="Q17" i="9"/>
  <c r="W17" i="9" s="1"/>
  <c r="Q18" i="9"/>
  <c r="W18" i="9" s="1"/>
  <c r="Q19" i="9"/>
  <c r="W19" i="9" s="1"/>
  <c r="Q20" i="9"/>
  <c r="W20" i="9" s="1"/>
  <c r="Q21" i="9"/>
  <c r="W21" i="9" s="1"/>
  <c r="Q22" i="9"/>
  <c r="W22" i="9" s="1"/>
  <c r="Q23" i="9"/>
  <c r="W23" i="9" s="1"/>
  <c r="Q24" i="9"/>
  <c r="W24" i="9" s="1"/>
  <c r="Q25" i="9"/>
  <c r="W25" i="9" s="1"/>
  <c r="N27" i="9"/>
  <c r="I11" i="9"/>
  <c r="X10" i="9"/>
  <c r="J10" i="9"/>
  <c r="W5" i="9"/>
  <c r="W6" i="9"/>
  <c r="H85" i="7"/>
  <c r="G85" i="7"/>
  <c r="F85" i="7"/>
  <c r="E85" i="7"/>
  <c r="D85" i="7"/>
  <c r="C85" i="7"/>
  <c r="W26" i="9" l="1"/>
  <c r="W27" i="9"/>
  <c r="I12" i="9"/>
  <c r="X11" i="9"/>
  <c r="J11" i="9"/>
  <c r="H114" i="7"/>
  <c r="H115" i="7" s="1"/>
  <c r="G114" i="7"/>
  <c r="G115" i="7" s="1"/>
  <c r="F114" i="7"/>
  <c r="F115" i="7" s="1"/>
  <c r="E114" i="7"/>
  <c r="E115" i="7" s="1"/>
  <c r="D114" i="7"/>
  <c r="D115" i="7" s="1"/>
  <c r="C114" i="7"/>
  <c r="C115" i="7" s="1"/>
  <c r="I13" i="9" l="1"/>
  <c r="X12" i="9"/>
  <c r="J12" i="9"/>
  <c r="F27" i="7"/>
  <c r="F28" i="7" s="1"/>
  <c r="G27" i="7"/>
  <c r="G28" i="7" s="1"/>
  <c r="H27" i="7"/>
  <c r="H28" i="7" s="1"/>
  <c r="I14" i="9" l="1"/>
  <c r="X13" i="9"/>
  <c r="J13" i="9"/>
  <c r="D27" i="7"/>
  <c r="D28" i="7" s="1"/>
  <c r="E27" i="7"/>
  <c r="E28" i="7" s="1"/>
  <c r="C27" i="7"/>
  <c r="C28" i="7" s="1"/>
  <c r="I15" i="9" l="1"/>
  <c r="X14" i="9"/>
  <c r="J14" i="9"/>
  <c r="I16" i="9" l="1"/>
  <c r="X15" i="9"/>
  <c r="J15" i="9"/>
  <c r="I17" i="9" l="1"/>
  <c r="X16" i="9"/>
  <c r="J16" i="9"/>
  <c r="I18" i="9" l="1"/>
  <c r="X17" i="9"/>
  <c r="J17" i="9"/>
  <c r="I19" i="9" l="1"/>
  <c r="X18" i="9"/>
  <c r="J18" i="9"/>
  <c r="I20" i="9" l="1"/>
  <c r="X19" i="9"/>
  <c r="J19" i="9"/>
  <c r="I21" i="9" l="1"/>
  <c r="X20" i="9"/>
  <c r="J20" i="9"/>
  <c r="I22" i="9" l="1"/>
  <c r="X21" i="9"/>
  <c r="J21" i="9"/>
  <c r="I23" i="9" l="1"/>
  <c r="X22" i="9"/>
  <c r="J22" i="9"/>
  <c r="I24" i="9" l="1"/>
  <c r="X23" i="9"/>
  <c r="X26" i="9" s="1"/>
  <c r="J23" i="9"/>
  <c r="I25" i="9" l="1"/>
  <c r="X24" i="9"/>
  <c r="J24" i="9"/>
  <c r="X25" i="9" l="1"/>
  <c r="X27" i="9" s="1"/>
  <c r="J25" i="9"/>
  <c r="J27" i="9" l="1"/>
  <c r="I27" i="9" s="1"/>
</calcChain>
</file>

<file path=xl/sharedStrings.xml><?xml version="1.0" encoding="utf-8"?>
<sst xmlns="http://schemas.openxmlformats.org/spreadsheetml/2006/main" count="577" uniqueCount="210">
  <si>
    <t>Year</t>
  </si>
  <si>
    <t>WA</t>
  </si>
  <si>
    <t>ID</t>
  </si>
  <si>
    <t>Rev. Req.</t>
  </si>
  <si>
    <t>Total</t>
  </si>
  <si>
    <t>Rates</t>
  </si>
  <si>
    <t>NPV</t>
  </si>
  <si>
    <t>Levelized</t>
  </si>
  <si>
    <t>Idaho</t>
  </si>
  <si>
    <t>Washington</t>
  </si>
  <si>
    <t>Nameplate MW</t>
  </si>
  <si>
    <t>Shared System Resource</t>
  </si>
  <si>
    <t>NG CT</t>
  </si>
  <si>
    <t>Solar</t>
  </si>
  <si>
    <t>Storage Added to Solar</t>
  </si>
  <si>
    <t>Wind</t>
  </si>
  <si>
    <t>Storage</t>
  </si>
  <si>
    <t>DR Capability</t>
  </si>
  <si>
    <t>EE- Winter Capacity</t>
  </si>
  <si>
    <t>EE- Summer Capacity</t>
  </si>
  <si>
    <t>Optmized Cost</t>
  </si>
  <si>
    <t>Stdev</t>
  </si>
  <si>
    <t>95th V@R</t>
  </si>
  <si>
    <t>System GHG MMT</t>
  </si>
  <si>
    <t>Winter Capacity MW</t>
  </si>
  <si>
    <t>New Energy (aMW)</t>
  </si>
  <si>
    <t>New Dispatch GWh</t>
  </si>
  <si>
    <t>Sales GWh</t>
  </si>
  <si>
    <t>Net</t>
  </si>
  <si>
    <t>Gross</t>
  </si>
  <si>
    <t>Scenario</t>
  </si>
  <si>
    <t>Energy Efficiency Energy (GWh excludes losses)</t>
  </si>
  <si>
    <t>aMW w/ losses</t>
  </si>
  <si>
    <t>Discount Rate</t>
  </si>
  <si>
    <t>Escalator</t>
  </si>
  <si>
    <t>Tilted &amp; Levelized Inc. RR</t>
  </si>
  <si>
    <t>Inc. RR Validation</t>
  </si>
  <si>
    <t>Avoided Capacity Price ($/kW-yr)</t>
  </si>
  <si>
    <t>Incremental Revenue Requirement</t>
  </si>
  <si>
    <t>Incremental Winter Peak MW</t>
  </si>
  <si>
    <t>Inc. Rev. Req.</t>
  </si>
  <si>
    <t>Dispatch GWh</t>
  </si>
  <si>
    <t>$/MWh</t>
  </si>
  <si>
    <t>New Resources</t>
  </si>
  <si>
    <t>Current Natural Gas Expected GHG Emissions</t>
  </si>
  <si>
    <t>Colstrip Expected GHG Emissions</t>
  </si>
  <si>
    <t>New Resource Expected GHG Emissions</t>
  </si>
  <si>
    <t>Net Market Purchases/Sales</t>
  </si>
  <si>
    <t>Total Expected GHG Emissions</t>
  </si>
  <si>
    <t>Upstream GHG Emissions</t>
  </si>
  <si>
    <t>Construction/Operation Emissions</t>
  </si>
  <si>
    <t>Current Resources</t>
  </si>
  <si>
    <t>Upstream/Construction/Operations</t>
  </si>
  <si>
    <t>Net Market Transactions</t>
  </si>
  <si>
    <t>Clean Energy Premium ($/MWh)</t>
  </si>
  <si>
    <t>Flat ($/MWh)</t>
  </si>
  <si>
    <t>On-Peak ($/MWh)</t>
  </si>
  <si>
    <t>Off-Peak ($/MWh)</t>
  </si>
  <si>
    <t>20 yr Levelized</t>
  </si>
  <si>
    <t>Capacity Premium ($/kW-Yr)</t>
  </si>
  <si>
    <t>Net Emissions</t>
  </si>
  <si>
    <t>Item</t>
  </si>
  <si>
    <t>Coyote Springs 2</t>
  </si>
  <si>
    <t>Lancaster</t>
  </si>
  <si>
    <t>Colstrip (3)</t>
  </si>
  <si>
    <t>Colstrip (4)</t>
  </si>
  <si>
    <t>Kettle Falls</t>
  </si>
  <si>
    <t>Kettle Falls CT</t>
  </si>
  <si>
    <t>Boulder Park 1-6</t>
  </si>
  <si>
    <t>Rathdrum 1</t>
  </si>
  <si>
    <t>Rathdrum 2</t>
  </si>
  <si>
    <t>Northeast A&amp;B</t>
  </si>
  <si>
    <t>2019 Gross Emissions</t>
  </si>
  <si>
    <t>Capacity Calculation (Portfolio 4 - Portfolio 3)</t>
  </si>
  <si>
    <t>PRS Premium- i.e. clean premium (Portfolio 1 - Portfolio 3)</t>
  </si>
  <si>
    <t>Colstrip Emissions</t>
  </si>
  <si>
    <t>Dispatched Emissions w/ Colstrip Operating to 2025</t>
  </si>
  <si>
    <t>1- Preferred Resource Strategy</t>
  </si>
  <si>
    <t>Emissions</t>
  </si>
  <si>
    <t>Levelized 2.5%</t>
  </si>
  <si>
    <t>Levelized 6.68%</t>
  </si>
  <si>
    <t>Cost (Millions)</t>
  </si>
  <si>
    <t>Rates ($/kWh)</t>
  </si>
  <si>
    <t>2030 Delta</t>
  </si>
  <si>
    <t>2030 % Change</t>
  </si>
  <si>
    <t>2045 % Change</t>
  </si>
  <si>
    <t>2030 % Change to PRS</t>
  </si>
  <si>
    <t>2045 % Change to PRS</t>
  </si>
  <si>
    <t>Levelized Delta</t>
  </si>
  <si>
    <t>2045 Delta</t>
  </si>
  <si>
    <t>2045 Emissions</t>
  </si>
  <si>
    <t>New Storage Resources</t>
  </si>
  <si>
    <t>PVRR</t>
  </si>
  <si>
    <t>ID-PVRR ($ Mill)</t>
  </si>
  <si>
    <t>WA- PVRR ($ Mill)</t>
  </si>
  <si>
    <t>WA 2030 Rate ($/kWh)</t>
  </si>
  <si>
    <t>WA 2045 Rate ($/kWh)</t>
  </si>
  <si>
    <t>ID 2030 Rate ($/kWh)</t>
  </si>
  <si>
    <t>ID 2045 Rate ($/kWh)</t>
  </si>
  <si>
    <t>2030 Stdev ($ Mill)</t>
  </si>
  <si>
    <t>2045 Stdev ($ Mill)</t>
  </si>
  <si>
    <t>2045 Tail Risk ($ Mill)</t>
  </si>
  <si>
    <t>2045 GHG Emissions (MT)</t>
  </si>
  <si>
    <t>Change in  WA Rate</t>
  </si>
  <si>
    <t>Change in ID Rate</t>
  </si>
  <si>
    <t>Total PVRR ($ Mill)</t>
  </si>
  <si>
    <t>4- No Resource Additons</t>
  </si>
  <si>
    <t>3- No CETA/NCF no SCGHG</t>
  </si>
  <si>
    <t>2024 Emissions</t>
  </si>
  <si>
    <t>Levelized 6.58%</t>
  </si>
  <si>
    <t>22 yr Levelized</t>
  </si>
  <si>
    <t>Hydrogen/Ammonia</t>
  </si>
  <si>
    <t>Other "Clean" Baseload</t>
  </si>
  <si>
    <t>Existing Plant Upgrades</t>
  </si>
  <si>
    <t>2- Alternative Lowest Reasonable Cost Portfolio</t>
  </si>
  <si>
    <t>5- Least Cost_no NCF EE</t>
  </si>
  <si>
    <t>WASHINGTON</t>
  </si>
  <si>
    <t>IDAHO</t>
  </si>
  <si>
    <t>SYSTEM</t>
  </si>
  <si>
    <t>7F.04 CT Frame Greenfield</t>
  </si>
  <si>
    <t>Reciprocating Engine (ICE) Machine</t>
  </si>
  <si>
    <t>NG CCCT (1x1 w/DF)</t>
  </si>
  <si>
    <t>Small Modular Reactor</t>
  </si>
  <si>
    <t>NW Wind On System</t>
  </si>
  <si>
    <t>NW Wind Off System</t>
  </si>
  <si>
    <t>Wind Montana</t>
  </si>
  <si>
    <t>Off Shore Wind (share)</t>
  </si>
  <si>
    <t>New Residential Solar</t>
  </si>
  <si>
    <t>New Residential Storage</t>
  </si>
  <si>
    <t>Existing Residential Solar</t>
  </si>
  <si>
    <t>Existing Residential Storage</t>
  </si>
  <si>
    <t>Commercial Solar</t>
  </si>
  <si>
    <t>Commercial Storage</t>
  </si>
  <si>
    <t>Solar Photovoltaic Fixed Array (5 MW AC)</t>
  </si>
  <si>
    <t>5MW/20MWh Lith-Ion Storage</t>
  </si>
  <si>
    <t>Solar Photovoltaic w/Single Axis Tracking (100 MW AC)</t>
  </si>
  <si>
    <t>Solar Photovoltaic w/Single Axis Tracking (50 MW AC)</t>
  </si>
  <si>
    <t>Southern NW Solar Photovoltaic w/ Single Axies Tracking (100 MW AC)</t>
  </si>
  <si>
    <t>100 MW/400 MWh Lithium-ion with solar</t>
  </si>
  <si>
    <t>100 MW/200 MWh Lithium-ion with solar</t>
  </si>
  <si>
    <t>50 MW/200 MWh Lithium-ion with solar</t>
  </si>
  <si>
    <t>Distribution Scale 4hr Lithium-Ion</t>
  </si>
  <si>
    <t>Distribution Scale 8hr Lithium-Ion</t>
  </si>
  <si>
    <t>4hr Lithium-Ion</t>
  </si>
  <si>
    <t>8hr Lithium-Ion</t>
  </si>
  <si>
    <t>16hr Lithium-Ion</t>
  </si>
  <si>
    <t>4 hr Vanadium Flow Battery</t>
  </si>
  <si>
    <t>4 hr Zinc Bromide Flow Battery</t>
  </si>
  <si>
    <t>100hr Iron Oxide</t>
  </si>
  <si>
    <t>Geothermal (Off System)</t>
  </si>
  <si>
    <t xml:space="preserve">Hydrogen Fuel Cell with 40 hrs Storage </t>
  </si>
  <si>
    <t>7F.04 CT Frame Greenfield + amonia + storage</t>
  </si>
  <si>
    <t>Liquid Air</t>
  </si>
  <si>
    <t>Pumped Hydro (8.5 hr/ 400 MW share)</t>
  </si>
  <si>
    <t>Pumped Hydro (16 hr/ 100 MW)</t>
  </si>
  <si>
    <t>Pumped Hydro (24 hr/ 100 MW)</t>
  </si>
  <si>
    <t>Wood Biomass</t>
  </si>
  <si>
    <t>Rathdrum CT 2055 Uprates two unit operation</t>
  </si>
  <si>
    <t>Rathdrum CT: Inlet Evaporation 2 unit operation</t>
  </si>
  <si>
    <t>Kettle Falls Turbine Generator Upgrade</t>
  </si>
  <si>
    <t>Palouse Repower</t>
  </si>
  <si>
    <t>Rattlesnake Repower</t>
  </si>
  <si>
    <t>Lind Repower</t>
  </si>
  <si>
    <t>Low-Income Community Solar</t>
  </si>
  <si>
    <t>Placeholder</t>
  </si>
  <si>
    <t>Peak Time Rebate</t>
  </si>
  <si>
    <t>Behavioral</t>
  </si>
  <si>
    <t>DLC Central AC</t>
  </si>
  <si>
    <t>DLC Electric Vehicle Charging</t>
  </si>
  <si>
    <t>DLC Smart Appliances</t>
  </si>
  <si>
    <t>DLC Smart Thermostats - Cooling</t>
  </si>
  <si>
    <t>DLC Smart Thermostats - Heating</t>
  </si>
  <si>
    <t>DLC Water Heating</t>
  </si>
  <si>
    <t>CTA-2045 ERWH</t>
  </si>
  <si>
    <t>CTA-2045 HPWH</t>
  </si>
  <si>
    <t>Thermal Energy Storage</t>
  </si>
  <si>
    <t>Third Party Contracts</t>
  </si>
  <si>
    <t>Time-of-Use Opt-in</t>
  </si>
  <si>
    <t>Battery Energy Storage</t>
  </si>
  <si>
    <t>Electric Vehicle TOU Opt-in</t>
  </si>
  <si>
    <t>Variable Peak Pricing Rates</t>
  </si>
  <si>
    <t>Natural Gas</t>
  </si>
  <si>
    <t>Nuclear</t>
  </si>
  <si>
    <t>Montana Wind</t>
  </si>
  <si>
    <t>NW Wind</t>
  </si>
  <si>
    <t>Off Shore Wind</t>
  </si>
  <si>
    <t>Distributed Solar/ wStorage</t>
  </si>
  <si>
    <t>Demand Response</t>
  </si>
  <si>
    <t>Utility Scale Solar</t>
  </si>
  <si>
    <t>Short Duration Storage (&lt;8hr)</t>
  </si>
  <si>
    <t>Medium Duration Storage (8-24hr)</t>
  </si>
  <si>
    <t>Long Duration Storage (&gt;24hr)</t>
  </si>
  <si>
    <t>Baseload Renewable</t>
  </si>
  <si>
    <t>Check</t>
  </si>
  <si>
    <t>2024-2033</t>
  </si>
  <si>
    <t>2034-2045</t>
  </si>
  <si>
    <t>PRS</t>
  </si>
  <si>
    <t>Alternative Lowest Reasonable Cost Portfolio</t>
  </si>
  <si>
    <t>Cost Cap</t>
  </si>
  <si>
    <t>Other Named Community Investment Fund</t>
  </si>
  <si>
    <t>Total PRS</t>
  </si>
  <si>
    <t>2026-2029</t>
  </si>
  <si>
    <t>2030-2033</t>
  </si>
  <si>
    <t>2034-2037</t>
  </si>
  <si>
    <t>2038-2041</t>
  </si>
  <si>
    <t>2042-45</t>
  </si>
  <si>
    <t>Cost Cap Spending</t>
  </si>
  <si>
    <t>PRS w NCF spending</t>
  </si>
  <si>
    <t>Delta</t>
  </si>
  <si>
    <t>2021 Generated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</si>
</sst>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00"/>
    <numFmt numFmtId="167" formatCode="&quot;$&quot;#,##0.0"/>
    <numFmt numFmtId="168" formatCode="&quot;$&quot;#,##0.00"/>
    <numFmt numFmtId="169" formatCode="&quot;$&quot;#,##0.0_);\(&quot;$&quot;#,##0.0\)"/>
    <numFmt numFmtId="170" formatCode="#,##0.0"/>
    <numFmt numFmtId="171" formatCode="0.0%"/>
    <numFmt numFmtId="172" formatCode="0.000"/>
    <numFmt numFmtId="173" formatCode="0.0"/>
    <numFmt numFmtId="174" formatCode="&quot;$&quot;##&quot;m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indexed="12"/>
      <name val="Arial"/>
      <family val="2"/>
    </font>
    <font>
      <sz val="11"/>
      <color rgb="FF006100"/>
      <name val="Arial"/>
      <family val="2"/>
    </font>
    <font>
      <sz val="12"/>
      <color rgb="FF9C0006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name val="Courier"/>
      <family val="3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rgb="FFF58021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>
      <protection locked="0"/>
    </xf>
    <xf numFmtId="0" fontId="6" fillId="6" borderId="0" applyNumberFormat="0" applyBorder="0" applyAlignment="0">
      <protection locked="0"/>
    </xf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4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2" fillId="0" borderId="0"/>
    <xf numFmtId="0" fontId="7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0" fillId="5" borderId="0" applyNumberFormat="0" applyBorder="0" applyAlignment="0" applyProtection="0"/>
    <xf numFmtId="0" fontId="11" fillId="4" borderId="0" applyNumberFormat="0" applyBorder="0" applyAlignment="0" applyProtection="0"/>
    <xf numFmtId="0" fontId="6" fillId="0" borderId="0"/>
    <xf numFmtId="0" fontId="6" fillId="0" borderId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7" borderId="0" applyNumberFormat="0" applyBorder="0" applyAlignment="0">
      <protection locked="0"/>
    </xf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</cellStyleXfs>
  <cellXfs count="164">
    <xf numFmtId="0" fontId="0" fillId="0" borderId="0" xfId="0"/>
    <xf numFmtId="10" fontId="3" fillId="0" borderId="0" xfId="2" applyNumberFormat="1" applyFont="1" applyFill="1" applyBorder="1"/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165" fontId="2" fillId="0" borderId="0" xfId="1" applyNumberFormat="1" applyFont="1" applyFill="1"/>
    <xf numFmtId="0" fontId="4" fillId="0" borderId="0" xfId="0" applyFont="1" applyFill="1" applyAlignment="1">
      <alignment horizontal="left"/>
    </xf>
    <xf numFmtId="0" fontId="4" fillId="0" borderId="0" xfId="0" applyFont="1"/>
    <xf numFmtId="0" fontId="2" fillId="0" borderId="0" xfId="0" applyFont="1"/>
    <xf numFmtId="3" fontId="2" fillId="0" borderId="0" xfId="1" applyNumberFormat="1" applyFont="1"/>
    <xf numFmtId="3" fontId="2" fillId="0" borderId="0" xfId="0" applyNumberFormat="1" applyFont="1"/>
    <xf numFmtId="3" fontId="4" fillId="0" borderId="0" xfId="0" applyNumberFormat="1" applyFont="1" applyFill="1" applyAlignment="1">
      <alignment horizontal="right"/>
    </xf>
    <xf numFmtId="3" fontId="2" fillId="0" borderId="0" xfId="1" applyNumberFormat="1" applyFont="1" applyFill="1"/>
    <xf numFmtId="166" fontId="4" fillId="0" borderId="0" xfId="0" applyNumberFormat="1" applyFont="1" applyFill="1" applyAlignment="1">
      <alignment horizontal="right"/>
    </xf>
    <xf numFmtId="166" fontId="2" fillId="0" borderId="0" xfId="0" applyNumberFormat="1" applyFont="1"/>
    <xf numFmtId="4" fontId="4" fillId="0" borderId="0" xfId="0" applyNumberFormat="1" applyFont="1" applyFill="1" applyAlignment="1">
      <alignment horizontal="right"/>
    </xf>
    <xf numFmtId="4" fontId="2" fillId="0" borderId="0" xfId="1" applyNumberFormat="1" applyFont="1" applyFill="1"/>
    <xf numFmtId="4" fontId="2" fillId="0" borderId="0" xfId="0" applyNumberFormat="1" applyFont="1"/>
    <xf numFmtId="3" fontId="4" fillId="0" borderId="0" xfId="1" applyNumberFormat="1" applyFont="1" applyFill="1"/>
    <xf numFmtId="166" fontId="4" fillId="0" borderId="0" xfId="1" applyNumberFormat="1" applyFont="1" applyFill="1"/>
    <xf numFmtId="0" fontId="4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1"/>
    </xf>
    <xf numFmtId="10" fontId="2" fillId="0" borderId="0" xfId="0" applyNumberFormat="1" applyFont="1"/>
    <xf numFmtId="9" fontId="2" fillId="0" borderId="0" xfId="0" applyNumberFormat="1" applyFont="1"/>
    <xf numFmtId="0" fontId="2" fillId="0" borderId="0" xfId="0" applyFont="1" applyAlignment="1">
      <alignment horizontal="right" wrapText="1"/>
    </xf>
    <xf numFmtId="168" fontId="2" fillId="0" borderId="0" xfId="0" applyNumberFormat="1" applyFont="1"/>
    <xf numFmtId="169" fontId="2" fillId="0" borderId="0" xfId="1" applyNumberFormat="1" applyFont="1"/>
    <xf numFmtId="7" fontId="2" fillId="0" borderId="0" xfId="0" applyNumberFormat="1" applyFont="1"/>
    <xf numFmtId="167" fontId="2" fillId="0" borderId="0" xfId="0" applyNumberFormat="1" applyFont="1"/>
    <xf numFmtId="170" fontId="2" fillId="0" borderId="0" xfId="0" applyNumberFormat="1" applyFont="1"/>
    <xf numFmtId="0" fontId="2" fillId="0" borderId="0" xfId="0" applyNumberFormat="1" applyFont="1"/>
    <xf numFmtId="8" fontId="2" fillId="0" borderId="0" xfId="0" applyNumberFormat="1" applyFont="1"/>
    <xf numFmtId="167" fontId="2" fillId="2" borderId="0" xfId="0" applyNumberFormat="1" applyFont="1" applyFill="1"/>
    <xf numFmtId="167" fontId="2" fillId="0" borderId="0" xfId="1" applyNumberFormat="1" applyFont="1"/>
    <xf numFmtId="168" fontId="2" fillId="2" borderId="0" xfId="0" applyNumberFormat="1" applyFont="1" applyFill="1"/>
    <xf numFmtId="169" fontId="2" fillId="2" borderId="0" xfId="1" applyNumberFormat="1" applyFont="1" applyFill="1"/>
    <xf numFmtId="8" fontId="2" fillId="3" borderId="0" xfId="0" applyNumberFormat="1" applyFont="1" applyFill="1"/>
    <xf numFmtId="0" fontId="6" fillId="0" borderId="0" xfId="0" applyFont="1" applyFill="1"/>
    <xf numFmtId="0" fontId="3" fillId="0" borderId="0" xfId="0" applyFont="1" applyFill="1"/>
    <xf numFmtId="0" fontId="6" fillId="0" borderId="0" xfId="0" applyFont="1" applyFill="1" applyAlignment="1">
      <alignment horizontal="left" vertical="top" indent="1"/>
    </xf>
    <xf numFmtId="170" fontId="6" fillId="0" borderId="0" xfId="0" applyNumberFormat="1" applyFont="1" applyFill="1"/>
    <xf numFmtId="0" fontId="3" fillId="0" borderId="1" xfId="0" applyFont="1" applyFill="1" applyBorder="1" applyAlignment="1">
      <alignment horizontal="left" vertical="top" indent="2"/>
    </xf>
    <xf numFmtId="170" fontId="3" fillId="0" borderId="2" xfId="0" applyNumberFormat="1" applyFont="1" applyFill="1" applyBorder="1"/>
    <xf numFmtId="0" fontId="2" fillId="0" borderId="3" xfId="0" applyFont="1" applyFill="1" applyBorder="1"/>
    <xf numFmtId="0" fontId="4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indent="1"/>
    </xf>
    <xf numFmtId="0" fontId="4" fillId="0" borderId="3" xfId="0" applyFont="1" applyFill="1" applyBorder="1"/>
    <xf numFmtId="168" fontId="2" fillId="0" borderId="3" xfId="1" applyNumberFormat="1" applyFont="1" applyBorder="1"/>
    <xf numFmtId="168" fontId="2" fillId="0" borderId="3" xfId="0" applyNumberFormat="1" applyFont="1" applyBorder="1"/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8" fontId="4" fillId="0" borderId="3" xfId="0" applyNumberFormat="1" applyFont="1" applyBorder="1"/>
    <xf numFmtId="1" fontId="0" fillId="0" borderId="0" xfId="0" applyNumberFormat="1"/>
    <xf numFmtId="172" fontId="0" fillId="0" borderId="0" xfId="0" applyNumberFormat="1"/>
    <xf numFmtId="3" fontId="0" fillId="0" borderId="0" xfId="4" applyNumberFormat="1" applyFont="1"/>
    <xf numFmtId="3" fontId="0" fillId="0" borderId="0" xfId="0" applyNumberFormat="1"/>
    <xf numFmtId="164" fontId="2" fillId="0" borderId="0" xfId="1" applyNumberFormat="1" applyFont="1"/>
    <xf numFmtId="170" fontId="4" fillId="0" borderId="0" xfId="1" applyNumberFormat="1" applyFont="1" applyFill="1"/>
    <xf numFmtId="3" fontId="2" fillId="0" borderId="0" xfId="3" applyNumberFormat="1"/>
    <xf numFmtId="0" fontId="2" fillId="0" borderId="0" xfId="3" applyFont="1" applyFill="1"/>
    <xf numFmtId="3" fontId="2" fillId="0" borderId="0" xfId="4" applyNumberFormat="1" applyFont="1"/>
    <xf numFmtId="1" fontId="2" fillId="0" borderId="0" xfId="3" applyNumberFormat="1"/>
    <xf numFmtId="1" fontId="2" fillId="0" borderId="0" xfId="4" applyNumberFormat="1" applyFont="1" applyFill="1"/>
    <xf numFmtId="172" fontId="2" fillId="0" borderId="0" xfId="4" applyNumberFormat="1" applyFont="1" applyFill="1"/>
    <xf numFmtId="172" fontId="2" fillId="0" borderId="0" xfId="3" applyNumberFormat="1"/>
    <xf numFmtId="3" fontId="2" fillId="0" borderId="0" xfId="3" applyNumberFormat="1"/>
    <xf numFmtId="3" fontId="2" fillId="0" borderId="0" xfId="4" applyNumberFormat="1" applyFont="1"/>
    <xf numFmtId="1" fontId="2" fillId="0" borderId="0" xfId="3" applyNumberFormat="1"/>
    <xf numFmtId="1" fontId="2" fillId="0" borderId="0" xfId="4" applyNumberFormat="1" applyFont="1" applyFill="1"/>
    <xf numFmtId="172" fontId="2" fillId="0" borderId="0" xfId="4" applyNumberFormat="1" applyFont="1" applyFill="1"/>
    <xf numFmtId="172" fontId="2" fillId="0" borderId="0" xfId="3" applyNumberFormat="1"/>
    <xf numFmtId="3" fontId="4" fillId="0" borderId="0" xfId="0" applyNumberFormat="1" applyFont="1"/>
    <xf numFmtId="166" fontId="4" fillId="0" borderId="0" xfId="0" applyNumberFormat="1" applyFont="1"/>
    <xf numFmtId="4" fontId="4" fillId="0" borderId="0" xfId="0" applyNumberFormat="1" applyFont="1"/>
    <xf numFmtId="0" fontId="2" fillId="0" borderId="0" xfId="0" applyFont="1" applyFill="1" applyAlignment="1">
      <alignment wrapText="1"/>
    </xf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right" wrapText="1"/>
    </xf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horizontal="right"/>
    </xf>
    <xf numFmtId="0" fontId="0" fillId="0" borderId="3" xfId="0" applyFill="1" applyBorder="1"/>
    <xf numFmtId="1" fontId="2" fillId="0" borderId="0" xfId="3" applyNumberFormat="1" applyFont="1" applyFill="1" applyBorder="1" applyAlignment="1"/>
    <xf numFmtId="167" fontId="2" fillId="0" borderId="3" xfId="0" applyNumberFormat="1" applyFont="1" applyBorder="1"/>
    <xf numFmtId="166" fontId="2" fillId="0" borderId="0" xfId="1" applyNumberFormat="1" applyFont="1" applyFill="1"/>
    <xf numFmtId="0" fontId="0" fillId="2" borderId="0" xfId="0" applyFill="1" applyBorder="1"/>
    <xf numFmtId="0" fontId="4" fillId="0" borderId="3" xfId="0" applyFont="1" applyFill="1" applyBorder="1" applyAlignment="1">
      <alignment vertical="top" wrapText="1"/>
    </xf>
    <xf numFmtId="3" fontId="2" fillId="0" borderId="3" xfId="0" applyNumberFormat="1" applyFont="1" applyFill="1" applyBorder="1"/>
    <xf numFmtId="0" fontId="2" fillId="0" borderId="0" xfId="0" applyFont="1" applyFill="1" applyBorder="1" applyAlignment="1">
      <alignment vertical="top" wrapText="1"/>
    </xf>
    <xf numFmtId="1" fontId="4" fillId="0" borderId="0" xfId="1" applyNumberFormat="1" applyFont="1" applyFill="1"/>
    <xf numFmtId="0" fontId="4" fillId="2" borderId="0" xfId="0" applyFont="1" applyFill="1" applyBorder="1" applyAlignment="1">
      <alignment vertical="top" wrapText="1"/>
    </xf>
    <xf numFmtId="0" fontId="7" fillId="0" borderId="0" xfId="0" applyFont="1"/>
    <xf numFmtId="0" fontId="7" fillId="0" borderId="0" xfId="0" applyFont="1" applyBorder="1" applyAlignment="1">
      <alignment wrapText="1"/>
    </xf>
    <xf numFmtId="0" fontId="14" fillId="2" borderId="0" xfId="0" applyFont="1" applyFill="1" applyBorder="1" applyAlignment="1">
      <alignment wrapText="1"/>
    </xf>
    <xf numFmtId="3" fontId="7" fillId="0" borderId="0" xfId="1" applyNumberFormat="1" applyFont="1"/>
    <xf numFmtId="1" fontId="7" fillId="0" borderId="0" xfId="1" applyNumberFormat="1" applyFont="1"/>
    <xf numFmtId="1" fontId="7" fillId="0" borderId="0" xfId="0" applyNumberFormat="1" applyFont="1"/>
    <xf numFmtId="0" fontId="14" fillId="2" borderId="0" xfId="0" applyFont="1" applyFill="1"/>
    <xf numFmtId="0" fontId="7" fillId="0" borderId="0" xfId="0" applyFont="1" applyAlignment="1">
      <alignment wrapText="1"/>
    </xf>
    <xf numFmtId="172" fontId="7" fillId="0" borderId="0" xfId="0" applyNumberFormat="1" applyFont="1"/>
    <xf numFmtId="171" fontId="7" fillId="0" borderId="0" xfId="2" applyNumberFormat="1" applyFont="1"/>
    <xf numFmtId="9" fontId="7" fillId="0" borderId="0" xfId="2" applyFont="1"/>
    <xf numFmtId="171" fontId="4" fillId="0" borderId="0" xfId="2" applyNumberFormat="1" applyFont="1" applyFill="1"/>
    <xf numFmtId="4" fontId="4" fillId="0" borderId="0" xfId="1" applyNumberFormat="1" applyFont="1" applyFill="1"/>
    <xf numFmtId="170" fontId="7" fillId="0" borderId="0" xfId="0" applyNumberFormat="1" applyFont="1"/>
    <xf numFmtId="0" fontId="4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right" wrapText="1"/>
    </xf>
    <xf numFmtId="0" fontId="2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right" wrapText="1"/>
    </xf>
    <xf numFmtId="1" fontId="2" fillId="0" borderId="3" xfId="0" applyNumberFormat="1" applyFont="1" applyFill="1" applyBorder="1"/>
    <xf numFmtId="165" fontId="2" fillId="0" borderId="3" xfId="1" applyNumberFormat="1" applyFont="1" applyFill="1" applyBorder="1"/>
    <xf numFmtId="10" fontId="0" fillId="0" borderId="0" xfId="0" applyNumberFormat="1"/>
    <xf numFmtId="0" fontId="4" fillId="0" borderId="3" xfId="0" applyFont="1" applyFill="1" applyBorder="1" applyAlignment="1">
      <alignment horizontal="right" vertical="top" wrapText="1"/>
    </xf>
    <xf numFmtId="0" fontId="0" fillId="0" borderId="0" xfId="0" applyFill="1"/>
    <xf numFmtId="3" fontId="0" fillId="0" borderId="0" xfId="0" applyNumberFormat="1" applyFill="1"/>
    <xf numFmtId="0" fontId="0" fillId="0" borderId="0" xfId="0" applyFill="1" applyAlignment="1">
      <alignment wrapText="1"/>
    </xf>
    <xf numFmtId="166" fontId="2" fillId="0" borderId="3" xfId="0" applyNumberFormat="1" applyFont="1" applyFill="1" applyBorder="1"/>
    <xf numFmtId="4" fontId="2" fillId="0" borderId="3" xfId="0" applyNumberFormat="1" applyFont="1" applyFill="1" applyBorder="1"/>
    <xf numFmtId="171" fontId="0" fillId="0" borderId="0" xfId="2" applyNumberFormat="1" applyFont="1" applyFill="1"/>
    <xf numFmtId="0" fontId="15" fillId="0" borderId="0" xfId="0" applyFont="1" applyFill="1"/>
    <xf numFmtId="3" fontId="7" fillId="0" borderId="0" xfId="0" applyNumberFormat="1" applyFont="1"/>
    <xf numFmtId="8" fontId="7" fillId="0" borderId="0" xfId="0" applyNumberFormat="1" applyFont="1"/>
    <xf numFmtId="3" fontId="2" fillId="0" borderId="3" xfId="1" applyNumberFormat="1" applyFont="1" applyFill="1" applyBorder="1"/>
    <xf numFmtId="0" fontId="4" fillId="0" borderId="3" xfId="0" applyFont="1" applyFill="1" applyBorder="1" applyAlignment="1">
      <alignment horizontal="left" indent="1"/>
    </xf>
    <xf numFmtId="0" fontId="4" fillId="9" borderId="0" xfId="0" applyFont="1" applyFill="1"/>
    <xf numFmtId="0" fontId="0" fillId="9" borderId="0" xfId="0" applyFill="1"/>
    <xf numFmtId="0" fontId="3" fillId="7" borderId="0" xfId="0" applyFont="1" applyFill="1" applyAlignment="1">
      <alignment horizontal="right" wrapText="1"/>
    </xf>
    <xf numFmtId="0" fontId="4" fillId="9" borderId="0" xfId="0" applyFont="1" applyFill="1" applyAlignment="1">
      <alignment wrapText="1"/>
    </xf>
    <xf numFmtId="173" fontId="6" fillId="0" borderId="0" xfId="0" applyNumberFormat="1" applyFont="1"/>
    <xf numFmtId="1" fontId="0" fillId="9" borderId="0" xfId="0" applyNumberFormat="1" applyFill="1"/>
    <xf numFmtId="1" fontId="6" fillId="0" borderId="0" xfId="0" applyNumberFormat="1" applyFont="1"/>
    <xf numFmtId="0" fontId="6" fillId="0" borderId="0" xfId="0" applyFont="1"/>
    <xf numFmtId="2" fontId="6" fillId="0" borderId="0" xfId="0" applyNumberFormat="1" applyFont="1"/>
    <xf numFmtId="173" fontId="0" fillId="9" borderId="0" xfId="0" applyNumberFormat="1" applyFill="1"/>
    <xf numFmtId="171" fontId="2" fillId="0" borderId="0" xfId="10" applyNumberFormat="1" applyFont="1"/>
    <xf numFmtId="173" fontId="0" fillId="0" borderId="0" xfId="0" applyNumberFormat="1"/>
    <xf numFmtId="0" fontId="0" fillId="0" borderId="3" xfId="0" applyBorder="1"/>
    <xf numFmtId="0" fontId="5" fillId="0" borderId="3" xfId="0" applyFont="1" applyBorder="1"/>
    <xf numFmtId="164" fontId="0" fillId="0" borderId="3" xfId="1" applyNumberFormat="1" applyFont="1" applyBorder="1"/>
    <xf numFmtId="0" fontId="5" fillId="0" borderId="3" xfId="0" applyFont="1" applyBorder="1" applyAlignment="1">
      <alignment horizontal="left" indent="1"/>
    </xf>
    <xf numFmtId="3" fontId="0" fillId="0" borderId="3" xfId="1" applyNumberFormat="1" applyFont="1" applyBorder="1"/>
    <xf numFmtId="3" fontId="5" fillId="0" borderId="3" xfId="0" applyNumberFormat="1" applyFont="1" applyBorder="1"/>
    <xf numFmtId="3" fontId="0" fillId="0" borderId="3" xfId="0" applyNumberFormat="1" applyBorder="1"/>
    <xf numFmtId="3" fontId="3" fillId="0" borderId="3" xfId="0" applyNumberFormat="1" applyFont="1" applyFill="1" applyBorder="1" applyAlignment="1">
      <alignment horizontal="right" wrapText="1"/>
    </xf>
    <xf numFmtId="170" fontId="0" fillId="0" borderId="3" xfId="1" applyNumberFormat="1" applyFont="1" applyBorder="1"/>
    <xf numFmtId="170" fontId="5" fillId="0" borderId="3" xfId="0" applyNumberFormat="1" applyFont="1" applyBorder="1"/>
    <xf numFmtId="170" fontId="0" fillId="0" borderId="3" xfId="0" applyNumberFormat="1" applyBorder="1"/>
    <xf numFmtId="170" fontId="3" fillId="0" borderId="3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2" fillId="2" borderId="0" xfId="0" applyFont="1" applyFill="1"/>
    <xf numFmtId="3" fontId="0" fillId="2" borderId="0" xfId="0" applyNumberFormat="1" applyFill="1"/>
    <xf numFmtId="165" fontId="0" fillId="0" borderId="0" xfId="0" applyNumberFormat="1"/>
    <xf numFmtId="165" fontId="16" fillId="0" borderId="0" xfId="1" applyNumberFormat="1" applyFont="1"/>
    <xf numFmtId="4" fontId="0" fillId="0" borderId="0" xfId="0" applyNumberFormat="1"/>
    <xf numFmtId="171" fontId="0" fillId="0" borderId="0" xfId="2" applyNumberFormat="1" applyFont="1"/>
    <xf numFmtId="174" fontId="0" fillId="0" borderId="0" xfId="0" applyNumberFormat="1"/>
    <xf numFmtId="3" fontId="4" fillId="0" borderId="0" xfId="0" applyNumberFormat="1" applyFont="1" applyAlignment="1">
      <alignment horizontal="center" wrapText="1"/>
    </xf>
    <xf numFmtId="3" fontId="4" fillId="0" borderId="0" xfId="0" applyNumberFormat="1" applyFont="1" applyFill="1" applyAlignment="1">
      <alignment horizontal="center" wrapText="1"/>
    </xf>
    <xf numFmtId="166" fontId="4" fillId="0" borderId="0" xfId="0" applyNumberFormat="1" applyFont="1" applyFill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4" fillId="8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65">
    <cellStyle name="Adjustable" xfId="7" xr:uid="{00000000-0005-0000-0000-000000000000}"/>
    <cellStyle name="Adjustable 2" xfId="60" xr:uid="{00000000-0005-0000-0000-000001000000}"/>
    <cellStyle name="Bad 2" xfId="49" xr:uid="{00000000-0005-0000-0000-000002000000}"/>
    <cellStyle name="Best" xfId="8" xr:uid="{00000000-0005-0000-0000-000003000000}"/>
    <cellStyle name="Best 2" xfId="61" xr:uid="{00000000-0005-0000-0000-000004000000}"/>
    <cellStyle name="Comma" xfId="1" builtinId="3"/>
    <cellStyle name="Comma 2" xfId="4" xr:uid="{00000000-0005-0000-0000-000006000000}"/>
    <cellStyle name="Comma 2 2" xfId="15" xr:uid="{00000000-0005-0000-0000-000007000000}"/>
    <cellStyle name="Comma 2 2 2" xfId="31" xr:uid="{00000000-0005-0000-0000-000008000000}"/>
    <cellStyle name="Comma 2 2 2 2" xfId="47" xr:uid="{00000000-0005-0000-0000-000009000000}"/>
    <cellStyle name="Comma 2 2 3" xfId="41" xr:uid="{00000000-0005-0000-0000-00000A000000}"/>
    <cellStyle name="Comma 2 3" xfId="20" xr:uid="{00000000-0005-0000-0000-00000B000000}"/>
    <cellStyle name="Comma 2 3 2" xfId="32" xr:uid="{00000000-0005-0000-0000-00000C000000}"/>
    <cellStyle name="Comma 2 3 2 2" xfId="48" xr:uid="{00000000-0005-0000-0000-00000D000000}"/>
    <cellStyle name="Comma 2 3 3" xfId="42" xr:uid="{00000000-0005-0000-0000-00000E000000}"/>
    <cellStyle name="Comma 2 4" xfId="27" xr:uid="{00000000-0005-0000-0000-00000F000000}"/>
    <cellStyle name="Comma 2 4 2" xfId="45" xr:uid="{00000000-0005-0000-0000-000010000000}"/>
    <cellStyle name="Comma 2 5" xfId="37" xr:uid="{00000000-0005-0000-0000-000011000000}"/>
    <cellStyle name="Comma 2 6" xfId="13" xr:uid="{00000000-0005-0000-0000-000012000000}"/>
    <cellStyle name="Comma 3" xfId="9" xr:uid="{00000000-0005-0000-0000-000013000000}"/>
    <cellStyle name="Comma 4" xfId="17" xr:uid="{00000000-0005-0000-0000-000014000000}"/>
    <cellStyle name="Comma 5" xfId="28" xr:uid="{00000000-0005-0000-0000-000015000000}"/>
    <cellStyle name="Comma 6" xfId="38" xr:uid="{00000000-0005-0000-0000-000016000000}"/>
    <cellStyle name="Comma 7" xfId="55" xr:uid="{00000000-0005-0000-0000-000017000000}"/>
    <cellStyle name="Comma 8" xfId="59" xr:uid="{00000000-0005-0000-0000-000018000000}"/>
    <cellStyle name="Currency 2" xfId="18" xr:uid="{00000000-0005-0000-0000-000019000000}"/>
    <cellStyle name="Currency 2 2" xfId="63" xr:uid="{00000000-0005-0000-0000-00001A000000}"/>
    <cellStyle name="Currency 3" xfId="33" xr:uid="{00000000-0005-0000-0000-00001B000000}"/>
    <cellStyle name="Currency 4" xfId="56" xr:uid="{00000000-0005-0000-0000-00001C000000}"/>
    <cellStyle name="Good 2" xfId="11" xr:uid="{00000000-0005-0000-0000-00001D000000}"/>
    <cellStyle name="Good 3" xfId="50" xr:uid="{00000000-0005-0000-0000-00001E000000}"/>
    <cellStyle name="Normal" xfId="0" builtinId="0"/>
    <cellStyle name="Normal 10" xfId="54" xr:uid="{00000000-0005-0000-0000-000020000000}"/>
    <cellStyle name="Normal 11" xfId="58" xr:uid="{00000000-0005-0000-0000-000021000000}"/>
    <cellStyle name="Normal 2" xfId="3" xr:uid="{00000000-0005-0000-0000-000022000000}"/>
    <cellStyle name="Normal 2 2" xfId="14" xr:uid="{00000000-0005-0000-0000-000023000000}"/>
    <cellStyle name="Normal 2 2 2" xfId="30" xr:uid="{00000000-0005-0000-0000-000024000000}"/>
    <cellStyle name="Normal 2 2 2 2" xfId="46" xr:uid="{00000000-0005-0000-0000-000025000000}"/>
    <cellStyle name="Normal 2 2 3" xfId="40" xr:uid="{00000000-0005-0000-0000-000026000000}"/>
    <cellStyle name="Normal 2 3" xfId="26" xr:uid="{00000000-0005-0000-0000-000027000000}"/>
    <cellStyle name="Normal 2 3 2" xfId="44" xr:uid="{00000000-0005-0000-0000-000028000000}"/>
    <cellStyle name="Normal 2 4" xfId="36" xr:uid="{00000000-0005-0000-0000-000029000000}"/>
    <cellStyle name="Normal 2 5" xfId="51" xr:uid="{00000000-0005-0000-0000-00002A000000}"/>
    <cellStyle name="Normal 2 6" xfId="12" xr:uid="{00000000-0005-0000-0000-00002B000000}"/>
    <cellStyle name="Normal 3" xfId="6" xr:uid="{00000000-0005-0000-0000-00002C000000}"/>
    <cellStyle name="Normal 3 2" xfId="53" xr:uid="{00000000-0005-0000-0000-00002D000000}"/>
    <cellStyle name="Normal 4" xfId="16" xr:uid="{00000000-0005-0000-0000-00002E000000}"/>
    <cellStyle name="Normal 5" xfId="25" xr:uid="{00000000-0005-0000-0000-00002F000000}"/>
    <cellStyle name="Normal 52" xfId="22" xr:uid="{00000000-0005-0000-0000-000030000000}"/>
    <cellStyle name="Normal 52 2" xfId="64" xr:uid="{00000000-0005-0000-0000-000031000000}"/>
    <cellStyle name="Normal 53" xfId="23" xr:uid="{00000000-0005-0000-0000-000032000000}"/>
    <cellStyle name="Normal 54" xfId="21" xr:uid="{00000000-0005-0000-0000-000033000000}"/>
    <cellStyle name="Normal 6" xfId="24" xr:uid="{00000000-0005-0000-0000-000034000000}"/>
    <cellStyle name="Normal 6 2" xfId="43" xr:uid="{00000000-0005-0000-0000-000035000000}"/>
    <cellStyle name="Normal 7" xfId="35" xr:uid="{00000000-0005-0000-0000-000036000000}"/>
    <cellStyle name="Normal 8" xfId="34" xr:uid="{00000000-0005-0000-0000-000037000000}"/>
    <cellStyle name="Normal 9" xfId="52" xr:uid="{00000000-0005-0000-0000-000038000000}"/>
    <cellStyle name="Percent" xfId="2" builtinId="5"/>
    <cellStyle name="Percent 2" xfId="5" xr:uid="{00000000-0005-0000-0000-00003A000000}"/>
    <cellStyle name="Percent 2 2" xfId="10" xr:uid="{00000000-0005-0000-0000-00003B000000}"/>
    <cellStyle name="Percent 3" xfId="19" xr:uid="{00000000-0005-0000-0000-00003C000000}"/>
    <cellStyle name="Percent 4" xfId="29" xr:uid="{00000000-0005-0000-0000-00003D000000}"/>
    <cellStyle name="Percent 5" xfId="39" xr:uid="{00000000-0005-0000-0000-00003E000000}"/>
    <cellStyle name="Percent 6" xfId="57" xr:uid="{00000000-0005-0000-0000-00003F000000}"/>
    <cellStyle name="Percent 7" xfId="62" xr:uid="{00000000-0005-0000-0000-000040000000}"/>
  </cellStyles>
  <dxfs count="1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76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6137783661998"/>
          <c:y val="9.5717677564473067E-2"/>
          <c:w val="0.85047992009848328"/>
          <c:h val="0.76025356654935372"/>
        </c:manualLayout>
      </c:layout>
      <c:lineChart>
        <c:grouping val="standard"/>
        <c:varyColors val="0"/>
        <c:ser>
          <c:idx val="0"/>
          <c:order val="0"/>
          <c:tx>
            <c:strRef>
              <c:f>'Summary Data'!$I$2</c:f>
              <c:strCache>
                <c:ptCount val="1"/>
                <c:pt idx="0">
                  <c:v>WA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5.3333324374454698E-2"/>
                  <c:y val="-5.03144577421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14-4F37-9568-83EEFB9A43DC}"/>
                </c:ext>
              </c:extLst>
            </c:dLbl>
            <c:dLbl>
              <c:idx val="21"/>
              <c:layout>
                <c:manualLayout>
                  <c:x val="-5.1199991399476508E-2"/>
                  <c:y val="-3.8703429032386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14-4F37-9568-83EEFB9A43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'Summary Data'!$B$5:$B$26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'Summary Data'!$I$5:$I$26</c:f>
              <c:numCache>
                <c:formatCode>#,##0.000</c:formatCode>
                <c:ptCount val="22"/>
                <c:pt idx="0">
                  <c:v>0.11386993545858867</c:v>
                </c:pt>
                <c:pt idx="1">
                  <c:v>0.11550176144210321</c:v>
                </c:pt>
                <c:pt idx="2">
                  <c:v>0.11486481328579487</c:v>
                </c:pt>
                <c:pt idx="3">
                  <c:v>0.12130540464166323</c:v>
                </c:pt>
                <c:pt idx="4">
                  <c:v>0.12570238311101922</c:v>
                </c:pt>
                <c:pt idx="5">
                  <c:v>0.12955980197541156</c:v>
                </c:pt>
                <c:pt idx="6">
                  <c:v>0.1335221941082701</c:v>
                </c:pt>
                <c:pt idx="7">
                  <c:v>0.13918168178890558</c:v>
                </c:pt>
                <c:pt idx="8">
                  <c:v>0.14866798257919531</c:v>
                </c:pt>
                <c:pt idx="9">
                  <c:v>0.15142583644211921</c:v>
                </c:pt>
                <c:pt idx="10">
                  <c:v>0.15219595621238327</c:v>
                </c:pt>
                <c:pt idx="11">
                  <c:v>0.15648197439276168</c:v>
                </c:pt>
                <c:pt idx="12">
                  <c:v>0.16008296263174665</c:v>
                </c:pt>
                <c:pt idx="13">
                  <c:v>0.1638539662110815</c:v>
                </c:pt>
                <c:pt idx="14">
                  <c:v>0.16967044008337914</c:v>
                </c:pt>
                <c:pt idx="15">
                  <c:v>0.17517278812894646</c:v>
                </c:pt>
                <c:pt idx="16">
                  <c:v>0.17888090458193362</c:v>
                </c:pt>
                <c:pt idx="17">
                  <c:v>0.18388014767053076</c:v>
                </c:pt>
                <c:pt idx="18">
                  <c:v>0.18954560382993574</c:v>
                </c:pt>
                <c:pt idx="19">
                  <c:v>0.19784674969129665</c:v>
                </c:pt>
                <c:pt idx="20">
                  <c:v>0.20460118699967733</c:v>
                </c:pt>
                <c:pt idx="21">
                  <c:v>0.23682496466054154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0A-4ADC-8478-0B5AE9E5ADAD}"/>
            </c:ext>
          </c:extLst>
        </c:ser>
        <c:ser>
          <c:idx val="1"/>
          <c:order val="1"/>
          <c:tx>
            <c:strRef>
              <c:f>'Summary Data'!$J$2</c:f>
              <c:strCache>
                <c:ptCount val="1"/>
                <c:pt idx="0">
                  <c:v>ID</c:v>
                </c:pt>
              </c:strCache>
            </c:strRef>
          </c:tx>
          <c:spPr>
            <a:ln w="412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2.133332974978188E-3"/>
                  <c:y val="2.7092400322670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14-4F37-9568-83EEFB9A43DC}"/>
                </c:ext>
              </c:extLst>
            </c:dLbl>
            <c:dLbl>
              <c:idx val="21"/>
              <c:layout>
                <c:manualLayout>
                  <c:x val="-2.1333329749781881E-2"/>
                  <c:y val="6.1925486451818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14-4F37-9568-83EEFB9A43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'Summary Data'!$B$5:$B$26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'Summary Data'!$J$5:$J$26</c:f>
              <c:numCache>
                <c:formatCode>#,##0.000</c:formatCode>
                <c:ptCount val="22"/>
                <c:pt idx="0">
                  <c:v>0.10154135484076865</c:v>
                </c:pt>
                <c:pt idx="1">
                  <c:v>0.10203439370730101</c:v>
                </c:pt>
                <c:pt idx="2">
                  <c:v>0.10337535914938997</c:v>
                </c:pt>
                <c:pt idx="3">
                  <c:v>0.11114120264767932</c:v>
                </c:pt>
                <c:pt idx="4">
                  <c:v>0.11319590777575285</c:v>
                </c:pt>
                <c:pt idx="5">
                  <c:v>0.11549797216773365</c:v>
                </c:pt>
                <c:pt idx="6">
                  <c:v>0.11890811477294064</c:v>
                </c:pt>
                <c:pt idx="7">
                  <c:v>0.12246422070978701</c:v>
                </c:pt>
                <c:pt idx="8">
                  <c:v>0.12563141913868375</c:v>
                </c:pt>
                <c:pt idx="9">
                  <c:v>0.12785964315037801</c:v>
                </c:pt>
                <c:pt idx="10">
                  <c:v>0.12793037372533372</c:v>
                </c:pt>
                <c:pt idx="11">
                  <c:v>0.13173651814104279</c:v>
                </c:pt>
                <c:pt idx="12">
                  <c:v>0.1347435744218749</c:v>
                </c:pt>
                <c:pt idx="13">
                  <c:v>0.13821725505573518</c:v>
                </c:pt>
                <c:pt idx="14">
                  <c:v>0.14302477537660985</c:v>
                </c:pt>
                <c:pt idx="15">
                  <c:v>0.14793155743671826</c:v>
                </c:pt>
                <c:pt idx="16">
                  <c:v>0.15088993924100166</c:v>
                </c:pt>
                <c:pt idx="17">
                  <c:v>0.15307801920695732</c:v>
                </c:pt>
                <c:pt idx="18">
                  <c:v>0.15732679723537463</c:v>
                </c:pt>
                <c:pt idx="19">
                  <c:v>0.164568217086309</c:v>
                </c:pt>
                <c:pt idx="20">
                  <c:v>0.16959523960967168</c:v>
                </c:pt>
                <c:pt idx="21">
                  <c:v>0.18162671416432832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0A-4ADC-8478-0B5AE9E5A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221424"/>
        <c:axId val="789223056"/>
      </c:lineChart>
      <c:catAx>
        <c:axId val="78922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89223056"/>
        <c:crosses val="autoZero"/>
        <c:auto val="1"/>
        <c:lblAlgn val="ctr"/>
        <c:lblOffset val="100"/>
        <c:noMultiLvlLbl val="0"/>
      </c:catAx>
      <c:valAx>
        <c:axId val="78922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Dollars per kWh</a:t>
                </a:r>
              </a:p>
            </c:rich>
          </c:tx>
          <c:layout>
            <c:manualLayout>
              <c:xMode val="edge"/>
              <c:yMode val="edge"/>
              <c:x val="2.0113298458658526E-2"/>
              <c:y val="0.316016240812125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8922142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3324581329988619"/>
          <c:y val="0.10777269248191942"/>
          <c:w val="0.18304013723210294"/>
          <c:h val="6.1730140798198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70013461010343"/>
          <c:y val="8.8275849285785246E-2"/>
          <c:w val="0.86614263268549407"/>
          <c:h val="0.74281175918156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'Annual Summaries'!$B$2</c:f>
              <c:strCache>
                <c:ptCount val="1"/>
                <c:pt idx="0">
                  <c:v>Washington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'Annual Summaries'!$B$3:$E$3</c:f>
              <c:strCache>
                <c:ptCount val="4"/>
                <c:pt idx="0">
                  <c:v>1- Preferred Resource Strategy</c:v>
                </c:pt>
                <c:pt idx="1">
                  <c:v>2- Alternative Lowest Reasonable Cost Portfolio</c:v>
                </c:pt>
                <c:pt idx="2">
                  <c:v>3- No CETA/NCF no SCGHG</c:v>
                </c:pt>
                <c:pt idx="3">
                  <c:v>4- No Resource Additons</c:v>
                </c:pt>
              </c:strCache>
            </c:strRef>
          </c:cat>
          <c:val>
            <c:numRef>
              <c:f>'Annual Summaries'!$B$30:$E$30</c:f>
              <c:numCache>
                <c:formatCode>#,##0</c:formatCode>
                <c:ptCount val="4"/>
                <c:pt idx="0">
                  <c:v>862.54225898988807</c:v>
                </c:pt>
                <c:pt idx="1">
                  <c:v>854.71332884083336</c:v>
                </c:pt>
                <c:pt idx="2">
                  <c:v>847.61852775265004</c:v>
                </c:pt>
                <c:pt idx="3">
                  <c:v>831.64021826293049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9-48E1-BEA5-9A8E00C3E809}"/>
            </c:ext>
          </c:extLst>
        </c:ser>
        <c:ser>
          <c:idx val="1"/>
          <c:order val="1"/>
          <c:tx>
            <c:strRef>
              <c:f>'Annual Summaries'!$M$2</c:f>
              <c:strCache>
                <c:ptCount val="1"/>
                <c:pt idx="0">
                  <c:v>Idaho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'Annual Summaries'!$B$3:$E$3</c:f>
              <c:strCache>
                <c:ptCount val="4"/>
                <c:pt idx="0">
                  <c:v>1- Preferred Resource Strategy</c:v>
                </c:pt>
                <c:pt idx="1">
                  <c:v>2- Alternative Lowest Reasonable Cost Portfolio</c:v>
                </c:pt>
                <c:pt idx="2">
                  <c:v>3- No CETA/NCF no SCGHG</c:v>
                </c:pt>
                <c:pt idx="3">
                  <c:v>4- No Resource Additons</c:v>
                </c:pt>
              </c:strCache>
            </c:strRef>
          </c:cat>
          <c:val>
            <c:numRef>
              <c:f>'Annual Summaries'!$M$30:$P$30</c:f>
              <c:numCache>
                <c:formatCode>0</c:formatCode>
                <c:ptCount val="4"/>
                <c:pt idx="0">
                  <c:v>408.00414670091823</c:v>
                </c:pt>
                <c:pt idx="1">
                  <c:v>407.43379242808646</c:v>
                </c:pt>
                <c:pt idx="2">
                  <c:v>407.68245419324666</c:v>
                </c:pt>
                <c:pt idx="3">
                  <c:v>395.41768683426824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49-48E1-BEA5-9A8E00C3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4257872"/>
        <c:axId val="1071338528"/>
      </c:barChart>
      <c:catAx>
        <c:axId val="81425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71338528"/>
        <c:crosses val="autoZero"/>
        <c:auto val="1"/>
        <c:lblAlgn val="ctr"/>
        <c:lblOffset val="100"/>
        <c:noMultiLvlLbl val="0"/>
      </c:catAx>
      <c:valAx>
        <c:axId val="107133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Levelized Revenue Requirement</a:t>
                </a:r>
              </a:p>
            </c:rich>
          </c:tx>
          <c:layout>
            <c:manualLayout>
              <c:xMode val="edge"/>
              <c:yMode val="edge"/>
              <c:x val="1.0918275009791872E-2"/>
              <c:y val="0.184453661405931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42578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34689464846053758"/>
          <c:y val="3.6338486909079635E-3"/>
          <c:w val="0.30319111483277289"/>
          <c:h val="8.42263974330495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936126374466913"/>
          <c:y val="3.195352214960058E-2"/>
          <c:w val="0.61344482280122448"/>
          <c:h val="0.91518295507179248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'Annual Summaries'!$A$124</c:f>
              <c:strCache>
                <c:ptCount val="1"/>
                <c:pt idx="0">
                  <c:v>2045 Emissions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'Annual Summaries'!$B$3:$F$3</c:f>
              <c:strCache>
                <c:ptCount val="5"/>
                <c:pt idx="0">
                  <c:v>1- Preferred Resource Strategy</c:v>
                </c:pt>
                <c:pt idx="1">
                  <c:v>2- Alternative Lowest Reasonable Cost Portfolio</c:v>
                </c:pt>
                <c:pt idx="2">
                  <c:v>3- No CETA/NCF no SCGHG</c:v>
                </c:pt>
                <c:pt idx="3">
                  <c:v>4- No Resource Additons</c:v>
                </c:pt>
                <c:pt idx="4">
                  <c:v>5- Least Cost_no NCF EE</c:v>
                </c:pt>
              </c:strCache>
            </c:strRef>
          </c:cat>
          <c:val>
            <c:numRef>
              <c:f>'Annual Summaries'!$B$124:$F$124</c:f>
              <c:numCache>
                <c:formatCode>#,##0.0</c:formatCode>
                <c:ptCount val="5"/>
                <c:pt idx="0">
                  <c:v>0.40828106784849993</c:v>
                </c:pt>
                <c:pt idx="1">
                  <c:v>0.93931527050668762</c:v>
                </c:pt>
                <c:pt idx="2">
                  <c:v>1.2615527275990803</c:v>
                </c:pt>
                <c:pt idx="3">
                  <c:v>0.15190369236835941</c:v>
                </c:pt>
                <c:pt idx="4">
                  <c:v>0.40914319679231914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A-42B9-A937-828CFD1755D7}"/>
            </c:ext>
          </c:extLst>
        </c:ser>
        <c:ser>
          <c:idx val="2"/>
          <c:order val="1"/>
          <c:tx>
            <c:strRef>
              <c:f>'Annual Summaries'!$A$123</c:f>
              <c:strCache>
                <c:ptCount val="1"/>
                <c:pt idx="0">
                  <c:v>2024 Emissions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'Annual Summaries'!$B$3:$F$3</c:f>
              <c:strCache>
                <c:ptCount val="5"/>
                <c:pt idx="0">
                  <c:v>1- Preferred Resource Strategy</c:v>
                </c:pt>
                <c:pt idx="1">
                  <c:v>2- Alternative Lowest Reasonable Cost Portfolio</c:v>
                </c:pt>
                <c:pt idx="2">
                  <c:v>3- No CETA/NCF no SCGHG</c:v>
                </c:pt>
                <c:pt idx="3">
                  <c:v>4- No Resource Additons</c:v>
                </c:pt>
                <c:pt idx="4">
                  <c:v>5- Least Cost_no NCF EE</c:v>
                </c:pt>
              </c:strCache>
            </c:strRef>
          </c:cat>
          <c:val>
            <c:numRef>
              <c:f>'Annual Summaries'!$B$123:$F$123</c:f>
              <c:numCache>
                <c:formatCode>#,##0.0</c:formatCode>
                <c:ptCount val="5"/>
                <c:pt idx="0">
                  <c:v>2.9632909253258708</c:v>
                </c:pt>
                <c:pt idx="1">
                  <c:v>2.9632909253258708</c:v>
                </c:pt>
                <c:pt idx="2">
                  <c:v>2.9632909253258708</c:v>
                </c:pt>
                <c:pt idx="3">
                  <c:v>2.9632909253258708</c:v>
                </c:pt>
                <c:pt idx="4">
                  <c:v>2.9632909253258708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EA-42B9-A937-828CFD175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521584"/>
        <c:axId val="46515056"/>
      </c:barChart>
      <c:catAx>
        <c:axId val="4652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515056"/>
        <c:crosses val="autoZero"/>
        <c:auto val="1"/>
        <c:lblAlgn val="ctr"/>
        <c:lblOffset val="100"/>
        <c:noMultiLvlLbl val="0"/>
      </c:catAx>
      <c:valAx>
        <c:axId val="46515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5215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3233487727103141"/>
          <c:y val="0.80846838194545312"/>
          <c:w val="0.18724464632538096"/>
          <c:h val="8.387833873706962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30198493952551E-2"/>
          <c:y val="3.9890671162393893E-2"/>
          <c:w val="0.90413657436030703"/>
          <c:h val="0.872997996469388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'GHG-PRS'!$A$14</c:f>
              <c:strCache>
                <c:ptCount val="1"/>
                <c:pt idx="0">
                  <c:v>Current Resources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'GHG-PRS'!$D$2:$Y$2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'GHG-PRS'!$D$14:$Y$14</c:f>
              <c:numCache>
                <c:formatCode>#,##0.0</c:formatCode>
                <c:ptCount val="22"/>
                <c:pt idx="0">
                  <c:v>2.9632909253258708</c:v>
                </c:pt>
                <c:pt idx="1">
                  <c:v>2.7021133191225624</c:v>
                </c:pt>
                <c:pt idx="2">
                  <c:v>1.4820482448331038</c:v>
                </c:pt>
                <c:pt idx="3">
                  <c:v>0.87624877475990615</c:v>
                </c:pt>
                <c:pt idx="4">
                  <c:v>0.88317063968728382</c:v>
                </c:pt>
                <c:pt idx="5">
                  <c:v>0.86186842247113238</c:v>
                </c:pt>
                <c:pt idx="6">
                  <c:v>0.89940636172334032</c:v>
                </c:pt>
                <c:pt idx="7">
                  <c:v>0.8131425206273587</c:v>
                </c:pt>
                <c:pt idx="8">
                  <c:v>0.76329081727190973</c:v>
                </c:pt>
                <c:pt idx="9">
                  <c:v>0.74919561302335114</c:v>
                </c:pt>
                <c:pt idx="10">
                  <c:v>0.73242834188475614</c:v>
                </c:pt>
                <c:pt idx="11">
                  <c:v>0.73341446459657667</c:v>
                </c:pt>
                <c:pt idx="12">
                  <c:v>0.72005707699453025</c:v>
                </c:pt>
                <c:pt idx="13">
                  <c:v>0.70268762250715255</c:v>
                </c:pt>
                <c:pt idx="14">
                  <c:v>0.67737241957009953</c:v>
                </c:pt>
                <c:pt idx="15">
                  <c:v>0.66858898161847435</c:v>
                </c:pt>
                <c:pt idx="16">
                  <c:v>0.66361406142484669</c:v>
                </c:pt>
                <c:pt idx="17">
                  <c:v>0.62655694619791658</c:v>
                </c:pt>
                <c:pt idx="18">
                  <c:v>0.62330769580078116</c:v>
                </c:pt>
                <c:pt idx="19">
                  <c:v>0.62480573602864586</c:v>
                </c:pt>
                <c:pt idx="20">
                  <c:v>0.68837432667968756</c:v>
                </c:pt>
                <c:pt idx="21">
                  <c:v>0.15190369236835941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A-41F1-8A0B-F37E55B60A33}"/>
            </c:ext>
          </c:extLst>
        </c:ser>
        <c:ser>
          <c:idx val="1"/>
          <c:order val="1"/>
          <c:tx>
            <c:strRef>
              <c:f>'GHG-PRS'!$A$15</c:f>
              <c:strCache>
                <c:ptCount val="1"/>
                <c:pt idx="0">
                  <c:v>New Resources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'GHG-PRS'!$D$2:$Y$2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'GHG-PRS'!$D$15:$Y$15</c:f>
              <c:numCache>
                <c:formatCode>#,##0.0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0.25312464545535912</c:v>
                </c:pt>
                <c:pt idx="4">
                  <c:v>0.27988127407620067</c:v>
                </c:pt>
                <c:pt idx="5">
                  <c:v>0.27055235349169721</c:v>
                </c:pt>
                <c:pt idx="6">
                  <c:v>0.28150000321234098</c:v>
                </c:pt>
                <c:pt idx="7">
                  <c:v>0.23707403967562338</c:v>
                </c:pt>
                <c:pt idx="8">
                  <c:v>0.21211147792936147</c:v>
                </c:pt>
                <c:pt idx="9">
                  <c:v>0.21467096788700865</c:v>
                </c:pt>
                <c:pt idx="10">
                  <c:v>0.2167935548365236</c:v>
                </c:pt>
                <c:pt idx="11">
                  <c:v>0.22510647426717198</c:v>
                </c:pt>
                <c:pt idx="12">
                  <c:v>0.22963407527774279</c:v>
                </c:pt>
                <c:pt idx="13">
                  <c:v>0.22827774774126999</c:v>
                </c:pt>
                <c:pt idx="14">
                  <c:v>0.22755837691142738</c:v>
                </c:pt>
                <c:pt idx="15">
                  <c:v>0.22804419575509635</c:v>
                </c:pt>
                <c:pt idx="16">
                  <c:v>0.23433599285141599</c:v>
                </c:pt>
                <c:pt idx="17">
                  <c:v>0.23379213605454896</c:v>
                </c:pt>
                <c:pt idx="18">
                  <c:v>0.23540228787907341</c:v>
                </c:pt>
                <c:pt idx="19">
                  <c:v>0.23901505869109665</c:v>
                </c:pt>
                <c:pt idx="20">
                  <c:v>0.27328636851244692</c:v>
                </c:pt>
                <c:pt idx="21">
                  <c:v>0.25637737548014056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A-41F1-8A0B-F37E55B60A33}"/>
            </c:ext>
          </c:extLst>
        </c:ser>
        <c:ser>
          <c:idx val="2"/>
          <c:order val="2"/>
          <c:tx>
            <c:strRef>
              <c:f>'GHG-PRS'!$A$16</c:f>
              <c:strCache>
                <c:ptCount val="1"/>
                <c:pt idx="0">
                  <c:v>Net Market Transactions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'GHG-PRS'!$D$2:$Y$2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'GHG-PRS'!$D$16:$Y$16</c:f>
              <c:numCache>
                <c:formatCode>#,##0.0</c:formatCode>
                <c:ptCount val="22"/>
                <c:pt idx="0">
                  <c:v>-0.51861525070176351</c:v>
                </c:pt>
                <c:pt idx="1">
                  <c:v>-0.39885428464242734</c:v>
                </c:pt>
                <c:pt idx="2">
                  <c:v>-6.3820495042988534E-2</c:v>
                </c:pt>
                <c:pt idx="3">
                  <c:v>1.5794068139127898E-3</c:v>
                </c:pt>
                <c:pt idx="4">
                  <c:v>1.1105783011443521E-2</c:v>
                </c:pt>
                <c:pt idx="5">
                  <c:v>2.5437652966541477E-2</c:v>
                </c:pt>
                <c:pt idx="6">
                  <c:v>-4.2005348600185691E-2</c:v>
                </c:pt>
                <c:pt idx="7">
                  <c:v>-1.6359870501470641E-2</c:v>
                </c:pt>
                <c:pt idx="8">
                  <c:v>6.1648518521665169E-3</c:v>
                </c:pt>
                <c:pt idx="9">
                  <c:v>1.475874274747159E-2</c:v>
                </c:pt>
                <c:pt idx="10">
                  <c:v>8.263748542471E-2</c:v>
                </c:pt>
                <c:pt idx="11">
                  <c:v>9.1545796709725347E-2</c:v>
                </c:pt>
                <c:pt idx="12">
                  <c:v>0.10949137340706355</c:v>
                </c:pt>
                <c:pt idx="13">
                  <c:v>0.10619746330818688</c:v>
                </c:pt>
                <c:pt idx="14">
                  <c:v>0.13697037341000673</c:v>
                </c:pt>
                <c:pt idx="15">
                  <c:v>0.1523797978403576</c:v>
                </c:pt>
                <c:pt idx="16">
                  <c:v>0.15373305414457988</c:v>
                </c:pt>
                <c:pt idx="17">
                  <c:v>0.22288808131709426</c:v>
                </c:pt>
                <c:pt idx="18">
                  <c:v>0.14309204225656597</c:v>
                </c:pt>
                <c:pt idx="19">
                  <c:v>0.22487602809147006</c:v>
                </c:pt>
                <c:pt idx="20">
                  <c:v>0.165930602494958</c:v>
                </c:pt>
                <c:pt idx="21">
                  <c:v>9.0597396818452247E-2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A-41F1-8A0B-F37E55B60A33}"/>
            </c:ext>
          </c:extLst>
        </c:ser>
        <c:ser>
          <c:idx val="3"/>
          <c:order val="3"/>
          <c:tx>
            <c:strRef>
              <c:f>'GHG-PRS'!$A$17</c:f>
              <c:strCache>
                <c:ptCount val="1"/>
                <c:pt idx="0">
                  <c:v>Upstream/Construction/Operations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'GHG-PRS'!$D$2:$Y$2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'GHG-PRS'!$D$17:$Y$17</c:f>
              <c:numCache>
                <c:formatCode>#,##0.0</c:formatCode>
                <c:ptCount val="22"/>
                <c:pt idx="0">
                  <c:v>7.4932892222965217E-2</c:v>
                </c:pt>
                <c:pt idx="1">
                  <c:v>6.2590240826149168E-2</c:v>
                </c:pt>
                <c:pt idx="2">
                  <c:v>5.3051417547337151E-2</c:v>
                </c:pt>
                <c:pt idx="3">
                  <c:v>6.0884482603146203E-3</c:v>
                </c:pt>
                <c:pt idx="4">
                  <c:v>-2.8037685392032843E-3</c:v>
                </c:pt>
                <c:pt idx="5">
                  <c:v>-1.0990371879843891E-2</c:v>
                </c:pt>
                <c:pt idx="6">
                  <c:v>-1.5725262420009364E-2</c:v>
                </c:pt>
                <c:pt idx="7">
                  <c:v>-2.4466188456981397E-2</c:v>
                </c:pt>
                <c:pt idx="8">
                  <c:v>-3.10052977397164E-2</c:v>
                </c:pt>
                <c:pt idx="9">
                  <c:v>-3.5479407286526342E-2</c:v>
                </c:pt>
                <c:pt idx="10">
                  <c:v>-3.8923685023247806E-2</c:v>
                </c:pt>
                <c:pt idx="11">
                  <c:v>-4.0563463627763661E-2</c:v>
                </c:pt>
                <c:pt idx="12">
                  <c:v>-4.151538888591591E-2</c:v>
                </c:pt>
                <c:pt idx="13">
                  <c:v>-4.1915719146420151E-2</c:v>
                </c:pt>
                <c:pt idx="14">
                  <c:v>-4.1973432685467278E-2</c:v>
                </c:pt>
                <c:pt idx="15">
                  <c:v>-4.045919007542767E-2</c:v>
                </c:pt>
                <c:pt idx="16">
                  <c:v>-3.8643164896835648E-2</c:v>
                </c:pt>
                <c:pt idx="17">
                  <c:v>-3.6355480969529272E-2</c:v>
                </c:pt>
                <c:pt idx="18">
                  <c:v>-3.3166010260342063E-2</c:v>
                </c:pt>
                <c:pt idx="19">
                  <c:v>-2.9337469336853661E-2</c:v>
                </c:pt>
                <c:pt idx="20">
                  <c:v>-2.302959472628013E-2</c:v>
                </c:pt>
                <c:pt idx="21">
                  <c:v>-4.8145048454858293E-2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A-41F1-8A0B-F37E55B60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507984"/>
        <c:axId val="46518320"/>
      </c:barChart>
      <c:lineChart>
        <c:grouping val="standard"/>
        <c:varyColors val="0"/>
        <c:ser>
          <c:idx val="4"/>
          <c:order val="4"/>
          <c:tx>
            <c:strRef>
              <c:f>'GHG-PRS'!$A$18</c:f>
              <c:strCache>
                <c:ptCount val="1"/>
                <c:pt idx="0">
                  <c:v>Net Emissions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'GHG-PRS'!$D$18:$Y$18</c:f>
              <c:numCache>
                <c:formatCode>#,##0.0</c:formatCode>
                <c:ptCount val="22"/>
                <c:pt idx="0">
                  <c:v>2.5196085668470727</c:v>
                </c:pt>
                <c:pt idx="1">
                  <c:v>2.3658492753062843</c:v>
                </c:pt>
                <c:pt idx="2">
                  <c:v>1.4712791673374523</c:v>
                </c:pt>
                <c:pt idx="3">
                  <c:v>1.1370412752894925</c:v>
                </c:pt>
                <c:pt idx="4">
                  <c:v>1.1713539282357248</c:v>
                </c:pt>
                <c:pt idx="5">
                  <c:v>1.1468680570495271</c:v>
                </c:pt>
                <c:pt idx="6">
                  <c:v>1.1231757539154863</c:v>
                </c:pt>
                <c:pt idx="7">
                  <c:v>1.0093905013445299</c:v>
                </c:pt>
                <c:pt idx="8">
                  <c:v>0.95056184931372134</c:v>
                </c:pt>
                <c:pt idx="9">
                  <c:v>0.94314591637130507</c:v>
                </c:pt>
                <c:pt idx="10">
                  <c:v>0.99293569712274199</c:v>
                </c:pt>
                <c:pt idx="11">
                  <c:v>1.0095032719457104</c:v>
                </c:pt>
                <c:pt idx="12">
                  <c:v>1.0176671367934207</c:v>
                </c:pt>
                <c:pt idx="13">
                  <c:v>0.99524711441018932</c:v>
                </c:pt>
                <c:pt idx="14">
                  <c:v>0.99992773720606642</c:v>
                </c:pt>
                <c:pt idx="15">
                  <c:v>1.0085537851385007</c:v>
                </c:pt>
                <c:pt idx="16">
                  <c:v>1.0130399435240067</c:v>
                </c:pt>
                <c:pt idx="17">
                  <c:v>1.0468816826000304</c:v>
                </c:pt>
                <c:pt idx="18">
                  <c:v>0.9686360156760786</c:v>
                </c:pt>
                <c:pt idx="19">
                  <c:v>1.0593593534743588</c:v>
                </c:pt>
                <c:pt idx="20">
                  <c:v>1.1045617029608124</c:v>
                </c:pt>
                <c:pt idx="21">
                  <c:v>0.4507334162120939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9A-41F1-8A0B-F37E55B60A33}"/>
            </c:ext>
          </c:extLst>
        </c:ser>
        <c:ser>
          <c:idx val="5"/>
          <c:order val="5"/>
          <c:tx>
            <c:strRef>
              <c:f>'GHG-PRS'!$A$20</c:f>
              <c:strCache>
                <c:ptCount val="1"/>
                <c:pt idx="0">
                  <c:v>2021 Generated Emissions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'GHG-PRS'!$D$20:$Y$20</c:f>
              <c:numCache>
                <c:formatCode>General</c:formatCode>
                <c:ptCount val="22"/>
                <c:pt idx="0">
                  <c:v>2.8980000000000001</c:v>
                </c:pt>
                <c:pt idx="1">
                  <c:v>2.8980000000000001</c:v>
                </c:pt>
                <c:pt idx="2">
                  <c:v>2.8980000000000001</c:v>
                </c:pt>
                <c:pt idx="3">
                  <c:v>2.8980000000000001</c:v>
                </c:pt>
                <c:pt idx="4">
                  <c:v>2.8980000000000001</c:v>
                </c:pt>
                <c:pt idx="5">
                  <c:v>2.8980000000000001</c:v>
                </c:pt>
                <c:pt idx="6">
                  <c:v>2.8980000000000001</c:v>
                </c:pt>
                <c:pt idx="7">
                  <c:v>2.8980000000000001</c:v>
                </c:pt>
                <c:pt idx="8">
                  <c:v>2.8980000000000001</c:v>
                </c:pt>
                <c:pt idx="9">
                  <c:v>2.8980000000000001</c:v>
                </c:pt>
                <c:pt idx="10">
                  <c:v>2.8980000000000001</c:v>
                </c:pt>
                <c:pt idx="11">
                  <c:v>2.8980000000000001</c:v>
                </c:pt>
                <c:pt idx="12">
                  <c:v>2.8980000000000001</c:v>
                </c:pt>
                <c:pt idx="13">
                  <c:v>2.8980000000000001</c:v>
                </c:pt>
                <c:pt idx="14">
                  <c:v>2.8980000000000001</c:v>
                </c:pt>
                <c:pt idx="15">
                  <c:v>2.8980000000000001</c:v>
                </c:pt>
                <c:pt idx="16">
                  <c:v>2.8980000000000001</c:v>
                </c:pt>
                <c:pt idx="17">
                  <c:v>2.8980000000000001</c:v>
                </c:pt>
                <c:pt idx="18">
                  <c:v>2.8980000000000001</c:v>
                </c:pt>
                <c:pt idx="19">
                  <c:v>2.8980000000000001</c:v>
                </c:pt>
                <c:pt idx="20">
                  <c:v>2.8980000000000001</c:v>
                </c:pt>
                <c:pt idx="21">
                  <c:v>2.8980000000000001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9A-41F1-8A0B-F37E55B60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07984"/>
        <c:axId val="46518320"/>
      </c:lineChart>
      <c:catAx>
        <c:axId val="4650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518320"/>
        <c:crosses val="autoZero"/>
        <c:auto val="1"/>
        <c:lblAlgn val="ctr"/>
        <c:lblOffset val="100"/>
        <c:noMultiLvlLbl val="0"/>
      </c:catAx>
      <c:valAx>
        <c:axId val="4651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/>
                  <a:t>Million</a:t>
                </a:r>
                <a:r>
                  <a:rPr lang="en-US" sz="1100" b="1" baseline="0"/>
                  <a:t> Metric Tons</a:t>
                </a:r>
                <a:endParaRPr lang="en-US" sz="11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5079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7707309443919328"/>
          <c:y val="0.17307633573797729"/>
          <c:w val="0.28133822040771844"/>
          <c:h val="0.272478636133185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85724</xdr:colOff>
      <xdr:row>3</xdr:row>
      <xdr:rowOff>138112</xdr:rowOff>
    </xdr:from>
    <xdr:to>
      <xdr:col>34</xdr:col>
      <xdr:colOff>552450</xdr:colOff>
      <xdr:row>24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65</xdr:row>
      <xdr:rowOff>119061</xdr:rowOff>
    </xdr:from>
    <xdr:to>
      <xdr:col>8</xdr:col>
      <xdr:colOff>447675</xdr:colOff>
      <xdr:row>83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257174</xdr:colOff>
      <xdr:row>126</xdr:row>
      <xdr:rowOff>104775</xdr:rowOff>
    </xdr:from>
    <xdr:to>
      <xdr:col>9</xdr:col>
      <xdr:colOff>185737</xdr:colOff>
      <xdr:row>150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</xdr:colOff>
      <xdr:row>27</xdr:row>
      <xdr:rowOff>14287</xdr:rowOff>
    </xdr:from>
    <xdr:to>
      <xdr:col>25</xdr:col>
      <xdr:colOff>0</xdr:colOff>
      <xdr:row>51</xdr:row>
      <xdr:rowOff>57151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5"/>
  <sheetViews>
    <sheetView workbookViewId="0">
      <selection activeCell="A5" sqref="A5"/>
    </sheetView>
  </sheetViews>
  <sheetFormatPr defaultRowHeight="15" x14ac:dyDescent="0.25"/>
  <cols>
    <col min="1" max="1" width="31" bestFit="1" customWidth="1"/>
  </cols>
  <sheetData>
    <row r="3" spans="1:1" x14ac:dyDescent="0.25">
      <c r="A3" t="s">
        <v>77</v>
      </c>
    </row>
    <row r="4" spans="1:1" x14ac:dyDescent="0.25">
      <c r="A4" t="s">
        <v>114</v>
      </c>
    </row>
    <row r="5" spans="1:1" x14ac:dyDescent="0.25">
      <c r="A5" t="s">
        <v>107</v>
      </c>
    </row>
    <row r="6" spans="1:1" x14ac:dyDescent="0.25">
      <c r="A6" t="s">
        <v>106</v>
      </c>
    </row>
    <row r="7" spans="1:1" x14ac:dyDescent="0.25">
      <c r="A7" t="s">
        <v>115</v>
      </c>
    </row>
    <row r="25" spans="1:1" x14ac:dyDescent="0.25">
      <c r="A25" s="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X27"/>
  <sheetViews>
    <sheetView tabSelected="1" workbookViewId="0">
      <selection activeCell="L31" sqref="L31"/>
    </sheetView>
  </sheetViews>
  <sheetFormatPr defaultRowHeight="12.75" x14ac:dyDescent="0.2"/>
  <cols>
    <col min="1" max="1" width="13.28515625" style="8" bestFit="1" customWidth="1"/>
    <col min="2" max="3" width="9.140625" style="8"/>
    <col min="4" max="4" width="13.42578125" style="8" customWidth="1"/>
    <col min="5" max="8" width="9.140625" style="8"/>
    <col min="9" max="9" width="12" style="8" bestFit="1" customWidth="1"/>
    <col min="10" max="10" width="10.85546875" style="8" bestFit="1" customWidth="1"/>
    <col min="11" max="11" width="9.140625" style="8"/>
    <col min="12" max="12" width="13.140625" style="8" customWidth="1"/>
    <col min="13" max="13" width="13.28515625" style="8" bestFit="1" customWidth="1"/>
    <col min="14" max="14" width="9" style="8" bestFit="1" customWidth="1"/>
    <col min="15" max="15" width="9.140625" style="8"/>
    <col min="16" max="16" width="4.42578125" style="8" customWidth="1"/>
    <col min="17" max="18" width="9.140625" style="8"/>
    <col min="19" max="19" width="14.85546875" style="49" bestFit="1" customWidth="1"/>
    <col min="20" max="24" width="9.7109375" style="8" customWidth="1"/>
    <col min="25" max="16384" width="9.140625" style="8"/>
  </cols>
  <sheetData>
    <row r="1" spans="1:24" ht="16.5" customHeight="1" x14ac:dyDescent="0.2">
      <c r="A1" s="8" t="s">
        <v>33</v>
      </c>
      <c r="B1" s="22">
        <f>'Summary Data'!A1</f>
        <v>6.5799999999999997E-2</v>
      </c>
    </row>
    <row r="2" spans="1:24" ht="16.5" customHeight="1" x14ac:dyDescent="0.2">
      <c r="A2" s="8" t="s">
        <v>34</v>
      </c>
      <c r="B2" s="23">
        <v>0.02</v>
      </c>
      <c r="D2" s="163" t="s">
        <v>73</v>
      </c>
      <c r="E2" s="163"/>
      <c r="F2" s="163"/>
      <c r="G2" s="163"/>
      <c r="H2" s="163"/>
      <c r="I2" s="163"/>
      <c r="J2" s="163"/>
      <c r="L2" s="7" t="s">
        <v>74</v>
      </c>
    </row>
    <row r="3" spans="1:24" s="24" customFormat="1" ht="56.25" customHeight="1" x14ac:dyDescent="0.2">
      <c r="D3" s="24" t="s">
        <v>38</v>
      </c>
      <c r="E3" s="24" t="s">
        <v>39</v>
      </c>
      <c r="G3" s="24" t="s">
        <v>35</v>
      </c>
      <c r="I3" s="24" t="s">
        <v>37</v>
      </c>
      <c r="J3" s="24" t="s">
        <v>36</v>
      </c>
      <c r="L3" s="24" t="s">
        <v>40</v>
      </c>
      <c r="M3" s="24" t="s">
        <v>41</v>
      </c>
      <c r="O3" s="24" t="s">
        <v>40</v>
      </c>
      <c r="Q3" s="24" t="s">
        <v>42</v>
      </c>
      <c r="S3" s="50" t="s">
        <v>0</v>
      </c>
      <c r="T3" s="50" t="s">
        <v>55</v>
      </c>
      <c r="U3" s="50" t="s">
        <v>56</v>
      </c>
      <c r="V3" s="50" t="s">
        <v>57</v>
      </c>
      <c r="W3" s="50" t="s">
        <v>54</v>
      </c>
      <c r="X3" s="50" t="s">
        <v>59</v>
      </c>
    </row>
    <row r="4" spans="1:24" x14ac:dyDescent="0.2">
      <c r="C4" s="2">
        <v>2024</v>
      </c>
      <c r="D4" s="25">
        <f>'Summary Data'!E62-'Summary Data'!E92</f>
        <v>0</v>
      </c>
      <c r="E4" s="10">
        <f>('Summary Data'!Q62+'Summary Data'!R62)-('Summary Data'!Q92+'Summary Data'!R92)</f>
        <v>0</v>
      </c>
      <c r="F4" s="10"/>
      <c r="G4" s="25">
        <v>0</v>
      </c>
      <c r="I4" s="26">
        <v>0</v>
      </c>
      <c r="J4" s="27">
        <f t="shared" ref="J4:J6" si="0">I4*E4/1000</f>
        <v>0</v>
      </c>
      <c r="L4" s="28">
        <f>'Summary Data'!E5-'Summary Data'!E62</f>
        <v>-7.1906856630903349E-3</v>
      </c>
      <c r="M4" s="29">
        <f>'Summary Data'!U5+'Summary Data'!V5</f>
        <v>0.98436788235911099</v>
      </c>
      <c r="N4" s="30"/>
      <c r="O4" s="33">
        <v>0</v>
      </c>
      <c r="P4" s="33"/>
      <c r="Q4" s="31">
        <f>O4/$M$27*1000</f>
        <v>0</v>
      </c>
      <c r="S4" s="51">
        <v>2024</v>
      </c>
      <c r="T4" s="47">
        <v>42.991280000000003</v>
      </c>
      <c r="U4" s="47">
        <v>44.268569999999997</v>
      </c>
      <c r="V4" s="47">
        <v>41.284579999999998</v>
      </c>
      <c r="W4" s="48">
        <f>Q4</f>
        <v>0</v>
      </c>
      <c r="X4" s="48">
        <f t="shared" ref="X4:X25" si="1">I4</f>
        <v>0</v>
      </c>
    </row>
    <row r="5" spans="1:24" x14ac:dyDescent="0.2">
      <c r="C5" s="2">
        <v>2025</v>
      </c>
      <c r="D5" s="25">
        <f>'Summary Data'!E63-'Summary Data'!E93</f>
        <v>0.43157994752039031</v>
      </c>
      <c r="E5" s="10">
        <f>('Summary Data'!Q63+'Summary Data'!R63)-('Summary Data'!Q93+'Summary Data'!R93)</f>
        <v>0.4337254329704559</v>
      </c>
      <c r="F5" s="10"/>
      <c r="G5" s="25">
        <v>0</v>
      </c>
      <c r="I5" s="26">
        <v>0</v>
      </c>
      <c r="J5" s="27">
        <f t="shared" si="0"/>
        <v>0</v>
      </c>
      <c r="L5" s="28">
        <f>'Summary Data'!E6-'Summary Data'!E63</f>
        <v>2.7646533496863412E-3</v>
      </c>
      <c r="M5" s="29">
        <f>'Summary Data'!U6+'Summary Data'!V6</f>
        <v>1.9625132508280012</v>
      </c>
      <c r="N5" s="30"/>
      <c r="O5" s="33">
        <v>0</v>
      </c>
      <c r="P5" s="33"/>
      <c r="Q5" s="31">
        <f t="shared" ref="Q5:Q25" si="2">O5/$M$27*1000</f>
        <v>0</v>
      </c>
      <c r="S5" s="51">
        <v>2025</v>
      </c>
      <c r="T5" s="47">
        <v>38.725320000000004</v>
      </c>
      <c r="U5" s="47">
        <v>39.4968</v>
      </c>
      <c r="V5" s="47">
        <v>37.69558</v>
      </c>
      <c r="W5" s="48">
        <f t="shared" ref="W5:W25" si="3">Q5</f>
        <v>0</v>
      </c>
      <c r="X5" s="48">
        <f t="shared" si="1"/>
        <v>0</v>
      </c>
    </row>
    <row r="6" spans="1:24" x14ac:dyDescent="0.2">
      <c r="C6" s="2">
        <v>2026</v>
      </c>
      <c r="D6" s="25">
        <f>'Summary Data'!E64-'Summary Data'!E94</f>
        <v>0.37096584154778611</v>
      </c>
      <c r="E6" s="10">
        <f>('Summary Data'!Q64+'Summary Data'!R64)-('Summary Data'!Q94+'Summary Data'!R94)</f>
        <v>1.3990557965225998</v>
      </c>
      <c r="F6" s="10"/>
      <c r="G6" s="25">
        <v>0</v>
      </c>
      <c r="I6" s="26">
        <v>0</v>
      </c>
      <c r="J6" s="27">
        <f t="shared" si="0"/>
        <v>0</v>
      </c>
      <c r="L6" s="28">
        <f>'Summary Data'!E7-'Summary Data'!E64</f>
        <v>1.6552554419263288E-2</v>
      </c>
      <c r="M6" s="29">
        <f>'Summary Data'!U7+'Summary Data'!V7</f>
        <v>2.9406745949460524</v>
      </c>
      <c r="N6" s="30"/>
      <c r="O6" s="33">
        <v>0</v>
      </c>
      <c r="P6" s="33"/>
      <c r="Q6" s="31">
        <f t="shared" si="2"/>
        <v>0</v>
      </c>
      <c r="S6" s="51">
        <v>2026</v>
      </c>
      <c r="T6" s="47">
        <v>36.92398</v>
      </c>
      <c r="U6" s="47">
        <v>36.771630000000002</v>
      </c>
      <c r="V6" s="47">
        <v>37.127310000000001</v>
      </c>
      <c r="W6" s="48">
        <f t="shared" si="3"/>
        <v>0</v>
      </c>
      <c r="X6" s="48">
        <f t="shared" si="1"/>
        <v>0</v>
      </c>
    </row>
    <row r="7" spans="1:24" x14ac:dyDescent="0.2">
      <c r="C7" s="2">
        <v>2027</v>
      </c>
      <c r="D7" s="25">
        <f>'Summary Data'!E65-'Summary Data'!E95</f>
        <v>23.677898892566645</v>
      </c>
      <c r="E7" s="10">
        <f>('Summary Data'!Q65+'Summary Data'!R65)-('Summary Data'!Q95+'Summary Data'!R95)</f>
        <v>221.5501047130461</v>
      </c>
      <c r="F7" s="10"/>
      <c r="G7" s="34">
        <v>34.472113628167513</v>
      </c>
      <c r="H7" s="25"/>
      <c r="I7" s="35">
        <v>78.032809858242729</v>
      </c>
      <c r="J7" s="27">
        <f>I7*E7/1000</f>
        <v>17.28817719514689</v>
      </c>
      <c r="L7" s="28">
        <f>'Summary Data'!E8-'Summary Data'!E65</f>
        <v>4.5960461568104165</v>
      </c>
      <c r="M7" s="29">
        <f>'Summary Data'!U8+'Summary Data'!V8</f>
        <v>979.37467645138179</v>
      </c>
      <c r="N7" s="30"/>
      <c r="O7" s="32">
        <v>18.607159215435821</v>
      </c>
      <c r="P7" s="33"/>
      <c r="Q7" s="31">
        <f t="shared" si="2"/>
        <v>16.854512135103189</v>
      </c>
      <c r="S7" s="51">
        <v>2027</v>
      </c>
      <c r="T7" s="47">
        <v>33.437510000000003</v>
      </c>
      <c r="U7" s="47">
        <v>32.446040000000004</v>
      </c>
      <c r="V7" s="47">
        <v>34.760860000000001</v>
      </c>
      <c r="W7" s="48">
        <f>Q7</f>
        <v>16.854512135103189</v>
      </c>
      <c r="X7" s="85">
        <f>I7</f>
        <v>78.032809858242729</v>
      </c>
    </row>
    <row r="8" spans="1:24" x14ac:dyDescent="0.2">
      <c r="C8" s="2">
        <v>2028</v>
      </c>
      <c r="D8" s="25">
        <f>'Summary Data'!E66-'Summary Data'!E96</f>
        <v>22.322121094152862</v>
      </c>
      <c r="E8" s="10">
        <f>('Summary Data'!Q66+'Summary Data'!R66)-('Summary Data'!Q96+'Summary Data'!R96)</f>
        <v>222.73476577069727</v>
      </c>
      <c r="F8" s="10"/>
      <c r="G8" s="25">
        <f>G7*(1+$B$2)</f>
        <v>35.16155590073086</v>
      </c>
      <c r="H8" s="25"/>
      <c r="I8" s="26">
        <f>I7*(1+$B$2)</f>
        <v>79.593466055407589</v>
      </c>
      <c r="J8" s="27">
        <f t="shared" ref="J8:J25" si="4">I8*E8/1000</f>
        <v>17.728232018729152</v>
      </c>
      <c r="L8" s="28">
        <f>'Summary Data'!E9-'Summary Data'!E66</f>
        <v>4.9999879090362356</v>
      </c>
      <c r="M8" s="29">
        <f>'Summary Data'!U9+'Summary Data'!V9</f>
        <v>1026.9984333202572</v>
      </c>
      <c r="N8" s="30"/>
      <c r="O8" s="33">
        <f t="shared" ref="O8:O12" si="5">O7*(1+$B$2)</f>
        <v>18.979302399744537</v>
      </c>
      <c r="P8" s="33"/>
      <c r="Q8" s="31">
        <f t="shared" si="2"/>
        <v>17.191602377805253</v>
      </c>
      <c r="S8" s="51">
        <v>2028</v>
      </c>
      <c r="T8" s="47">
        <v>33.236750000000001</v>
      </c>
      <c r="U8" s="47">
        <v>31.433199999999999</v>
      </c>
      <c r="V8" s="47">
        <v>35.628740000000001</v>
      </c>
      <c r="W8" s="48">
        <f t="shared" si="3"/>
        <v>17.191602377805253</v>
      </c>
      <c r="X8" s="85">
        <f t="shared" si="1"/>
        <v>79.593466055407589</v>
      </c>
    </row>
    <row r="9" spans="1:24" x14ac:dyDescent="0.2">
      <c r="C9" s="2">
        <v>2029</v>
      </c>
      <c r="D9" s="25">
        <f>'Summary Data'!E67-'Summary Data'!E97</f>
        <v>24.848205260699615</v>
      </c>
      <c r="E9" s="10">
        <f>('Summary Data'!Q67+'Summary Data'!R67)-('Summary Data'!Q97+'Summary Data'!R97)</f>
        <v>238.58883410775934</v>
      </c>
      <c r="F9" s="10"/>
      <c r="G9" s="25">
        <f t="shared" ref="G9:G25" si="6">G8*(1+$B$2)</f>
        <v>35.864787018745481</v>
      </c>
      <c r="H9" s="25"/>
      <c r="I9" s="26">
        <f t="shared" ref="I9:I25" si="7">I8*(1+$B$2)</f>
        <v>81.185335376515738</v>
      </c>
      <c r="J9" s="27">
        <f t="shared" si="4"/>
        <v>19.369914514130318</v>
      </c>
      <c r="L9" s="28">
        <f>'Summary Data'!E10-'Summary Data'!E67</f>
        <v>5.7651289833518149</v>
      </c>
      <c r="M9" s="29">
        <f>'Summary Data'!U10+'Summary Data'!V10</f>
        <v>1001.8845548864335</v>
      </c>
      <c r="N9" s="30"/>
      <c r="O9" s="33">
        <f t="shared" si="5"/>
        <v>19.358888447739428</v>
      </c>
      <c r="P9" s="33"/>
      <c r="Q9" s="31">
        <f t="shared" si="2"/>
        <v>17.535434425361355</v>
      </c>
      <c r="S9" s="51">
        <v>2029</v>
      </c>
      <c r="T9" s="47">
        <v>33.78933</v>
      </c>
      <c r="U9" s="47">
        <v>32.000579999999999</v>
      </c>
      <c r="V9" s="47">
        <v>36.176879999999997</v>
      </c>
      <c r="W9" s="48">
        <f t="shared" si="3"/>
        <v>17.535434425361355</v>
      </c>
      <c r="X9" s="85">
        <f t="shared" si="1"/>
        <v>81.185335376515738</v>
      </c>
    </row>
    <row r="10" spans="1:24" x14ac:dyDescent="0.2">
      <c r="C10" s="2">
        <v>2030</v>
      </c>
      <c r="D10" s="25">
        <f>'Summary Data'!E68-'Summary Data'!E98</f>
        <v>23.213089016554477</v>
      </c>
      <c r="E10" s="10">
        <f>('Summary Data'!Q68+'Summary Data'!R68)-('Summary Data'!Q98+'Summary Data'!R98)</f>
        <v>237.38915093936774</v>
      </c>
      <c r="F10" s="10"/>
      <c r="G10" s="25">
        <f t="shared" si="6"/>
        <v>36.582082759120389</v>
      </c>
      <c r="H10" s="25"/>
      <c r="I10" s="26">
        <f t="shared" si="7"/>
        <v>82.809042084046055</v>
      </c>
      <c r="J10" s="27">
        <f t="shared" si="4"/>
        <v>19.657968190434065</v>
      </c>
      <c r="L10" s="28">
        <f>'Summary Data'!E11-'Summary Data'!E68</f>
        <v>4.9430903939694417</v>
      </c>
      <c r="M10" s="29">
        <f>'Summary Data'!U11+'Summary Data'!V11</f>
        <v>1529.5528070230462</v>
      </c>
      <c r="N10" s="30"/>
      <c r="O10" s="33">
        <f t="shared" si="5"/>
        <v>19.746066216694217</v>
      </c>
      <c r="P10" s="33"/>
      <c r="Q10" s="31">
        <f t="shared" si="2"/>
        <v>17.886143113868584</v>
      </c>
      <c r="S10" s="51">
        <v>2030</v>
      </c>
      <c r="T10" s="47">
        <v>35.485770000000002</v>
      </c>
      <c r="U10" s="47">
        <v>32.735900000000001</v>
      </c>
      <c r="V10" s="47">
        <v>39.156179999999999</v>
      </c>
      <c r="W10" s="48">
        <f t="shared" si="3"/>
        <v>17.886143113868584</v>
      </c>
      <c r="X10" s="85">
        <f t="shared" si="1"/>
        <v>82.809042084046055</v>
      </c>
    </row>
    <row r="11" spans="1:24" x14ac:dyDescent="0.2">
      <c r="C11" s="2">
        <v>2031</v>
      </c>
      <c r="D11" s="25">
        <f>'Summary Data'!E69-'Summary Data'!E99</f>
        <v>26.029783370872565</v>
      </c>
      <c r="E11" s="10">
        <f>('Summary Data'!Q69+'Summary Data'!R69)-('Summary Data'!Q99+'Summary Data'!R99)</f>
        <v>247.58956051369103</v>
      </c>
      <c r="F11" s="10"/>
      <c r="G11" s="25">
        <f t="shared" si="6"/>
        <v>37.313724414302797</v>
      </c>
      <c r="H11" s="25"/>
      <c r="I11" s="26">
        <f t="shared" si="7"/>
        <v>84.465222925726977</v>
      </c>
      <c r="J11" s="27">
        <f t="shared" si="4"/>
        <v>20.91270742287168</v>
      </c>
      <c r="L11" s="28">
        <f>'Summary Data'!E12-'Summary Data'!E69</f>
        <v>9.5400345537273097</v>
      </c>
      <c r="M11" s="29">
        <f>'Summary Data'!U12+'Summary Data'!V12</f>
        <v>1604.2349151848771</v>
      </c>
      <c r="N11" s="30"/>
      <c r="O11" s="33">
        <f t="shared" si="5"/>
        <v>20.140987541028103</v>
      </c>
      <c r="P11" s="33"/>
      <c r="Q11" s="31">
        <f t="shared" si="2"/>
        <v>18.243865976145958</v>
      </c>
      <c r="S11" s="51">
        <v>2031</v>
      </c>
      <c r="T11" s="47">
        <v>35.977159999999998</v>
      </c>
      <c r="U11" s="47">
        <v>32.838549999999998</v>
      </c>
      <c r="V11" s="47">
        <v>40.166420000000002</v>
      </c>
      <c r="W11" s="48">
        <f t="shared" si="3"/>
        <v>18.243865976145958</v>
      </c>
      <c r="X11" s="85">
        <f t="shared" si="1"/>
        <v>84.465222925726977</v>
      </c>
    </row>
    <row r="12" spans="1:24" x14ac:dyDescent="0.2">
      <c r="C12" s="2">
        <v>2032</v>
      </c>
      <c r="D12" s="25">
        <f>'Summary Data'!E70-'Summary Data'!E100</f>
        <v>38.999514280745416</v>
      </c>
      <c r="E12" s="10">
        <f>('Summary Data'!Q70+'Summary Data'!R70)-('Summary Data'!Q100+'Summary Data'!R100)</f>
        <v>344.06083139264138</v>
      </c>
      <c r="F12" s="10"/>
      <c r="G12" s="25">
        <f t="shared" si="6"/>
        <v>38.059998902588852</v>
      </c>
      <c r="H12" s="25"/>
      <c r="I12" s="26">
        <f t="shared" si="7"/>
        <v>86.154527384241518</v>
      </c>
      <c r="J12" s="27">
        <f t="shared" si="4"/>
        <v>29.642398320062224</v>
      </c>
      <c r="L12" s="28">
        <f>'Summary Data'!E13-'Summary Data'!E70</f>
        <v>30.818875365504482</v>
      </c>
      <c r="M12" s="29">
        <f>'Summary Data'!U13+'Summary Data'!V13</f>
        <v>1676.3573385919201</v>
      </c>
      <c r="N12" s="30"/>
      <c r="O12" s="33">
        <f t="shared" si="5"/>
        <v>20.543807291848665</v>
      </c>
      <c r="P12" s="33"/>
      <c r="Q12" s="31">
        <f t="shared" si="2"/>
        <v>18.60874329566888</v>
      </c>
      <c r="S12" s="51">
        <v>2032</v>
      </c>
      <c r="T12" s="47">
        <v>36.03248</v>
      </c>
      <c r="U12" s="47">
        <v>32.67662</v>
      </c>
      <c r="V12" s="47">
        <v>40.516480000000001</v>
      </c>
      <c r="W12" s="48">
        <f t="shared" si="3"/>
        <v>18.60874329566888</v>
      </c>
      <c r="X12" s="85">
        <f t="shared" si="1"/>
        <v>86.154527384241518</v>
      </c>
    </row>
    <row r="13" spans="1:24" x14ac:dyDescent="0.2">
      <c r="C13" s="2">
        <v>2033</v>
      </c>
      <c r="D13" s="25">
        <f>'Summary Data'!E71-'Summary Data'!E101</f>
        <v>36.589694806737725</v>
      </c>
      <c r="E13" s="10">
        <f>('Summary Data'!Q71+'Summary Data'!R71)-('Summary Data'!Q101+'Summary Data'!R101)</f>
        <v>340.40735812611439</v>
      </c>
      <c r="F13" s="10"/>
      <c r="G13" s="25">
        <f t="shared" si="6"/>
        <v>38.82119888064063</v>
      </c>
      <c r="H13" s="25"/>
      <c r="I13" s="26">
        <f t="shared" si="7"/>
        <v>87.877617931926352</v>
      </c>
      <c r="J13" s="27">
        <f t="shared" si="4"/>
        <v>29.914187758623108</v>
      </c>
      <c r="L13" s="28">
        <f>'Summary Data'!E14-'Summary Data'!E71</f>
        <v>29.416618093699753</v>
      </c>
      <c r="M13" s="29">
        <f>'Summary Data'!U14+'Summary Data'!V14</f>
        <v>1658.3774760526278</v>
      </c>
      <c r="N13" s="30"/>
      <c r="O13" s="33">
        <f t="shared" ref="O13:O24" si="8">O12*(1+$B$2)</f>
        <v>20.954683437685638</v>
      </c>
      <c r="P13" s="33"/>
      <c r="Q13" s="31">
        <f t="shared" si="2"/>
        <v>18.980918161582252</v>
      </c>
      <c r="S13" s="51">
        <v>2033</v>
      </c>
      <c r="T13" s="47">
        <v>36.503169999999997</v>
      </c>
      <c r="U13" s="47">
        <v>32.691940000000002</v>
      </c>
      <c r="V13" s="47">
        <v>41.590209999999999</v>
      </c>
      <c r="W13" s="48">
        <f t="shared" si="3"/>
        <v>18.980918161582252</v>
      </c>
      <c r="X13" s="85">
        <f t="shared" si="1"/>
        <v>87.877617931926352</v>
      </c>
    </row>
    <row r="14" spans="1:24" x14ac:dyDescent="0.2">
      <c r="C14" s="2">
        <v>2034</v>
      </c>
      <c r="D14" s="25">
        <f>'Summary Data'!E72-'Summary Data'!E102</f>
        <v>35.322829559322145</v>
      </c>
      <c r="E14" s="10">
        <f>('Summary Data'!Q72+'Summary Data'!R72)-('Summary Data'!Q102+'Summary Data'!R102)</f>
        <v>336.76785017316536</v>
      </c>
      <c r="F14" s="10"/>
      <c r="G14" s="25">
        <f t="shared" si="6"/>
        <v>39.597622858253445</v>
      </c>
      <c r="H14" s="25"/>
      <c r="I14" s="26">
        <f t="shared" si="7"/>
        <v>89.635170290564886</v>
      </c>
      <c r="J14" s="27">
        <f t="shared" si="4"/>
        <v>30.186243598659118</v>
      </c>
      <c r="L14" s="28">
        <f>'Summary Data'!E15-'Summary Data'!E72</f>
        <v>29.255708208444503</v>
      </c>
      <c r="M14" s="29">
        <f>'Summary Data'!U15+'Summary Data'!V15</f>
        <v>1661.8456984266072</v>
      </c>
      <c r="N14" s="30"/>
      <c r="O14" s="33">
        <f t="shared" si="8"/>
        <v>21.373777106439352</v>
      </c>
      <c r="P14" s="33"/>
      <c r="Q14" s="31">
        <f t="shared" si="2"/>
        <v>19.360536524813902</v>
      </c>
      <c r="S14" s="51">
        <v>2034</v>
      </c>
      <c r="T14" s="47">
        <v>36.263590000000001</v>
      </c>
      <c r="U14" s="47">
        <v>32.226529999999997</v>
      </c>
      <c r="V14" s="47">
        <v>41.61206</v>
      </c>
      <c r="W14" s="48">
        <f t="shared" si="3"/>
        <v>19.360536524813902</v>
      </c>
      <c r="X14" s="85">
        <f t="shared" si="1"/>
        <v>89.635170290564886</v>
      </c>
    </row>
    <row r="15" spans="1:24" x14ac:dyDescent="0.2">
      <c r="C15" s="2">
        <v>2035</v>
      </c>
      <c r="D15" s="25">
        <f>'Summary Data'!E73-'Summary Data'!E103</f>
        <v>32.121940659729034</v>
      </c>
      <c r="E15" s="10">
        <f>('Summary Data'!Q73+'Summary Data'!R73)-('Summary Data'!Q103+'Summary Data'!R103)</f>
        <v>338.38246303803834</v>
      </c>
      <c r="F15" s="10"/>
      <c r="G15" s="25">
        <f t="shared" si="6"/>
        <v>40.389575315418512</v>
      </c>
      <c r="H15" s="25"/>
      <c r="I15" s="26">
        <f t="shared" si="7"/>
        <v>91.427873696376182</v>
      </c>
      <c r="J15" s="27">
        <f t="shared" si="4"/>
        <v>30.93758909171045</v>
      </c>
      <c r="L15" s="28">
        <f>'Summary Data'!E16-'Summary Data'!E73</f>
        <v>27.989239057519853</v>
      </c>
      <c r="M15" s="29">
        <f>'Summary Data'!U16+'Summary Data'!V16</f>
        <v>1660.8465004354757</v>
      </c>
      <c r="N15" s="30"/>
      <c r="O15" s="33">
        <f t="shared" si="8"/>
        <v>21.801252648568138</v>
      </c>
      <c r="P15" s="33"/>
      <c r="Q15" s="31">
        <f t="shared" si="2"/>
        <v>19.74774725531018</v>
      </c>
      <c r="S15" s="51">
        <v>2035</v>
      </c>
      <c r="T15" s="47">
        <v>37.502980000000001</v>
      </c>
      <c r="U15" s="47">
        <v>33.621380000000002</v>
      </c>
      <c r="V15" s="47">
        <v>42.683959999999999</v>
      </c>
      <c r="W15" s="48">
        <f t="shared" si="3"/>
        <v>19.74774725531018</v>
      </c>
      <c r="X15" s="85">
        <f t="shared" si="1"/>
        <v>91.427873696376182</v>
      </c>
    </row>
    <row r="16" spans="1:24" x14ac:dyDescent="0.2">
      <c r="C16" s="2">
        <v>2036</v>
      </c>
      <c r="D16" s="25">
        <f>'Summary Data'!E74-'Summary Data'!E104</f>
        <v>60.672510221489119</v>
      </c>
      <c r="E16" s="10">
        <f>('Summary Data'!Q74+'Summary Data'!R74)-('Summary Data'!Q104+'Summary Data'!R104)</f>
        <v>523.92771182205013</v>
      </c>
      <c r="F16" s="10"/>
      <c r="G16" s="25">
        <f t="shared" si="6"/>
        <v>41.197366821726881</v>
      </c>
      <c r="H16" s="25"/>
      <c r="I16" s="26">
        <f t="shared" si="7"/>
        <v>93.256431170303713</v>
      </c>
      <c r="J16" s="27">
        <f t="shared" si="4"/>
        <v>48.859628595747736</v>
      </c>
      <c r="L16" s="28">
        <f>'Summary Data'!E17-'Summary Data'!E74</f>
        <v>-2.4151467183464774</v>
      </c>
      <c r="M16" s="29">
        <f>'Summary Data'!U17+'Summary Data'!V17</f>
        <v>1651.4805371445523</v>
      </c>
      <c r="N16" s="30"/>
      <c r="O16" s="33">
        <f t="shared" si="8"/>
        <v>22.237277701539501</v>
      </c>
      <c r="P16" s="33"/>
      <c r="Q16" s="31">
        <f t="shared" si="2"/>
        <v>20.14270220041638</v>
      </c>
      <c r="S16" s="51">
        <v>2036</v>
      </c>
      <c r="T16" s="47">
        <v>37.584359999999997</v>
      </c>
      <c r="U16" s="47">
        <v>33.327460000000002</v>
      </c>
      <c r="V16" s="47">
        <v>43.272309999999997</v>
      </c>
      <c r="W16" s="48">
        <f t="shared" si="3"/>
        <v>20.14270220041638</v>
      </c>
      <c r="X16" s="85">
        <f t="shared" si="1"/>
        <v>93.256431170303713</v>
      </c>
    </row>
    <row r="17" spans="3:24" x14ac:dyDescent="0.2">
      <c r="C17" s="2">
        <v>2037</v>
      </c>
      <c r="D17" s="25">
        <f>'Summary Data'!E75-'Summary Data'!E105</f>
        <v>55.582327953209642</v>
      </c>
      <c r="E17" s="10">
        <f>('Summary Data'!Q75+'Summary Data'!R75)-('Summary Data'!Q105+'Summary Data'!R105)</f>
        <v>520.88653450271227</v>
      </c>
      <c r="F17" s="10"/>
      <c r="G17" s="25">
        <f t="shared" si="6"/>
        <v>42.021314158161417</v>
      </c>
      <c r="H17" s="25"/>
      <c r="I17" s="26">
        <f t="shared" si="7"/>
        <v>95.121559793709793</v>
      </c>
      <c r="J17" s="27">
        <f t="shared" si="4"/>
        <v>49.547539637438021</v>
      </c>
      <c r="L17" s="28">
        <f>'Summary Data'!E18-'Summary Data'!E75</f>
        <v>-2.8664865697930964</v>
      </c>
      <c r="M17" s="29">
        <f>'Summary Data'!U18+'Summary Data'!V18</f>
        <v>1649.4621911710356</v>
      </c>
      <c r="N17" s="30"/>
      <c r="O17" s="33">
        <f t="shared" si="8"/>
        <v>22.682023255570293</v>
      </c>
      <c r="P17" s="33"/>
      <c r="Q17" s="31">
        <f t="shared" si="2"/>
        <v>20.545556244424713</v>
      </c>
      <c r="S17" s="51">
        <v>2037</v>
      </c>
      <c r="T17" s="47">
        <v>38.601909999999997</v>
      </c>
      <c r="U17" s="47">
        <v>34.159529999999997</v>
      </c>
      <c r="V17" s="47">
        <v>44.531390000000002</v>
      </c>
      <c r="W17" s="48">
        <f t="shared" si="3"/>
        <v>20.545556244424713</v>
      </c>
      <c r="X17" s="85">
        <f t="shared" si="1"/>
        <v>95.121559793709793</v>
      </c>
    </row>
    <row r="18" spans="3:24" x14ac:dyDescent="0.2">
      <c r="C18" s="2">
        <v>2038</v>
      </c>
      <c r="D18" s="25">
        <f>'Summary Data'!E76-'Summary Data'!E106</f>
        <v>54.731025434553885</v>
      </c>
      <c r="E18" s="10">
        <f>('Summary Data'!Q76+'Summary Data'!R76)-('Summary Data'!Q106+'Summary Data'!R106)</f>
        <v>517.99802225709641</v>
      </c>
      <c r="F18" s="10"/>
      <c r="G18" s="25">
        <f t="shared" si="6"/>
        <v>42.861740441324649</v>
      </c>
      <c r="H18" s="25"/>
      <c r="I18" s="26">
        <f t="shared" si="7"/>
        <v>97.023990989583993</v>
      </c>
      <c r="J18" s="27">
        <f t="shared" si="4"/>
        <v>50.258235444094851</v>
      </c>
      <c r="L18" s="28">
        <f>'Summary Data'!E19-'Summary Data'!E76</f>
        <v>16.344030092675894</v>
      </c>
      <c r="M18" s="29">
        <f>'Summary Data'!U19+'Summary Data'!V19</f>
        <v>1613.2708125311274</v>
      </c>
      <c r="N18" s="30"/>
      <c r="O18" s="33">
        <f t="shared" si="8"/>
        <v>23.135663720681698</v>
      </c>
      <c r="P18" s="33"/>
      <c r="Q18" s="31">
        <f t="shared" si="2"/>
        <v>20.956467369313206</v>
      </c>
      <c r="S18" s="51">
        <v>2038</v>
      </c>
      <c r="T18" s="47">
        <v>39.190240000000003</v>
      </c>
      <c r="U18" s="47">
        <v>34.638300000000001</v>
      </c>
      <c r="V18" s="47">
        <v>45.265940000000001</v>
      </c>
      <c r="W18" s="48">
        <f t="shared" si="3"/>
        <v>20.956467369313206</v>
      </c>
      <c r="X18" s="85">
        <f t="shared" si="1"/>
        <v>97.023990989583993</v>
      </c>
    </row>
    <row r="19" spans="3:24" x14ac:dyDescent="0.2">
      <c r="C19" s="2">
        <v>2039</v>
      </c>
      <c r="D19" s="25">
        <f>'Summary Data'!E77-'Summary Data'!E107</f>
        <v>51.141482720360273</v>
      </c>
      <c r="E19" s="10">
        <f>('Summary Data'!Q77+'Summary Data'!R77)-('Summary Data'!Q107+'Summary Data'!R107)</f>
        <v>515.2523949176998</v>
      </c>
      <c r="F19" s="10"/>
      <c r="G19" s="25">
        <f t="shared" si="6"/>
        <v>43.718975250151139</v>
      </c>
      <c r="H19" s="25"/>
      <c r="I19" s="26">
        <f t="shared" si="7"/>
        <v>98.964470809375669</v>
      </c>
      <c r="J19" s="27">
        <f t="shared" si="4"/>
        <v>50.991680596293605</v>
      </c>
      <c r="L19" s="28">
        <f>'Summary Data'!E20-'Summary Data'!E77</f>
        <v>15.59117848844312</v>
      </c>
      <c r="M19" s="29">
        <f>'Summary Data'!U20+'Summary Data'!V20</f>
        <v>1607.7761521319549</v>
      </c>
      <c r="N19" s="30"/>
      <c r="O19" s="33">
        <f t="shared" si="8"/>
        <v>23.598376995095332</v>
      </c>
      <c r="P19" s="33"/>
      <c r="Q19" s="31">
        <f t="shared" si="2"/>
        <v>21.375596716699466</v>
      </c>
      <c r="S19" s="51">
        <v>2039</v>
      </c>
      <c r="T19" s="47">
        <v>39.591070000000002</v>
      </c>
      <c r="U19" s="47">
        <v>34.895870000000002</v>
      </c>
      <c r="V19" s="47">
        <v>45.857999999999997</v>
      </c>
      <c r="W19" s="48">
        <f t="shared" si="3"/>
        <v>21.375596716699466</v>
      </c>
      <c r="X19" s="85">
        <f t="shared" si="1"/>
        <v>98.964470809375669</v>
      </c>
    </row>
    <row r="20" spans="3:24" x14ac:dyDescent="0.2">
      <c r="C20" s="2">
        <v>2040</v>
      </c>
      <c r="D20" s="25">
        <f>'Summary Data'!E78-'Summary Data'!E108</f>
        <v>59.469906899185389</v>
      </c>
      <c r="E20" s="10">
        <f>('Summary Data'!Q78+'Summary Data'!R78)-('Summary Data'!Q108+'Summary Data'!R108)</f>
        <v>689.88213697654294</v>
      </c>
      <c r="F20" s="10"/>
      <c r="G20" s="25">
        <f t="shared" si="6"/>
        <v>44.593354755154159</v>
      </c>
      <c r="H20" s="25"/>
      <c r="I20" s="26">
        <f t="shared" si="7"/>
        <v>100.94376022556318</v>
      </c>
      <c r="J20" s="27">
        <f t="shared" si="4"/>
        <v>69.639297018859281</v>
      </c>
      <c r="L20" s="28">
        <f>'Summary Data'!E21-'Summary Data'!E78</f>
        <v>0.94510261986283695</v>
      </c>
      <c r="M20" s="29">
        <f>'Summary Data'!U21+'Summary Data'!V21</f>
        <v>1579.2635137491447</v>
      </c>
      <c r="N20" s="30"/>
      <c r="O20" s="33">
        <f t="shared" si="8"/>
        <v>24.07034453499724</v>
      </c>
      <c r="P20" s="33"/>
      <c r="Q20" s="31">
        <f t="shared" si="2"/>
        <v>21.803108651033458</v>
      </c>
      <c r="S20" s="51">
        <v>2040</v>
      </c>
      <c r="T20" s="47">
        <v>41.314790000000002</v>
      </c>
      <c r="U20" s="47">
        <v>36.516269999999999</v>
      </c>
      <c r="V20" s="47">
        <v>47.67895</v>
      </c>
      <c r="W20" s="48">
        <f t="shared" si="3"/>
        <v>21.803108651033458</v>
      </c>
      <c r="X20" s="85">
        <f t="shared" si="1"/>
        <v>100.94376022556318</v>
      </c>
    </row>
    <row r="21" spans="3:24" x14ac:dyDescent="0.2">
      <c r="C21" s="2">
        <v>2041</v>
      </c>
      <c r="D21" s="25">
        <f>'Summary Data'!E79-'Summary Data'!E109</f>
        <v>57.619201737227968</v>
      </c>
      <c r="E21" s="10">
        <f>('Summary Data'!Q79+'Summary Data'!R79)-('Summary Data'!Q109+'Summary Data'!R109)</f>
        <v>687.39557685503291</v>
      </c>
      <c r="F21" s="10"/>
      <c r="G21" s="25">
        <f t="shared" si="6"/>
        <v>45.48522185025724</v>
      </c>
      <c r="H21" s="25"/>
      <c r="I21" s="26">
        <f t="shared" si="7"/>
        <v>102.96263543007444</v>
      </c>
      <c r="J21" s="27">
        <f t="shared" si="4"/>
        <v>70.776060175970471</v>
      </c>
      <c r="L21" s="28">
        <f>'Summary Data'!E22-'Summary Data'!E79</f>
        <v>37.747726795902508</v>
      </c>
      <c r="M21" s="29">
        <f>'Summary Data'!U22+'Summary Data'!V22</f>
        <v>1359.164231188734</v>
      </c>
      <c r="N21" s="30"/>
      <c r="O21" s="33">
        <f t="shared" si="8"/>
        <v>24.551751425697184</v>
      </c>
      <c r="P21" s="33"/>
      <c r="Q21" s="31">
        <f t="shared" si="2"/>
        <v>22.239170824054128</v>
      </c>
      <c r="S21" s="51">
        <v>2041</v>
      </c>
      <c r="T21" s="47">
        <v>42.054699999999997</v>
      </c>
      <c r="U21" s="47">
        <v>37.294710000000002</v>
      </c>
      <c r="V21" s="47">
        <v>48.408119999999997</v>
      </c>
      <c r="W21" s="48">
        <f t="shared" si="3"/>
        <v>22.239170824054128</v>
      </c>
      <c r="X21" s="85">
        <f t="shared" si="1"/>
        <v>102.96263543007444</v>
      </c>
    </row>
    <row r="22" spans="3:24" x14ac:dyDescent="0.2">
      <c r="C22" s="2">
        <v>2042</v>
      </c>
      <c r="D22" s="25">
        <f>'Summary Data'!E80-'Summary Data'!E110</f>
        <v>57.543564471520085</v>
      </c>
      <c r="E22" s="10">
        <f>('Summary Data'!Q80+'Summary Data'!R80)-('Summary Data'!Q110+'Summary Data'!R110)</f>
        <v>704.44089595757555</v>
      </c>
      <c r="F22" s="10"/>
      <c r="G22" s="25">
        <f t="shared" si="6"/>
        <v>46.394926287262386</v>
      </c>
      <c r="H22" s="25"/>
      <c r="I22" s="26">
        <f t="shared" si="7"/>
        <v>105.02188813867593</v>
      </c>
      <c r="J22" s="27">
        <f t="shared" si="4"/>
        <v>73.981712975565159</v>
      </c>
      <c r="L22" s="28">
        <f>'Summary Data'!E23-'Summary Data'!E80</f>
        <v>40.839177828058155</v>
      </c>
      <c r="M22" s="29">
        <f>'Summary Data'!U23+'Summary Data'!V23</f>
        <v>1659.6151348830444</v>
      </c>
      <c r="N22" s="30"/>
      <c r="O22" s="33">
        <f t="shared" si="8"/>
        <v>25.042786454211129</v>
      </c>
      <c r="P22" s="33"/>
      <c r="Q22" s="31">
        <f t="shared" si="2"/>
        <v>22.683954240535211</v>
      </c>
      <c r="S22" s="51">
        <v>2042</v>
      </c>
      <c r="T22" s="47">
        <v>43.414020000000001</v>
      </c>
      <c r="U22" s="47">
        <v>38.635530000000003</v>
      </c>
      <c r="V22" s="47">
        <v>49.792140000000003</v>
      </c>
      <c r="W22" s="48">
        <f t="shared" si="3"/>
        <v>22.683954240535211</v>
      </c>
      <c r="X22" s="85">
        <f t="shared" si="1"/>
        <v>105.02188813867593</v>
      </c>
    </row>
    <row r="23" spans="3:24" x14ac:dyDescent="0.2">
      <c r="C23" s="2">
        <v>2043</v>
      </c>
      <c r="D23" s="25">
        <f>'Summary Data'!E81-'Summary Data'!E111</f>
        <v>72.845908251730179</v>
      </c>
      <c r="E23" s="10">
        <f>('Summary Data'!Q81+'Summary Data'!R81)-('Summary Data'!Q111+'Summary Data'!R111)</f>
        <v>798.82873828167374</v>
      </c>
      <c r="F23" s="10"/>
      <c r="G23" s="25">
        <f t="shared" si="6"/>
        <v>47.322824813007635</v>
      </c>
      <c r="H23" s="25"/>
      <c r="I23" s="26">
        <f t="shared" si="7"/>
        <v>107.12232590144946</v>
      </c>
      <c r="J23" s="27">
        <f t="shared" si="4"/>
        <v>85.572392441653122</v>
      </c>
      <c r="L23" s="28">
        <f>'Summary Data'!E24-'Summary Data'!E81</f>
        <v>43.290399797952205</v>
      </c>
      <c r="M23" s="29">
        <f>'Summary Data'!U24+'Summary Data'!V24</f>
        <v>1151.0535299171847</v>
      </c>
      <c r="N23" s="30"/>
      <c r="O23" s="33">
        <f t="shared" si="8"/>
        <v>25.543642183295351</v>
      </c>
      <c r="P23" s="33"/>
      <c r="Q23" s="31">
        <f t="shared" si="2"/>
        <v>23.137633325345913</v>
      </c>
      <c r="S23" s="51">
        <v>2043</v>
      </c>
      <c r="T23" s="47">
        <v>44.539439999999999</v>
      </c>
      <c r="U23" s="47">
        <v>39.51323</v>
      </c>
      <c r="V23" s="47">
        <v>51.248199999999997</v>
      </c>
      <c r="W23" s="48">
        <f t="shared" si="3"/>
        <v>23.137633325345913</v>
      </c>
      <c r="X23" s="85">
        <f t="shared" si="1"/>
        <v>107.12232590144946</v>
      </c>
    </row>
    <row r="24" spans="3:24" x14ac:dyDescent="0.2">
      <c r="C24" s="2">
        <v>2044</v>
      </c>
      <c r="D24" s="25">
        <f>'Summary Data'!E82-'Summary Data'!E112</f>
        <v>67.728381222282678</v>
      </c>
      <c r="E24" s="10">
        <f>('Summary Data'!Q82+'Summary Data'!R82)-('Summary Data'!Q112+'Summary Data'!R112)</f>
        <v>893.41402651812962</v>
      </c>
      <c r="F24" s="10"/>
      <c r="G24" s="25">
        <f t="shared" si="6"/>
        <v>48.269281309267789</v>
      </c>
      <c r="H24" s="25"/>
      <c r="I24" s="26">
        <f t="shared" si="7"/>
        <v>109.26477241947845</v>
      </c>
      <c r="J24" s="27">
        <f t="shared" si="4"/>
        <v>97.618680283873317</v>
      </c>
      <c r="L24" s="28">
        <f>'Summary Data'!E25-'Summary Data'!E82</f>
        <v>43.281023846930793</v>
      </c>
      <c r="M24" s="29">
        <f>'Summary Data'!U25+'Summary Data'!V25</f>
        <v>1720.9812683505061</v>
      </c>
      <c r="N24" s="30"/>
      <c r="O24" s="33">
        <f t="shared" si="8"/>
        <v>26.054515026961258</v>
      </c>
      <c r="P24" s="33"/>
      <c r="Q24" s="31">
        <f t="shared" si="2"/>
        <v>23.600385991852836</v>
      </c>
      <c r="S24" s="51">
        <v>2044</v>
      </c>
      <c r="T24" s="47">
        <v>46.709620000000001</v>
      </c>
      <c r="U24" s="47">
        <v>41.379660000000001</v>
      </c>
      <c r="V24" s="47">
        <v>53.831380000000003</v>
      </c>
      <c r="W24" s="48">
        <f t="shared" si="3"/>
        <v>23.600385991852836</v>
      </c>
      <c r="X24" s="85">
        <f t="shared" si="1"/>
        <v>109.26477241947845</v>
      </c>
    </row>
    <row r="25" spans="3:24" x14ac:dyDescent="0.2">
      <c r="C25" s="2">
        <v>2045</v>
      </c>
      <c r="D25" s="25">
        <f>'Summary Data'!E83-'Summary Data'!E113</f>
        <v>52.211486812210751</v>
      </c>
      <c r="E25" s="10">
        <f>('Summary Data'!Q83+'Summary Data'!R83)-('Summary Data'!Q113+'Summary Data'!R113)</f>
        <v>1031.9894489332041</v>
      </c>
      <c r="F25" s="10"/>
      <c r="G25" s="25">
        <f t="shared" si="6"/>
        <v>49.234666935453149</v>
      </c>
      <c r="H25" s="25"/>
      <c r="I25" s="26">
        <f t="shared" si="7"/>
        <v>111.45006786786801</v>
      </c>
      <c r="J25" s="27">
        <f t="shared" si="4"/>
        <v>115.01529412252931</v>
      </c>
      <c r="L25" s="28">
        <f>'Summary Data'!E26-'Summary Data'!E83</f>
        <v>210.51096622083969</v>
      </c>
      <c r="M25" s="29">
        <f>'Summary Data'!U26+'Summary Data'!V26</f>
        <v>3069.4024827266358</v>
      </c>
      <c r="N25" s="30"/>
      <c r="O25" s="33">
        <f>O24*(1+$B$2)</f>
        <v>26.575605327500483</v>
      </c>
      <c r="P25" s="33"/>
      <c r="Q25" s="31">
        <f t="shared" si="2"/>
        <v>24.072393711689887</v>
      </c>
      <c r="S25" s="51">
        <v>2045</v>
      </c>
      <c r="T25" s="47">
        <v>48.377369999999999</v>
      </c>
      <c r="U25" s="47">
        <v>42.951160000000002</v>
      </c>
      <c r="V25" s="47">
        <v>55.566240000000001</v>
      </c>
      <c r="W25" s="48">
        <f t="shared" si="3"/>
        <v>24.072393711689887</v>
      </c>
      <c r="X25" s="85">
        <f t="shared" si="1"/>
        <v>111.45006786786801</v>
      </c>
    </row>
    <row r="26" spans="3:24" x14ac:dyDescent="0.2">
      <c r="S26" s="52" t="s">
        <v>58</v>
      </c>
      <c r="T26" s="53">
        <f>-PMT($B$1,20,NPV($B$1,T4:T23))</f>
        <v>37.606438877466616</v>
      </c>
      <c r="U26" s="53">
        <f t="shared" ref="U26:W26" si="9">-PMT($B$1,20,NPV($B$1,U4:U23))</f>
        <v>35.231969435073033</v>
      </c>
      <c r="V26" s="53">
        <f t="shared" si="9"/>
        <v>40.772008776081648</v>
      </c>
      <c r="W26" s="53">
        <f t="shared" si="9"/>
        <v>14.604877206499797</v>
      </c>
      <c r="X26" s="53">
        <f>-PMT($B$1,20,NPV($B$1,X4:X23))</f>
        <v>67.617478151989502</v>
      </c>
    </row>
    <row r="27" spans="3:24" x14ac:dyDescent="0.2">
      <c r="C27" s="8" t="s">
        <v>6</v>
      </c>
      <c r="D27" s="31">
        <f>NPV($B$1,D4:D25)</f>
        <v>351.83112160601661</v>
      </c>
      <c r="F27" s="36">
        <f>G27-D27</f>
        <v>0</v>
      </c>
      <c r="G27" s="31">
        <f>NPV($B$1,G4:G25)</f>
        <v>351.83112160601661</v>
      </c>
      <c r="I27" s="36">
        <f>J27-G27</f>
        <v>0</v>
      </c>
      <c r="J27" s="31">
        <f>NPV($B$1,J4:J25)</f>
        <v>351.83112160601678</v>
      </c>
      <c r="L27" s="31">
        <f>NPV($B$1,L4:L25)</f>
        <v>189.91692851076883</v>
      </c>
      <c r="M27" s="58">
        <f>-PMT($B$1,24,NPV($B$1,M4:M25))</f>
        <v>1103.986817671356</v>
      </c>
      <c r="N27" s="36">
        <f>O27-L27</f>
        <v>-7.5493736787564103E-3</v>
      </c>
      <c r="O27" s="31">
        <f>NPV($B$1,O4:O25)</f>
        <v>189.90937913709007</v>
      </c>
      <c r="P27" s="31"/>
      <c r="S27" s="52" t="s">
        <v>110</v>
      </c>
      <c r="T27" s="53">
        <f>-PMT($B$1,22,NPV($B$1,T4:T25))</f>
        <v>38.046220858100476</v>
      </c>
      <c r="U27" s="53">
        <f t="shared" ref="U27:W27" si="10">-PMT($B$1,22,NPV($B$1,U4:U25))</f>
        <v>35.538532862879947</v>
      </c>
      <c r="V27" s="53">
        <f t="shared" si="10"/>
        <v>41.388789774489382</v>
      </c>
      <c r="W27" s="53">
        <f t="shared" si="10"/>
        <v>15.01419548828159</v>
      </c>
      <c r="X27" s="53">
        <f>-PMT($B$1,22,NPV($B$1,X4:X25))</f>
        <v>69.512534822734608</v>
      </c>
    </row>
  </sheetData>
  <mergeCells count="1">
    <mergeCell ref="D2:J2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X607"/>
  <sheetViews>
    <sheetView workbookViewId="0">
      <pane xSplit="2" ySplit="2" topLeftCell="I3" activePane="bottomRight" state="frozen"/>
      <selection pane="topRight" activeCell="C1" sqref="C1"/>
      <selection pane="bottomLeft" activeCell="A3" sqref="A3"/>
      <selection pane="bottomRight"/>
    </sheetView>
  </sheetViews>
  <sheetFormatPr defaultRowHeight="12.75" x14ac:dyDescent="0.2"/>
  <cols>
    <col min="1" max="1" width="41.140625" style="8" bestFit="1" customWidth="1"/>
    <col min="2" max="2" width="9.85546875" style="8" bestFit="1" customWidth="1"/>
    <col min="3" max="8" width="9.140625" style="10"/>
    <col min="9" max="10" width="9.140625" style="14"/>
    <col min="11" max="14" width="9.140625" style="10"/>
    <col min="15" max="16" width="9.140625" style="17"/>
    <col min="17" max="24" width="9.140625" style="10"/>
    <col min="25" max="16384" width="9.140625" style="8"/>
  </cols>
  <sheetData>
    <row r="1" spans="1:24" ht="44.25" customHeight="1" x14ac:dyDescent="0.2">
      <c r="A1" s="1">
        <v>6.5799999999999997E-2</v>
      </c>
      <c r="B1" s="1"/>
      <c r="C1" s="159" t="s">
        <v>3</v>
      </c>
      <c r="D1" s="159"/>
      <c r="E1" s="159"/>
      <c r="F1" s="159" t="s">
        <v>20</v>
      </c>
      <c r="G1" s="159"/>
      <c r="H1" s="159"/>
      <c r="I1" s="160" t="s">
        <v>5</v>
      </c>
      <c r="J1" s="160"/>
      <c r="K1" s="159" t="s">
        <v>21</v>
      </c>
      <c r="L1" s="159"/>
      <c r="M1" s="158" t="s">
        <v>22</v>
      </c>
      <c r="N1" s="158"/>
      <c r="O1" s="161" t="s">
        <v>23</v>
      </c>
      <c r="P1" s="161"/>
      <c r="Q1" s="158" t="s">
        <v>24</v>
      </c>
      <c r="R1" s="158"/>
      <c r="S1" s="158" t="s">
        <v>25</v>
      </c>
      <c r="T1" s="158"/>
      <c r="U1" s="158" t="s">
        <v>26</v>
      </c>
      <c r="V1" s="158"/>
      <c r="W1" s="158" t="s">
        <v>27</v>
      </c>
      <c r="X1" s="158"/>
    </row>
    <row r="2" spans="1:24" x14ac:dyDescent="0.2">
      <c r="A2" s="7" t="s">
        <v>30</v>
      </c>
      <c r="B2" s="4" t="s">
        <v>0</v>
      </c>
      <c r="C2" s="11" t="s">
        <v>1</v>
      </c>
      <c r="D2" s="11" t="s">
        <v>2</v>
      </c>
      <c r="E2" s="11" t="s">
        <v>4</v>
      </c>
      <c r="F2" s="11" t="s">
        <v>1</v>
      </c>
      <c r="G2" s="11" t="s">
        <v>2</v>
      </c>
      <c r="H2" s="11" t="s">
        <v>4</v>
      </c>
      <c r="I2" s="13" t="s">
        <v>1</v>
      </c>
      <c r="J2" s="13" t="s">
        <v>2</v>
      </c>
      <c r="K2" s="11" t="s">
        <v>1</v>
      </c>
      <c r="L2" s="11" t="s">
        <v>2</v>
      </c>
      <c r="M2" s="11" t="s">
        <v>1</v>
      </c>
      <c r="N2" s="11" t="s">
        <v>2</v>
      </c>
      <c r="O2" s="15" t="s">
        <v>28</v>
      </c>
      <c r="P2" s="15" t="s">
        <v>29</v>
      </c>
      <c r="Q2" s="11" t="s">
        <v>1</v>
      </c>
      <c r="R2" s="11" t="s">
        <v>2</v>
      </c>
      <c r="S2" s="11" t="s">
        <v>1</v>
      </c>
      <c r="T2" s="11" t="s">
        <v>2</v>
      </c>
      <c r="U2" s="11" t="s">
        <v>1</v>
      </c>
      <c r="V2" s="11" t="s">
        <v>2</v>
      </c>
      <c r="W2" s="11" t="s">
        <v>1</v>
      </c>
      <c r="X2" s="11" t="s">
        <v>2</v>
      </c>
    </row>
    <row r="3" spans="1:24" x14ac:dyDescent="0.2">
      <c r="B3" s="2"/>
      <c r="C3" s="12"/>
      <c r="D3" s="12"/>
      <c r="E3" s="12"/>
      <c r="F3" s="12"/>
      <c r="G3" s="12"/>
      <c r="H3" s="12"/>
      <c r="I3" s="86"/>
      <c r="J3" s="86"/>
      <c r="O3" s="16"/>
      <c r="U3" s="9"/>
    </row>
    <row r="4" spans="1:24" x14ac:dyDescent="0.2">
      <c r="A4" s="8" t="str">
        <f>'Scenario List'!$A$3</f>
        <v>1- Preferred Resource Strategy</v>
      </c>
      <c r="B4" s="2">
        <v>2023</v>
      </c>
      <c r="C4" s="12">
        <v>633.45461828572627</v>
      </c>
      <c r="D4" s="12">
        <v>309.36455375238518</v>
      </c>
      <c r="E4" s="12">
        <v>942.81917203811145</v>
      </c>
      <c r="F4" s="12">
        <v>423.57724110872982</v>
      </c>
      <c r="G4" s="12">
        <v>128.39941114513738</v>
      </c>
      <c r="H4" s="12">
        <v>551.9766522538672</v>
      </c>
      <c r="I4" s="86">
        <v>0.11081802925363153</v>
      </c>
      <c r="J4" s="86">
        <v>9.945135850588159E-2</v>
      </c>
      <c r="K4" s="10">
        <v>22.793813622436417</v>
      </c>
      <c r="L4" s="10">
        <v>12.861836119549809</v>
      </c>
      <c r="M4" s="10">
        <v>161.49855597122854</v>
      </c>
      <c r="N4" s="10">
        <v>101.74929518433166</v>
      </c>
      <c r="O4" s="16">
        <v>2.4959293785245369</v>
      </c>
      <c r="P4" s="17">
        <v>2.8794472656354442</v>
      </c>
      <c r="Q4" s="10">
        <v>0</v>
      </c>
      <c r="R4" s="10">
        <v>0</v>
      </c>
      <c r="S4" s="10">
        <v>0</v>
      </c>
      <c r="T4" s="10">
        <v>0</v>
      </c>
      <c r="U4" s="9">
        <v>0</v>
      </c>
      <c r="V4" s="10">
        <v>0</v>
      </c>
      <c r="W4" s="10">
        <v>5716.1693142541408</v>
      </c>
      <c r="X4" s="10">
        <v>3496.5659999999998</v>
      </c>
    </row>
    <row r="5" spans="1:24" x14ac:dyDescent="0.2">
      <c r="A5" s="8" t="str">
        <f>'Scenario List'!$A$3</f>
        <v>1- Preferred Resource Strategy</v>
      </c>
      <c r="B5" s="2">
        <v>2024</v>
      </c>
      <c r="C5" s="12">
        <v>655.25022281732015</v>
      </c>
      <c r="D5" s="12">
        <v>316.85601130349653</v>
      </c>
      <c r="E5" s="12">
        <v>972.10623412081668</v>
      </c>
      <c r="F5" s="12">
        <v>439.47205045476858</v>
      </c>
      <c r="G5" s="12">
        <v>131.63246267886123</v>
      </c>
      <c r="H5" s="12">
        <v>571.10451313362978</v>
      </c>
      <c r="I5" s="86">
        <v>0.11386993545858867</v>
      </c>
      <c r="J5" s="86">
        <v>0.10154135484076865</v>
      </c>
      <c r="K5" s="10">
        <v>19.574616252624935</v>
      </c>
      <c r="L5" s="10">
        <v>11.196376409151599</v>
      </c>
      <c r="M5" s="10">
        <v>156.31013108236294</v>
      </c>
      <c r="N5" s="10">
        <v>101.65661611251483</v>
      </c>
      <c r="O5" s="16">
        <v>2.4446756746241074</v>
      </c>
      <c r="P5" s="17">
        <v>2.9632909253258708</v>
      </c>
      <c r="Q5" s="10">
        <v>1.0437964065627024E-2</v>
      </c>
      <c r="R5" s="10">
        <v>0</v>
      </c>
      <c r="S5" s="10">
        <v>0.11479613640492511</v>
      </c>
      <c r="T5" s="10">
        <v>0</v>
      </c>
      <c r="U5" s="9">
        <v>0.98436788235911099</v>
      </c>
      <c r="V5" s="10">
        <v>0</v>
      </c>
      <c r="W5" s="10">
        <v>5754.3742356437569</v>
      </c>
      <c r="X5" s="10">
        <v>3508.223</v>
      </c>
    </row>
    <row r="6" spans="1:24" x14ac:dyDescent="0.2">
      <c r="A6" s="8" t="str">
        <f>'Scenario List'!$A$3</f>
        <v>1- Preferred Resource Strategy</v>
      </c>
      <c r="B6" s="2">
        <v>2025</v>
      </c>
      <c r="C6" s="12">
        <v>667.07228157982172</v>
      </c>
      <c r="D6" s="12">
        <v>319.26134402950714</v>
      </c>
      <c r="E6" s="12">
        <v>986.33362560932892</v>
      </c>
      <c r="F6" s="12">
        <v>421.73907837047602</v>
      </c>
      <c r="G6" s="12">
        <v>126.64240700069955</v>
      </c>
      <c r="H6" s="12">
        <v>548.38148537117559</v>
      </c>
      <c r="I6" s="86">
        <v>0.11550176144210321</v>
      </c>
      <c r="J6" s="86">
        <v>0.10203439370730101</v>
      </c>
      <c r="K6" s="10">
        <v>15.866679963396567</v>
      </c>
      <c r="L6" s="10">
        <v>9.167268210394699</v>
      </c>
      <c r="M6" s="10">
        <v>138.86107492691212</v>
      </c>
      <c r="N6" s="10">
        <v>91.021085430295216</v>
      </c>
      <c r="O6" s="16">
        <v>2.3032590344801349</v>
      </c>
      <c r="P6" s="17">
        <v>2.7021133191225624</v>
      </c>
      <c r="Q6" s="10">
        <v>0.4545322979382948</v>
      </c>
      <c r="R6" s="10">
        <v>0</v>
      </c>
      <c r="S6" s="10">
        <v>0.55892810270725091</v>
      </c>
      <c r="T6" s="10">
        <v>0</v>
      </c>
      <c r="U6" s="9">
        <v>1.9625132508280012</v>
      </c>
      <c r="V6" s="10">
        <v>0</v>
      </c>
      <c r="W6" s="10">
        <v>5775.4295107802363</v>
      </c>
      <c r="X6" s="10">
        <v>3520.0140000000001</v>
      </c>
    </row>
    <row r="7" spans="1:24" x14ac:dyDescent="0.2">
      <c r="A7" s="8" t="str">
        <f>'Scenario List'!$A$3</f>
        <v>1- Preferred Resource Strategy</v>
      </c>
      <c r="B7" s="2">
        <v>2026</v>
      </c>
      <c r="C7" s="12">
        <v>666.03617996264734</v>
      </c>
      <c r="D7" s="12">
        <v>324.73963642469676</v>
      </c>
      <c r="E7" s="12">
        <v>990.77581638734409</v>
      </c>
      <c r="F7" s="12">
        <v>309.54790798202475</v>
      </c>
      <c r="G7" s="12">
        <v>124.35921427378204</v>
      </c>
      <c r="H7" s="12">
        <v>433.90712225580683</v>
      </c>
      <c r="I7" s="86">
        <v>0.11486481328579487</v>
      </c>
      <c r="J7" s="86">
        <v>0.10337535914938997</v>
      </c>
      <c r="K7" s="10">
        <v>13.971735897278426</v>
      </c>
      <c r="L7" s="10">
        <v>8.4765147023886769</v>
      </c>
      <c r="M7" s="10">
        <v>151.13900184653349</v>
      </c>
      <c r="N7" s="10">
        <v>97.740007946410017</v>
      </c>
      <c r="O7" s="16">
        <v>1.4182277497901152</v>
      </c>
      <c r="P7" s="17">
        <v>1.4820482448331038</v>
      </c>
      <c r="Q7" s="10">
        <v>1.4301729938989909</v>
      </c>
      <c r="R7" s="10">
        <v>0</v>
      </c>
      <c r="S7" s="10">
        <v>1.5862995832378459</v>
      </c>
      <c r="T7" s="10">
        <v>0</v>
      </c>
      <c r="U7" s="9">
        <v>2.9406745949460524</v>
      </c>
      <c r="V7" s="10">
        <v>0</v>
      </c>
      <c r="W7" s="10">
        <v>5798.4352292941467</v>
      </c>
      <c r="X7" s="10">
        <v>3533.723</v>
      </c>
    </row>
    <row r="8" spans="1:24" x14ac:dyDescent="0.2">
      <c r="A8" s="8" t="str">
        <f>'Scenario List'!$A$3</f>
        <v>1- Preferred Resource Strategy</v>
      </c>
      <c r="B8" s="2">
        <v>2027</v>
      </c>
      <c r="C8" s="12">
        <v>706.63509197137159</v>
      </c>
      <c r="D8" s="12">
        <v>351.51851365249792</v>
      </c>
      <c r="E8" s="12">
        <v>1058.1536056238695</v>
      </c>
      <c r="F8" s="12">
        <v>267.34025096085867</v>
      </c>
      <c r="G8" s="12">
        <v>133.97573622402007</v>
      </c>
      <c r="H8" s="12">
        <v>401.31598718487874</v>
      </c>
      <c r="I8" s="86">
        <v>0.12130540464166323</v>
      </c>
      <c r="J8" s="86">
        <v>0.11114120264767932</v>
      </c>
      <c r="K8" s="10">
        <v>11.254867609154054</v>
      </c>
      <c r="L8" s="10">
        <v>7.6787268358321814</v>
      </c>
      <c r="M8" s="10">
        <v>137.53806132744026</v>
      </c>
      <c r="N8" s="10">
        <v>94.174930454491033</v>
      </c>
      <c r="O8" s="16">
        <v>1.130952827029178</v>
      </c>
      <c r="P8" s="17">
        <v>1.1293734202152652</v>
      </c>
      <c r="Q8" s="10">
        <v>52.057878650387991</v>
      </c>
      <c r="R8" s="10">
        <v>182.82625464324013</v>
      </c>
      <c r="S8" s="10">
        <v>44.931985931947438</v>
      </c>
      <c r="T8" s="10">
        <v>172.45460145056791</v>
      </c>
      <c r="U8" s="9">
        <v>513.58530176662578</v>
      </c>
      <c r="V8" s="10">
        <v>465.78937468475601</v>
      </c>
      <c r="W8" s="10">
        <v>5825.2564595845934</v>
      </c>
      <c r="X8" s="10">
        <v>3554.087</v>
      </c>
    </row>
    <row r="9" spans="1:24" x14ac:dyDescent="0.2">
      <c r="A9" s="8" t="str">
        <f>'Scenario List'!$A$3</f>
        <v>1- Preferred Resource Strategy</v>
      </c>
      <c r="B9" s="2">
        <v>2028</v>
      </c>
      <c r="C9" s="12">
        <v>735.4549665018817</v>
      </c>
      <c r="D9" s="12">
        <v>360.37543667512819</v>
      </c>
      <c r="E9" s="12">
        <v>1095.8304031770099</v>
      </c>
      <c r="F9" s="12">
        <v>275.45406001469001</v>
      </c>
      <c r="G9" s="12">
        <v>134.25021022618341</v>
      </c>
      <c r="H9" s="12">
        <v>409.70427024087343</v>
      </c>
      <c r="I9" s="86">
        <v>0.12570238311101922</v>
      </c>
      <c r="J9" s="86">
        <v>0.11319590777575285</v>
      </c>
      <c r="K9" s="10">
        <v>13.242344015630868</v>
      </c>
      <c r="L9" s="10">
        <v>9.3512374144503543</v>
      </c>
      <c r="M9" s="10">
        <v>151.20022581396452</v>
      </c>
      <c r="N9" s="10">
        <v>102.12273033948678</v>
      </c>
      <c r="O9" s="16">
        <v>1.1741576967749281</v>
      </c>
      <c r="P9" s="17">
        <v>1.1630519137634845</v>
      </c>
      <c r="Q9" s="10">
        <v>51.14024077900612</v>
      </c>
      <c r="R9" s="10">
        <v>182.82625464324013</v>
      </c>
      <c r="S9" s="10">
        <v>44.158979287833716</v>
      </c>
      <c r="T9" s="10">
        <v>172.4829393008211</v>
      </c>
      <c r="U9" s="9">
        <v>511.91251642211932</v>
      </c>
      <c r="V9" s="10">
        <v>515.08591689813784</v>
      </c>
      <c r="W9" s="10">
        <v>5850.7639099597218</v>
      </c>
      <c r="X9" s="10">
        <v>3573.1970000000001</v>
      </c>
    </row>
    <row r="10" spans="1:24" x14ac:dyDescent="0.2">
      <c r="A10" s="8" t="str">
        <f>'Scenario List'!$A$3</f>
        <v>1- Preferred Resource Strategy</v>
      </c>
      <c r="B10" s="2">
        <v>2029</v>
      </c>
      <c r="C10" s="12">
        <v>761.64032719593592</v>
      </c>
      <c r="D10" s="12">
        <v>370.33669782183188</v>
      </c>
      <c r="E10" s="12">
        <v>1131.9770250177678</v>
      </c>
      <c r="F10" s="12">
        <v>277.76816381642902</v>
      </c>
      <c r="G10" s="12">
        <v>135.26319552898619</v>
      </c>
      <c r="H10" s="12">
        <v>413.03135934541524</v>
      </c>
      <c r="I10" s="86">
        <v>0.12955980197541156</v>
      </c>
      <c r="J10" s="86">
        <v>0.11549797216773365</v>
      </c>
      <c r="K10" s="10">
        <v>14.614598194930528</v>
      </c>
      <c r="L10" s="10">
        <v>10.333150281328376</v>
      </c>
      <c r="M10" s="10">
        <v>146.74015990548651</v>
      </c>
      <c r="N10" s="10">
        <v>102.46956436414953</v>
      </c>
      <c r="O10" s="16">
        <v>1.157858428929371</v>
      </c>
      <c r="P10" s="17">
        <v>1.1324207759628295</v>
      </c>
      <c r="Q10" s="10">
        <v>69.151236469143512</v>
      </c>
      <c r="R10" s="10">
        <v>182.82625464324013</v>
      </c>
      <c r="S10" s="10">
        <v>62.307216540109593</v>
      </c>
      <c r="T10" s="10">
        <v>172.45460145056791</v>
      </c>
      <c r="U10" s="9">
        <v>503.87742034873889</v>
      </c>
      <c r="V10" s="10">
        <v>498.00713453769464</v>
      </c>
      <c r="W10" s="10">
        <v>5878.6777656582353</v>
      </c>
      <c r="X10" s="10">
        <v>3593.8429999999998</v>
      </c>
    </row>
    <row r="11" spans="1:24" x14ac:dyDescent="0.2">
      <c r="A11" s="8" t="str">
        <f>'Scenario List'!$A$3</f>
        <v>1- Preferred Resource Strategy</v>
      </c>
      <c r="B11" s="2">
        <v>2030</v>
      </c>
      <c r="C11" s="12">
        <v>788.11731905400575</v>
      </c>
      <c r="D11" s="12">
        <v>383.09309416878517</v>
      </c>
      <c r="E11" s="12">
        <v>1171.210413222791</v>
      </c>
      <c r="F11" s="12">
        <v>281.01498451957264</v>
      </c>
      <c r="G11" s="12">
        <v>138.89980883766216</v>
      </c>
      <c r="H11" s="12">
        <v>419.91479335723477</v>
      </c>
      <c r="I11" s="86">
        <v>0.1335221941082701</v>
      </c>
      <c r="J11" s="86">
        <v>0.11890811477294064</v>
      </c>
      <c r="K11" s="10">
        <v>12.6811293156132</v>
      </c>
      <c r="L11" s="10">
        <v>11.683243444006493</v>
      </c>
      <c r="M11" s="10">
        <v>128.41264214136118</v>
      </c>
      <c r="N11" s="10">
        <v>109.92746869425392</v>
      </c>
      <c r="O11" s="16">
        <v>1.1389010163354956</v>
      </c>
      <c r="P11" s="17">
        <v>1.1809063649356812</v>
      </c>
      <c r="Q11" s="10">
        <v>77.035068617843066</v>
      </c>
      <c r="R11" s="10">
        <v>182.82625464324013</v>
      </c>
      <c r="S11" s="10">
        <v>76.88015793963109</v>
      </c>
      <c r="T11" s="10">
        <v>172.45460145056791</v>
      </c>
      <c r="U11" s="9">
        <v>1011.0926541327785</v>
      </c>
      <c r="V11" s="10">
        <v>518.46015289026775</v>
      </c>
      <c r="W11" s="10">
        <v>5902.5192352287095</v>
      </c>
      <c r="X11" s="10">
        <v>3613.0189999999998</v>
      </c>
    </row>
    <row r="12" spans="1:24" x14ac:dyDescent="0.2">
      <c r="A12" s="8" t="str">
        <f>'Scenario List'!$A$3</f>
        <v>1- Preferred Resource Strategy</v>
      </c>
      <c r="B12" s="2">
        <v>2031</v>
      </c>
      <c r="C12" s="12">
        <v>826.36965508798096</v>
      </c>
      <c r="D12" s="12">
        <v>397.40189146624596</v>
      </c>
      <c r="E12" s="12">
        <v>1223.7715465542269</v>
      </c>
      <c r="F12" s="12">
        <v>288.54174093925292</v>
      </c>
      <c r="G12" s="12">
        <v>143.64071187349424</v>
      </c>
      <c r="H12" s="12">
        <v>432.18245281274716</v>
      </c>
      <c r="I12" s="86">
        <v>0.13918168178890558</v>
      </c>
      <c r="J12" s="86">
        <v>0.12246422070978701</v>
      </c>
      <c r="K12" s="10">
        <v>11.314688645655576</v>
      </c>
      <c r="L12" s="10">
        <v>10.438773128812299</v>
      </c>
      <c r="M12" s="10">
        <v>128.71760318142572</v>
      </c>
      <c r="N12" s="10">
        <v>110.32593168307923</v>
      </c>
      <c r="O12" s="16">
        <v>1.0338566898015114</v>
      </c>
      <c r="P12" s="17">
        <v>1.050216560302982</v>
      </c>
      <c r="Q12" s="10">
        <v>92.937145200746698</v>
      </c>
      <c r="R12" s="10">
        <v>182.82625464324013</v>
      </c>
      <c r="S12" s="10">
        <v>92.8393317036697</v>
      </c>
      <c r="T12" s="10">
        <v>172.45460145056791</v>
      </c>
      <c r="U12" s="9">
        <v>1167.6313501091399</v>
      </c>
      <c r="V12" s="10">
        <v>436.60356507573704</v>
      </c>
      <c r="W12" s="10">
        <v>5937.3449470263004</v>
      </c>
      <c r="X12" s="10">
        <v>3636.2750000000001</v>
      </c>
    </row>
    <row r="13" spans="1:24" x14ac:dyDescent="0.2">
      <c r="A13" s="8" t="str">
        <f>'Scenario List'!$A$3</f>
        <v>1- Preferred Resource Strategy</v>
      </c>
      <c r="B13" s="2">
        <v>2032</v>
      </c>
      <c r="C13" s="12">
        <v>888.07824425964668</v>
      </c>
      <c r="D13" s="12">
        <v>410.60910120076346</v>
      </c>
      <c r="E13" s="12">
        <v>1298.6873454604101</v>
      </c>
      <c r="F13" s="12">
        <v>322.31811841561529</v>
      </c>
      <c r="G13" s="12">
        <v>146.93946013607246</v>
      </c>
      <c r="H13" s="12">
        <v>469.25757855168774</v>
      </c>
      <c r="I13" s="86">
        <v>0.14866798257919531</v>
      </c>
      <c r="J13" s="86">
        <v>0.12563141913868375</v>
      </c>
      <c r="K13" s="10">
        <v>10.411043938241415</v>
      </c>
      <c r="L13" s="10">
        <v>11.67301681966685</v>
      </c>
      <c r="M13" s="10">
        <v>96.552556874829733</v>
      </c>
      <c r="N13" s="10">
        <v>117.02462821609845</v>
      </c>
      <c r="O13" s="16">
        <v>0.98156714705343773</v>
      </c>
      <c r="P13" s="17">
        <v>0.9754022952012712</v>
      </c>
      <c r="Q13" s="10">
        <v>278.37531777621086</v>
      </c>
      <c r="R13" s="10">
        <v>182.82625464324013</v>
      </c>
      <c r="S13" s="10">
        <v>268.69034011558955</v>
      </c>
      <c r="T13" s="10">
        <v>172.4829393008211</v>
      </c>
      <c r="U13" s="9">
        <v>1285.658018361677</v>
      </c>
      <c r="V13" s="10">
        <v>390.69932023024302</v>
      </c>
      <c r="W13" s="10">
        <v>5973.5676024699414</v>
      </c>
      <c r="X13" s="10">
        <v>3660.306</v>
      </c>
    </row>
    <row r="14" spans="1:24" x14ac:dyDescent="0.2">
      <c r="A14" s="8" t="str">
        <f>'Scenario List'!$A$3</f>
        <v>1- Preferred Resource Strategy</v>
      </c>
      <c r="B14" s="2">
        <v>2033</v>
      </c>
      <c r="C14" s="12">
        <v>910.2532241419849</v>
      </c>
      <c r="D14" s="12">
        <v>421.35157232959375</v>
      </c>
      <c r="E14" s="12">
        <v>1331.6047964715785</v>
      </c>
      <c r="F14" s="12">
        <v>318.51945581510353</v>
      </c>
      <c r="G14" s="12">
        <v>147.30730437329768</v>
      </c>
      <c r="H14" s="12">
        <v>465.82676018840118</v>
      </c>
      <c r="I14" s="86">
        <v>0.15142583644211921</v>
      </c>
      <c r="J14" s="86">
        <v>0.12785964315037801</v>
      </c>
      <c r="K14" s="10">
        <v>11.392833481092136</v>
      </c>
      <c r="L14" s="10">
        <v>11.29253418269491</v>
      </c>
      <c r="M14" s="10">
        <v>94.91555654129273</v>
      </c>
      <c r="N14" s="10">
        <v>116.42631713440254</v>
      </c>
      <c r="O14" s="16">
        <v>0.97862532365783139</v>
      </c>
      <c r="P14" s="17">
        <v>0.96386658091035982</v>
      </c>
      <c r="Q14" s="10">
        <v>275.42252850009447</v>
      </c>
      <c r="R14" s="10">
        <v>182.82625464324013</v>
      </c>
      <c r="S14" s="10">
        <v>265.91162918848062</v>
      </c>
      <c r="T14" s="10">
        <v>172.45460145056791</v>
      </c>
      <c r="U14" s="9">
        <v>1262.8724786256396</v>
      </c>
      <c r="V14" s="10">
        <v>395.50499742698827</v>
      </c>
      <c r="W14" s="10">
        <v>6011.2147671042831</v>
      </c>
      <c r="X14" s="10">
        <v>3685.8330000000001</v>
      </c>
    </row>
    <row r="15" spans="1:24" x14ac:dyDescent="0.2">
      <c r="A15" s="8" t="str">
        <f>'Scenario List'!$A$3</f>
        <v>1- Preferred Resource Strategy</v>
      </c>
      <c r="B15" s="2">
        <v>2034</v>
      </c>
      <c r="C15" s="12">
        <v>920.83970889383625</v>
      </c>
      <c r="D15" s="12">
        <v>425.12111559201753</v>
      </c>
      <c r="E15" s="12">
        <v>1345.9608244858537</v>
      </c>
      <c r="F15" s="12">
        <v>302.37513546753758</v>
      </c>
      <c r="G15" s="12">
        <v>140.32706074268478</v>
      </c>
      <c r="H15" s="12">
        <v>442.70219621022238</v>
      </c>
      <c r="I15" s="86">
        <v>0.15219595621238327</v>
      </c>
      <c r="J15" s="86">
        <v>0.12793037372533372</v>
      </c>
      <c r="K15" s="10">
        <v>10.774493598972018</v>
      </c>
      <c r="L15" s="10">
        <v>13.168332088681979</v>
      </c>
      <c r="M15" s="10">
        <v>79.313118449960569</v>
      </c>
      <c r="N15" s="10">
        <v>113.27084181358059</v>
      </c>
      <c r="O15" s="16">
        <v>1.0318593821459898</v>
      </c>
      <c r="P15" s="17">
        <v>0.94922189672127977</v>
      </c>
      <c r="Q15" s="10">
        <v>272.53907263224397</v>
      </c>
      <c r="R15" s="10">
        <v>182.82625464324013</v>
      </c>
      <c r="S15" s="10">
        <v>263.15398119868553</v>
      </c>
      <c r="T15" s="10">
        <v>172.45460145056791</v>
      </c>
      <c r="U15" s="9">
        <v>1262.4293778627361</v>
      </c>
      <c r="V15" s="10">
        <v>399.41632056387107</v>
      </c>
      <c r="W15" s="10">
        <v>6050.3559477548924</v>
      </c>
      <c r="X15" s="10">
        <v>3712.5369999999998</v>
      </c>
    </row>
    <row r="16" spans="1:24" x14ac:dyDescent="0.2">
      <c r="A16" s="8" t="str">
        <f>'Scenario List'!$A$3</f>
        <v>1- Preferred Resource Strategy</v>
      </c>
      <c r="B16" s="2">
        <v>2035</v>
      </c>
      <c r="C16" s="12">
        <v>953.17777654537895</v>
      </c>
      <c r="D16" s="12">
        <v>441.20027938186411</v>
      </c>
      <c r="E16" s="12">
        <v>1394.3780559272432</v>
      </c>
      <c r="F16" s="12">
        <v>309.01758130833912</v>
      </c>
      <c r="G16" s="12">
        <v>145.35639948760689</v>
      </c>
      <c r="H16" s="12">
        <v>454.37398079594601</v>
      </c>
      <c r="I16" s="86">
        <v>0.15648197439276168</v>
      </c>
      <c r="J16" s="86">
        <v>0.13173651814104279</v>
      </c>
      <c r="K16" s="10">
        <v>10.999598776228929</v>
      </c>
      <c r="L16" s="10">
        <v>13.999810447920751</v>
      </c>
      <c r="M16" s="10">
        <v>82.883819207693094</v>
      </c>
      <c r="N16" s="10">
        <v>119.9079896161572</v>
      </c>
      <c r="O16" s="16">
        <v>1.0500667355734741</v>
      </c>
      <c r="P16" s="17">
        <v>0.95852093886374867</v>
      </c>
      <c r="Q16" s="10">
        <v>269.88043919934842</v>
      </c>
      <c r="R16" s="10">
        <v>182.82625464324013</v>
      </c>
      <c r="S16" s="10">
        <v>260.61954349125278</v>
      </c>
      <c r="T16" s="10">
        <v>172.45460145056791</v>
      </c>
      <c r="U16" s="9">
        <v>1246.1050724103966</v>
      </c>
      <c r="V16" s="10">
        <v>414.74142802507919</v>
      </c>
      <c r="W16" s="10">
        <v>6091.2944142240431</v>
      </c>
      <c r="X16" s="10">
        <v>3740.444</v>
      </c>
    </row>
    <row r="17" spans="1:24" x14ac:dyDescent="0.2">
      <c r="A17" s="8" t="str">
        <f>'Scenario List'!$A$3</f>
        <v>1- Preferred Resource Strategy</v>
      </c>
      <c r="B17" s="2">
        <v>2036</v>
      </c>
      <c r="C17" s="12">
        <v>981.9976408238158</v>
      </c>
      <c r="D17" s="12">
        <v>455.09351602255276</v>
      </c>
      <c r="E17" s="12">
        <v>1437.0911568463684</v>
      </c>
      <c r="F17" s="12">
        <v>310.4211613567183</v>
      </c>
      <c r="G17" s="12">
        <v>147.7399870446844</v>
      </c>
      <c r="H17" s="12">
        <v>458.16114840140267</v>
      </c>
      <c r="I17" s="86">
        <v>0.16008296263174665</v>
      </c>
      <c r="J17" s="86">
        <v>0.1347435744218749</v>
      </c>
      <c r="K17" s="10">
        <v>10.983873518817916</v>
      </c>
      <c r="L17" s="10">
        <v>14.126716501938281</v>
      </c>
      <c r="M17" s="10">
        <v>81.941450406825851</v>
      </c>
      <c r="N17" s="10">
        <v>119.83465499771226</v>
      </c>
      <c r="O17" s="16">
        <v>1.0591825256793366</v>
      </c>
      <c r="P17" s="17">
        <v>0.94969115227227308</v>
      </c>
      <c r="Q17" s="10">
        <v>270.45995633644736</v>
      </c>
      <c r="R17" s="10">
        <v>184.51279685675127</v>
      </c>
      <c r="S17" s="10">
        <v>261.13975109298536</v>
      </c>
      <c r="T17" s="10">
        <v>174.07406612671909</v>
      </c>
      <c r="U17" s="9">
        <v>1234.5398341894156</v>
      </c>
      <c r="V17" s="10">
        <v>416.94070295513671</v>
      </c>
      <c r="W17" s="10">
        <v>6134.3045173570035</v>
      </c>
      <c r="X17" s="10">
        <v>3769.6930000000002</v>
      </c>
    </row>
    <row r="18" spans="1:24" x14ac:dyDescent="0.2">
      <c r="A18" s="8" t="str">
        <f>'Scenario List'!$A$3</f>
        <v>1- Preferred Resource Strategy</v>
      </c>
      <c r="B18" s="2">
        <v>2037</v>
      </c>
      <c r="C18" s="12">
        <v>1012.5775265696495</v>
      </c>
      <c r="D18" s="12">
        <v>471.16466234771002</v>
      </c>
      <c r="E18" s="12">
        <v>1483.7421889173595</v>
      </c>
      <c r="F18" s="12">
        <v>313.26389103003783</v>
      </c>
      <c r="G18" s="12">
        <v>151.79275637744746</v>
      </c>
      <c r="H18" s="12">
        <v>465.05664740748529</v>
      </c>
      <c r="I18" s="86">
        <v>0.1638539662110815</v>
      </c>
      <c r="J18" s="86">
        <v>0.13821725505573518</v>
      </c>
      <c r="K18" s="10">
        <v>13.135420819831808</v>
      </c>
      <c r="L18" s="10">
        <v>15.186306179033808</v>
      </c>
      <c r="M18" s="10">
        <v>84.7631003519692</v>
      </c>
      <c r="N18" s="10">
        <v>125.1307235528444</v>
      </c>
      <c r="O18" s="16">
        <v>1.0371628335566094</v>
      </c>
      <c r="P18" s="17">
        <v>0.93096537024842252</v>
      </c>
      <c r="Q18" s="10">
        <v>267.9981694475814</v>
      </c>
      <c r="R18" s="10">
        <v>184.51279685675127</v>
      </c>
      <c r="S18" s="10">
        <v>258.79805122307744</v>
      </c>
      <c r="T18" s="10">
        <v>174.04546686444502</v>
      </c>
      <c r="U18" s="9">
        <v>1235.0417064452511</v>
      </c>
      <c r="V18" s="10">
        <v>414.4204847257846</v>
      </c>
      <c r="W18" s="10">
        <v>6179.7559740800989</v>
      </c>
      <c r="X18" s="10">
        <v>3800.5819999999999</v>
      </c>
    </row>
    <row r="19" spans="1:24" x14ac:dyDescent="0.2">
      <c r="A19" s="8" t="str">
        <f>'Scenario List'!$A$3</f>
        <v>1- Preferred Resource Strategy</v>
      </c>
      <c r="B19" s="2">
        <v>2038</v>
      </c>
      <c r="C19" s="12">
        <v>1056.6923404342965</v>
      </c>
      <c r="D19" s="12">
        <v>492.29372581780433</v>
      </c>
      <c r="E19" s="12">
        <v>1548.986066252101</v>
      </c>
      <c r="F19" s="12">
        <v>327.35420733551575</v>
      </c>
      <c r="G19" s="12">
        <v>160.45260976593602</v>
      </c>
      <c r="H19" s="12">
        <v>487.80681710145177</v>
      </c>
      <c r="I19" s="86">
        <v>0.16967044008337914</v>
      </c>
      <c r="J19" s="86">
        <v>0.14302477537660985</v>
      </c>
      <c r="K19" s="10">
        <v>14.650850158679761</v>
      </c>
      <c r="L19" s="10">
        <v>17.437973123335659</v>
      </c>
      <c r="M19" s="10">
        <v>92.931031056391689</v>
      </c>
      <c r="N19" s="10">
        <v>131.81360445566912</v>
      </c>
      <c r="O19" s="16">
        <v>1.0419011698915337</v>
      </c>
      <c r="P19" s="17">
        <v>0.90493079648152697</v>
      </c>
      <c r="Q19" s="10">
        <v>324.36658479002091</v>
      </c>
      <c r="R19" s="10">
        <v>215.23633493872387</v>
      </c>
      <c r="S19" s="10">
        <v>311.9548389261642</v>
      </c>
      <c r="T19" s="10">
        <v>203.02607211404143</v>
      </c>
      <c r="U19" s="9">
        <v>1200.1479103772404</v>
      </c>
      <c r="V19" s="10">
        <v>413.12290215388714</v>
      </c>
      <c r="W19" s="10">
        <v>6227.9106479302973</v>
      </c>
      <c r="X19" s="10">
        <v>3833.1880000000001</v>
      </c>
    </row>
    <row r="20" spans="1:24" x14ac:dyDescent="0.2">
      <c r="A20" s="8" t="str">
        <f>'Scenario List'!$A$3</f>
        <v>1- Preferred Resource Strategy</v>
      </c>
      <c r="B20" s="2">
        <v>2039</v>
      </c>
      <c r="C20" s="12">
        <v>1099.9655687638551</v>
      </c>
      <c r="D20" s="12">
        <v>514.16551378176996</v>
      </c>
      <c r="E20" s="12">
        <v>1614.1310825456251</v>
      </c>
      <c r="F20" s="12">
        <v>340.78026419853347</v>
      </c>
      <c r="G20" s="12">
        <v>169.4310579096834</v>
      </c>
      <c r="H20" s="12">
        <v>510.2113221082169</v>
      </c>
      <c r="I20" s="86">
        <v>0.17517278812894646</v>
      </c>
      <c r="J20" s="86">
        <v>0.14793155743671826</v>
      </c>
      <c r="K20" s="10">
        <v>13.769926299730834</v>
      </c>
      <c r="L20" s="10">
        <v>17.527776219521972</v>
      </c>
      <c r="M20" s="10">
        <v>102.08269847494348</v>
      </c>
      <c r="N20" s="10">
        <v>138.89682181135154</v>
      </c>
      <c r="O20" s="16">
        <v>1.0490129752139283</v>
      </c>
      <c r="P20" s="17">
        <v>0.89663317737357073</v>
      </c>
      <c r="Q20" s="10">
        <v>322.1202657017796</v>
      </c>
      <c r="R20" s="10">
        <v>215.23633493872387</v>
      </c>
      <c r="S20" s="10">
        <v>309.82646700809607</v>
      </c>
      <c r="T20" s="10">
        <v>203.02607211404143</v>
      </c>
      <c r="U20" s="9">
        <v>1193.6919739003686</v>
      </c>
      <c r="V20" s="10">
        <v>414.08417823158629</v>
      </c>
      <c r="W20" s="10">
        <v>6279.3175841567318</v>
      </c>
      <c r="X20" s="10">
        <v>3867.4409999999998</v>
      </c>
    </row>
    <row r="21" spans="1:24" x14ac:dyDescent="0.2">
      <c r="A21" s="8" t="str">
        <f>'Scenario List'!$A$3</f>
        <v>1- Preferred Resource Strategy</v>
      </c>
      <c r="B21" s="2">
        <v>2040</v>
      </c>
      <c r="C21" s="12">
        <v>1133.1337720579847</v>
      </c>
      <c r="D21" s="12">
        <v>529.76040407041273</v>
      </c>
      <c r="E21" s="12">
        <v>1662.8941761283975</v>
      </c>
      <c r="F21" s="12">
        <v>343.45316760490442</v>
      </c>
      <c r="G21" s="12">
        <v>171.6718363430173</v>
      </c>
      <c r="H21" s="12">
        <v>515.12500394792175</v>
      </c>
      <c r="I21" s="86">
        <v>0.17888090458193362</v>
      </c>
      <c r="J21" s="86">
        <v>0.15088993924100166</v>
      </c>
      <c r="K21" s="10">
        <v>16.247780379077376</v>
      </c>
      <c r="L21" s="10">
        <v>19.977848592742529</v>
      </c>
      <c r="M21" s="10">
        <v>103.75285449686581</v>
      </c>
      <c r="N21" s="10">
        <v>150.50341570940557</v>
      </c>
      <c r="O21" s="16">
        <v>1.0516831084208424</v>
      </c>
      <c r="P21" s="17">
        <v>0.89795005427626262</v>
      </c>
      <c r="Q21" s="10">
        <v>332.53703697746755</v>
      </c>
      <c r="R21" s="10">
        <v>215.23633493872387</v>
      </c>
      <c r="S21" s="10">
        <v>320.36961217906213</v>
      </c>
      <c r="T21" s="10">
        <v>203.05943348787932</v>
      </c>
      <c r="U21" s="9">
        <v>1153.3827954879698</v>
      </c>
      <c r="V21" s="10">
        <v>425.88071826117482</v>
      </c>
      <c r="W21" s="10">
        <v>6334.5708962410263</v>
      </c>
      <c r="X21" s="10">
        <v>3903.9740000000002</v>
      </c>
    </row>
    <row r="22" spans="1:24" x14ac:dyDescent="0.2">
      <c r="A22" s="8" t="str">
        <f>'Scenario List'!$A$3</f>
        <v>1- Preferred Resource Strategy</v>
      </c>
      <c r="B22" s="2">
        <v>2041</v>
      </c>
      <c r="C22" s="12">
        <v>1175.7488288230231</v>
      </c>
      <c r="D22" s="12">
        <v>543.55569010378008</v>
      </c>
      <c r="E22" s="12">
        <v>1719.3045189268032</v>
      </c>
      <c r="F22" s="12">
        <v>350.61679516682614</v>
      </c>
      <c r="G22" s="12">
        <v>171.48636286501301</v>
      </c>
      <c r="H22" s="12">
        <v>522.10315803183914</v>
      </c>
      <c r="I22" s="86">
        <v>0.18388014767053076</v>
      </c>
      <c r="J22" s="86">
        <v>0.15307801920695732</v>
      </c>
      <c r="K22" s="10">
        <v>17.153210392196197</v>
      </c>
      <c r="L22" s="10">
        <v>19.198490221396401</v>
      </c>
      <c r="M22" s="10">
        <v>63.449552299106955</v>
      </c>
      <c r="N22" s="10">
        <v>134.53260120077906</v>
      </c>
      <c r="O22" s="16">
        <v>1.0832371635695597</v>
      </c>
      <c r="P22" s="17">
        <v>0.86034908225246554</v>
      </c>
      <c r="Q22" s="10">
        <v>425.77560319290927</v>
      </c>
      <c r="R22" s="10">
        <v>254.09523348435818</v>
      </c>
      <c r="S22" s="10">
        <v>415.07627754790093</v>
      </c>
      <c r="T22" s="10">
        <v>241.8849706596757</v>
      </c>
      <c r="U22" s="9">
        <v>1140.0440918044117</v>
      </c>
      <c r="V22" s="10">
        <v>219.12013938432233</v>
      </c>
      <c r="W22" s="10">
        <v>6394.1042234188535</v>
      </c>
      <c r="X22" s="10">
        <v>3942.779</v>
      </c>
    </row>
    <row r="23" spans="1:24" x14ac:dyDescent="0.2">
      <c r="A23" s="8" t="str">
        <f>'Scenario List'!$A$3</f>
        <v>1- Preferred Resource Strategy</v>
      </c>
      <c r="B23" s="2">
        <v>2042</v>
      </c>
      <c r="C23" s="12">
        <v>1224.2169559627814</v>
      </c>
      <c r="D23" s="12">
        <v>565.22769784693628</v>
      </c>
      <c r="E23" s="12">
        <v>1789.4446538097177</v>
      </c>
      <c r="F23" s="12">
        <v>365.32981902145178</v>
      </c>
      <c r="G23" s="12">
        <v>178.80898829798636</v>
      </c>
      <c r="H23" s="12">
        <v>544.13880731943811</v>
      </c>
      <c r="I23" s="86">
        <v>0.18954560382993574</v>
      </c>
      <c r="J23" s="86">
        <v>0.15732679723537463</v>
      </c>
      <c r="K23" s="10">
        <v>15.431231707584027</v>
      </c>
      <c r="L23" s="10">
        <v>22.795182243368128</v>
      </c>
      <c r="M23" s="10">
        <v>46.554793710816952</v>
      </c>
      <c r="N23" s="10">
        <v>143.98768779411628</v>
      </c>
      <c r="O23" s="16">
        <v>1.0018020259364206</v>
      </c>
      <c r="P23" s="17">
        <v>0.85870998367985463</v>
      </c>
      <c r="Q23" s="10">
        <v>431.12942250797823</v>
      </c>
      <c r="R23" s="10">
        <v>262.07602720632656</v>
      </c>
      <c r="S23" s="10">
        <v>422.56985796173728</v>
      </c>
      <c r="T23" s="10">
        <v>249.86576438164414</v>
      </c>
      <c r="U23" s="9">
        <v>1441.5176700427985</v>
      </c>
      <c r="V23" s="10">
        <v>218.09746484024586</v>
      </c>
      <c r="W23" s="10">
        <v>6458.6934818133495</v>
      </c>
      <c r="X23" s="10">
        <v>3984.2669999999998</v>
      </c>
    </row>
    <row r="24" spans="1:24" x14ac:dyDescent="0.2">
      <c r="A24" s="8" t="str">
        <f>'Scenario List'!$A$3</f>
        <v>1- Preferred Resource Strategy</v>
      </c>
      <c r="B24" s="2">
        <v>2043</v>
      </c>
      <c r="C24" s="12">
        <v>1291.7317803888102</v>
      </c>
      <c r="D24" s="12">
        <v>598.51908492578468</v>
      </c>
      <c r="E24" s="12">
        <v>1890.2508653145949</v>
      </c>
      <c r="F24" s="12">
        <v>400.90109927577618</v>
      </c>
      <c r="G24" s="12">
        <v>197.08840118526902</v>
      </c>
      <c r="H24" s="12">
        <v>597.98950046104517</v>
      </c>
      <c r="I24" s="86">
        <v>0.19784674969129665</v>
      </c>
      <c r="J24" s="86">
        <v>0.164568217086309</v>
      </c>
      <c r="K24" s="10">
        <v>17.461319970856632</v>
      </c>
      <c r="L24" s="10">
        <v>22.799472936520203</v>
      </c>
      <c r="M24" s="10">
        <v>56.896124592139195</v>
      </c>
      <c r="N24" s="10">
        <v>148.07505884141611</v>
      </c>
      <c r="O24" s="16">
        <v>1.0886968228112126</v>
      </c>
      <c r="P24" s="17">
        <v>0.86382079471974249</v>
      </c>
      <c r="Q24" s="10">
        <v>494.7334473135287</v>
      </c>
      <c r="R24" s="10">
        <v>296.38546538504579</v>
      </c>
      <c r="S24" s="10">
        <v>486.25002767095464</v>
      </c>
      <c r="T24" s="10">
        <v>284.17520256036323</v>
      </c>
      <c r="U24" s="9">
        <v>1107.7284212002758</v>
      </c>
      <c r="V24" s="10">
        <v>43.325108716908964</v>
      </c>
      <c r="W24" s="10">
        <v>6528.9512332364284</v>
      </c>
      <c r="X24" s="10">
        <v>4028.529</v>
      </c>
    </row>
    <row r="25" spans="1:24" x14ac:dyDescent="0.2">
      <c r="A25" s="8" t="str">
        <f>'Scenario List'!$A$3</f>
        <v>1- Preferred Resource Strategy</v>
      </c>
      <c r="B25" s="2">
        <v>2044</v>
      </c>
      <c r="C25" s="12">
        <v>1351.5749115675426</v>
      </c>
      <c r="D25" s="12">
        <v>624.77021561943843</v>
      </c>
      <c r="E25" s="12">
        <v>1976.345127186981</v>
      </c>
      <c r="F25" s="12">
        <v>431.99206361697782</v>
      </c>
      <c r="G25" s="12">
        <v>207.77890173704577</v>
      </c>
      <c r="H25" s="12">
        <v>639.77096535402359</v>
      </c>
      <c r="I25" s="86">
        <v>0.20460118699967733</v>
      </c>
      <c r="J25" s="86">
        <v>0.16959523960967168</v>
      </c>
      <c r="K25" s="10">
        <v>18.799612017687412</v>
      </c>
      <c r="L25" s="10">
        <v>27.430672327452921</v>
      </c>
      <c r="M25" s="10">
        <v>43.571962557505742</v>
      </c>
      <c r="N25" s="10">
        <v>165.8729990218828</v>
      </c>
      <c r="O25" s="16">
        <v>1.1275912976870925</v>
      </c>
      <c r="P25" s="17">
        <v>0.96166069519213448</v>
      </c>
      <c r="Q25" s="10">
        <v>504.89107220256471</v>
      </c>
      <c r="R25" s="10">
        <v>295.86804065344882</v>
      </c>
      <c r="S25" s="10">
        <v>501.52487311138634</v>
      </c>
      <c r="T25" s="10">
        <v>283.69113920260429</v>
      </c>
      <c r="U25" s="9">
        <v>1594.100752199101</v>
      </c>
      <c r="V25" s="10">
        <v>126.8805161514051</v>
      </c>
      <c r="W25" s="10">
        <v>6605.8996596616716</v>
      </c>
      <c r="X25" s="10">
        <v>4076.88</v>
      </c>
    </row>
    <row r="26" spans="1:24" x14ac:dyDescent="0.2">
      <c r="A26" s="8" t="str">
        <f>'Scenario List'!$A$3</f>
        <v>1- Preferred Resource Strategy</v>
      </c>
      <c r="B26" s="2">
        <v>2045</v>
      </c>
      <c r="C26" s="12">
        <v>1584.4497580498351</v>
      </c>
      <c r="D26" s="12">
        <v>678.76584731642163</v>
      </c>
      <c r="E26" s="12">
        <v>2263.2156053662566</v>
      </c>
      <c r="F26" s="12">
        <v>532.61282284476204</v>
      </c>
      <c r="G26" s="12">
        <v>245.46636903346078</v>
      </c>
      <c r="H26" s="12">
        <v>778.07919187822279</v>
      </c>
      <c r="I26" s="86">
        <v>0.23682496466054154</v>
      </c>
      <c r="J26" s="86">
        <v>0.18162671416432832</v>
      </c>
      <c r="K26" s="10">
        <v>25.836785051479371</v>
      </c>
      <c r="L26" s="10">
        <v>24.242407986564885</v>
      </c>
      <c r="M26" s="10">
        <v>43.571962557505742</v>
      </c>
      <c r="N26" s="10">
        <v>170.32590084511486</v>
      </c>
      <c r="O26" s="16">
        <v>0.49887846466695218</v>
      </c>
      <c r="P26" s="17">
        <v>0.40828106784849993</v>
      </c>
      <c r="Q26" s="10">
        <v>861.30989866919845</v>
      </c>
      <c r="R26" s="10">
        <v>371.25066640585214</v>
      </c>
      <c r="S26" s="10">
        <v>864.38114672304027</v>
      </c>
      <c r="T26" s="10">
        <v>354.73667267085085</v>
      </c>
      <c r="U26" s="9">
        <v>2909.2766916856558</v>
      </c>
      <c r="V26" s="10">
        <v>160.12579104097972</v>
      </c>
      <c r="W26" s="10">
        <v>6690.3831710518452</v>
      </c>
      <c r="X26" s="10">
        <v>4128.9380000000001</v>
      </c>
    </row>
    <row r="27" spans="1:24" s="7" customFormat="1" x14ac:dyDescent="0.2">
      <c r="A27" s="8" t="str">
        <f>'Scenario List'!$A$3</f>
        <v>1- Preferred Resource Strategy</v>
      </c>
      <c r="B27" s="3" t="s">
        <v>6</v>
      </c>
      <c r="C27" s="18">
        <f t="shared" ref="C27:H27" si="0">NPV($A$1,C3:C26)</f>
        <v>10081.540777016431</v>
      </c>
      <c r="D27" s="18">
        <f t="shared" si="0"/>
        <v>4768.821932242653</v>
      </c>
      <c r="E27" s="18">
        <f t="shared" si="0"/>
        <v>14850.362709259083</v>
      </c>
      <c r="F27" s="18">
        <f t="shared" si="0"/>
        <v>3999.4334365349096</v>
      </c>
      <c r="G27" s="18">
        <f t="shared" si="0"/>
        <v>1706.1241739075172</v>
      </c>
      <c r="H27" s="18">
        <f t="shared" si="0"/>
        <v>5705.5576104424263</v>
      </c>
      <c r="I27" s="19"/>
      <c r="J27" s="19"/>
      <c r="K27" s="59">
        <f t="shared" ref="K27:N27" si="1">NPV($A$1,K3:K26)</f>
        <v>173.34957955688253</v>
      </c>
      <c r="L27" s="59">
        <f t="shared" si="1"/>
        <v>152.17866937893265</v>
      </c>
      <c r="M27" s="59">
        <f t="shared" si="1"/>
        <v>1373.7996479537892</v>
      </c>
      <c r="N27" s="59">
        <f t="shared" si="1"/>
        <v>1331.4645745878413</v>
      </c>
      <c r="O27" s="59">
        <f t="shared" ref="O27:P27" si="2">NPV($A$1,O3:O26)</f>
        <v>16.248995372528707</v>
      </c>
      <c r="P27" s="59">
        <f t="shared" si="2"/>
        <v>16.902048835279846</v>
      </c>
      <c r="Q27" s="18"/>
      <c r="R27" s="18"/>
      <c r="S27" s="18"/>
      <c r="T27" s="18"/>
      <c r="U27" s="18"/>
      <c r="V27" s="18"/>
      <c r="W27" s="18"/>
      <c r="X27" s="18"/>
    </row>
    <row r="28" spans="1:24" s="7" customFormat="1" x14ac:dyDescent="0.2">
      <c r="A28" s="8" t="str">
        <f>'Scenario List'!$A$3</f>
        <v>1- Preferred Resource Strategy</v>
      </c>
      <c r="B28" s="3" t="s">
        <v>7</v>
      </c>
      <c r="C28" s="18">
        <f t="shared" ref="C28:H28" si="3">-PMT($A$1,COUNT(C3:C26),C27)</f>
        <v>862.54225898988807</v>
      </c>
      <c r="D28" s="18">
        <f t="shared" si="3"/>
        <v>408.00414670091823</v>
      </c>
      <c r="E28" s="18">
        <f t="shared" si="3"/>
        <v>1270.5464056908061</v>
      </c>
      <c r="F28" s="18">
        <f t="shared" si="3"/>
        <v>342.17789000000687</v>
      </c>
      <c r="G28" s="18">
        <f t="shared" si="3"/>
        <v>145.97016781743937</v>
      </c>
      <c r="H28" s="18">
        <f t="shared" si="3"/>
        <v>488.14805781744616</v>
      </c>
      <c r="I28" s="19"/>
      <c r="J28" s="19"/>
      <c r="K28" s="59">
        <f t="shared" ref="K28:N28" si="4">-PMT($A$1,COUNT(K3:K26),K27)</f>
        <v>14.831199045171216</v>
      </c>
      <c r="L28" s="59">
        <f t="shared" si="4"/>
        <v>13.01988814600873</v>
      </c>
      <c r="M28" s="59">
        <f>-PMT($A$1,COUNT(M3:M26),M27)</f>
        <v>117.53761433440889</v>
      </c>
      <c r="N28" s="59">
        <f t="shared" si="4"/>
        <v>113.91556978554242</v>
      </c>
      <c r="O28" s="59">
        <f t="shared" ref="O28:P28" si="5">-PMT($A$1,COUNT(O3:O26),O27)</f>
        <v>1.3902086481551614</v>
      </c>
      <c r="P28" s="59">
        <f t="shared" si="5"/>
        <v>1.4460816760445787</v>
      </c>
      <c r="Q28" s="18"/>
      <c r="R28" s="18"/>
      <c r="S28" s="18"/>
      <c r="T28" s="18"/>
      <c r="U28" s="18"/>
      <c r="V28" s="18"/>
      <c r="W28" s="18"/>
      <c r="X28" s="18"/>
    </row>
    <row r="31" spans="1:24" x14ac:dyDescent="0.2">
      <c r="B31" s="2"/>
    </row>
    <row r="32" spans="1:24" x14ac:dyDescent="0.2">
      <c r="A32" s="8" t="str">
        <f>'Scenario List'!$A$4</f>
        <v>2- Alternative Lowest Reasonable Cost Portfolio</v>
      </c>
      <c r="B32" s="2">
        <v>2023</v>
      </c>
      <c r="C32" s="10">
        <v>633.04704883264333</v>
      </c>
      <c r="D32" s="10">
        <v>309.35735249303804</v>
      </c>
      <c r="E32" s="10">
        <v>942.40440132568142</v>
      </c>
      <c r="F32" s="10">
        <v>423.38109093082687</v>
      </c>
      <c r="G32" s="10">
        <v>128.39239618330669</v>
      </c>
      <c r="H32" s="10">
        <v>551.77348711413356</v>
      </c>
      <c r="I32" s="14">
        <v>0.11074672810234013</v>
      </c>
      <c r="J32" s="14">
        <v>9.9449043518542737E-2</v>
      </c>
      <c r="K32" s="10">
        <v>22.837413282122242</v>
      </c>
      <c r="L32" s="10">
        <v>12.884988818925851</v>
      </c>
      <c r="M32" s="10">
        <v>161.69283215315809</v>
      </c>
      <c r="N32" s="10">
        <v>101.80998869768921</v>
      </c>
      <c r="O32" s="17">
        <v>2.4951834068014263</v>
      </c>
      <c r="P32" s="17">
        <v>2.8794472656354442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5716.1693142541408</v>
      </c>
      <c r="X32" s="10">
        <v>3496.5659999999998</v>
      </c>
    </row>
    <row r="33" spans="1:24" x14ac:dyDescent="0.2">
      <c r="A33" s="8" t="str">
        <f>'Scenario List'!$A$4</f>
        <v>2- Alternative Lowest Reasonable Cost Portfolio</v>
      </c>
      <c r="B33" s="2">
        <v>2024</v>
      </c>
      <c r="C33" s="10">
        <v>654.48583394339926</v>
      </c>
      <c r="D33" s="10">
        <v>316.81468230979357</v>
      </c>
      <c r="E33" s="10">
        <v>971.30051625319288</v>
      </c>
      <c r="F33" s="10">
        <v>439.18951014034542</v>
      </c>
      <c r="G33" s="10">
        <v>131.59161340036636</v>
      </c>
      <c r="H33" s="10">
        <v>570.78112354071175</v>
      </c>
      <c r="I33" s="14">
        <v>0.11373709931644378</v>
      </c>
      <c r="J33" s="14">
        <v>0.10152811033264794</v>
      </c>
      <c r="K33" s="10">
        <v>19.638283120943793</v>
      </c>
      <c r="L33" s="10">
        <v>11.228333541037795</v>
      </c>
      <c r="M33" s="10">
        <v>156.51301937553313</v>
      </c>
      <c r="N33" s="10">
        <v>101.71176162221278</v>
      </c>
      <c r="O33" s="17">
        <v>2.4438803150305475</v>
      </c>
      <c r="P33" s="17">
        <v>2.9632909253258708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5754.3742356437569</v>
      </c>
      <c r="X33" s="10">
        <v>3508.223</v>
      </c>
    </row>
    <row r="34" spans="1:24" x14ac:dyDescent="0.2">
      <c r="A34" s="8" t="str">
        <f>'Scenario List'!$A$4</f>
        <v>2- Alternative Lowest Reasonable Cost Portfolio</v>
      </c>
      <c r="B34" s="2">
        <v>2025</v>
      </c>
      <c r="C34" s="10">
        <v>663.28976339600661</v>
      </c>
      <c r="D34" s="10">
        <v>317.90863100076859</v>
      </c>
      <c r="E34" s="10">
        <v>981.19839439677526</v>
      </c>
      <c r="F34" s="10">
        <v>418.77089728776411</v>
      </c>
      <c r="G34" s="10">
        <v>125.29070671366962</v>
      </c>
      <c r="H34" s="10">
        <v>544.06160400143369</v>
      </c>
      <c r="I34" s="14">
        <v>0.11484682864848937</v>
      </c>
      <c r="J34" s="14">
        <v>0.10160207311375447</v>
      </c>
      <c r="K34" s="10">
        <v>16.785378538435289</v>
      </c>
      <c r="L34" s="10">
        <v>9.6804195961608386</v>
      </c>
      <c r="M34" s="10">
        <v>138.25311775018929</v>
      </c>
      <c r="N34" s="10">
        <v>90.396933333772665</v>
      </c>
      <c r="O34" s="17">
        <v>2.2914951430315966</v>
      </c>
      <c r="P34" s="17">
        <v>2.7021133191225624</v>
      </c>
      <c r="Q34" s="10">
        <v>0.4337254329704559</v>
      </c>
      <c r="R34" s="10">
        <v>0</v>
      </c>
      <c r="S34" s="10">
        <v>0.4337254329704559</v>
      </c>
      <c r="T34" s="10">
        <v>0</v>
      </c>
      <c r="U34" s="10">
        <v>0</v>
      </c>
      <c r="V34" s="10">
        <v>0</v>
      </c>
      <c r="W34" s="10">
        <v>5775.4295107802363</v>
      </c>
      <c r="X34" s="10">
        <v>3520.0140000000001</v>
      </c>
    </row>
    <row r="35" spans="1:24" x14ac:dyDescent="0.2">
      <c r="A35" s="8" t="str">
        <f>'Scenario List'!$A$4</f>
        <v>2- Alternative Lowest Reasonable Cost Portfolio</v>
      </c>
      <c r="B35" s="2">
        <v>2026</v>
      </c>
      <c r="C35" s="10">
        <v>660.93912621328684</v>
      </c>
      <c r="D35" s="10">
        <v>322.95665561580762</v>
      </c>
      <c r="E35" s="10">
        <v>983.8957818290944</v>
      </c>
      <c r="F35" s="10">
        <v>305.65388460107221</v>
      </c>
      <c r="G35" s="10">
        <v>122.57788057998047</v>
      </c>
      <c r="H35" s="10">
        <v>428.23176518105265</v>
      </c>
      <c r="I35" s="14">
        <v>0.11398577376085377</v>
      </c>
      <c r="J35" s="14">
        <v>0.10280777742913967</v>
      </c>
      <c r="K35" s="10">
        <v>15.38164721681507</v>
      </c>
      <c r="L35" s="10">
        <v>9.2296100563963233</v>
      </c>
      <c r="M35" s="10">
        <v>150.26595851688546</v>
      </c>
      <c r="N35" s="10">
        <v>97.220638306769501</v>
      </c>
      <c r="O35" s="17">
        <v>1.4141689161812037</v>
      </c>
      <c r="P35" s="17">
        <v>1.4820482448331038</v>
      </c>
      <c r="Q35" s="10">
        <v>1.3990557965225998</v>
      </c>
      <c r="R35" s="10">
        <v>0</v>
      </c>
      <c r="S35" s="10">
        <v>1.3990557965225998</v>
      </c>
      <c r="T35" s="10">
        <v>0</v>
      </c>
      <c r="U35" s="10">
        <v>0</v>
      </c>
      <c r="V35" s="10">
        <v>0</v>
      </c>
      <c r="W35" s="10">
        <v>5798.4352292941467</v>
      </c>
      <c r="X35" s="10">
        <v>3533.723</v>
      </c>
    </row>
    <row r="36" spans="1:24" x14ac:dyDescent="0.2">
      <c r="A36" s="8" t="str">
        <f>'Scenario List'!$A$4</f>
        <v>2- Alternative Lowest Reasonable Cost Portfolio</v>
      </c>
      <c r="B36" s="2">
        <v>2027</v>
      </c>
      <c r="C36" s="10">
        <v>708.7194294509743</v>
      </c>
      <c r="D36" s="10">
        <v>349.0799874327559</v>
      </c>
      <c r="E36" s="10">
        <v>1057.7994168837301</v>
      </c>
      <c r="F36" s="10">
        <v>272.04026430222797</v>
      </c>
      <c r="G36" s="10">
        <v>131.52091695814713</v>
      </c>
      <c r="H36" s="10">
        <v>403.56118126037506</v>
      </c>
      <c r="I36" s="14">
        <v>0.12166321506495767</v>
      </c>
      <c r="J36" s="14">
        <v>0.11037020275372225</v>
      </c>
      <c r="K36" s="10">
        <v>9.2418079031224405</v>
      </c>
      <c r="L36" s="10">
        <v>8.3221868973444035</v>
      </c>
      <c r="M36" s="10">
        <v>104.7104364155588</v>
      </c>
      <c r="N36" s="10">
        <v>92.150207942256372</v>
      </c>
      <c r="O36" s="17">
        <v>1.0293681157084125</v>
      </c>
      <c r="P36" s="17">
        <v>1.1216414050520678</v>
      </c>
      <c r="Q36" s="10">
        <v>105.80238542432886</v>
      </c>
      <c r="R36" s="10">
        <v>180.98986549501763</v>
      </c>
      <c r="S36" s="10">
        <v>88.209169070200588</v>
      </c>
      <c r="T36" s="10">
        <v>170.9350276784574</v>
      </c>
      <c r="U36" s="10">
        <v>1228.9293565386456</v>
      </c>
      <c r="V36" s="10">
        <v>451.56124410726949</v>
      </c>
      <c r="W36" s="10">
        <v>5825.2564595845934</v>
      </c>
      <c r="X36" s="10">
        <v>3554.087</v>
      </c>
    </row>
    <row r="37" spans="1:24" x14ac:dyDescent="0.2">
      <c r="A37" s="8" t="str">
        <f>'Scenario List'!$A$4</f>
        <v>2- Alternative Lowest Reasonable Cost Portfolio</v>
      </c>
      <c r="B37" s="2">
        <v>2028</v>
      </c>
      <c r="C37" s="10">
        <v>736.82022691264956</v>
      </c>
      <c r="D37" s="10">
        <v>358.10411639033771</v>
      </c>
      <c r="E37" s="10">
        <v>1094.9243433029874</v>
      </c>
      <c r="F37" s="10">
        <v>280.80737204325834</v>
      </c>
      <c r="G37" s="10">
        <v>131.94681012130542</v>
      </c>
      <c r="H37" s="10">
        <v>412.75418216456376</v>
      </c>
      <c r="I37" s="14">
        <v>0.12593573048783677</v>
      </c>
      <c r="J37" s="14">
        <v>0.11248247357541329</v>
      </c>
      <c r="K37" s="10">
        <v>10.477037539117818</v>
      </c>
      <c r="L37" s="10">
        <v>10.178041884094977</v>
      </c>
      <c r="M37" s="10">
        <v>115.63903796761309</v>
      </c>
      <c r="N37" s="10">
        <v>100.41109260533159</v>
      </c>
      <c r="O37" s="17">
        <v>1.0869926948625799</v>
      </c>
      <c r="P37" s="17">
        <v>1.1651262571673486</v>
      </c>
      <c r="Q37" s="10">
        <v>104.30173693692149</v>
      </c>
      <c r="R37" s="10">
        <v>180.98986549501763</v>
      </c>
      <c r="S37" s="10">
        <v>89.286968980180092</v>
      </c>
      <c r="T37" s="10">
        <v>172.19385335042446</v>
      </c>
      <c r="U37" s="10">
        <v>1233.8713374241631</v>
      </c>
      <c r="V37" s="10">
        <v>505.32427058316614</v>
      </c>
      <c r="W37" s="10">
        <v>5850.7639099597218</v>
      </c>
      <c r="X37" s="10">
        <v>3573.1970000000001</v>
      </c>
    </row>
    <row r="38" spans="1:24" x14ac:dyDescent="0.2">
      <c r="A38" s="8" t="str">
        <f>'Scenario List'!$A$4</f>
        <v>2- Alternative Lowest Reasonable Cost Portfolio</v>
      </c>
      <c r="B38" s="2">
        <v>2029</v>
      </c>
      <c r="C38" s="10">
        <v>763.83539671565757</v>
      </c>
      <c r="D38" s="10">
        <v>367.88706315031754</v>
      </c>
      <c r="E38" s="10">
        <v>1131.722459865975</v>
      </c>
      <c r="F38" s="10">
        <v>284.82718374142775</v>
      </c>
      <c r="G38" s="10">
        <v>132.77190689148327</v>
      </c>
      <c r="H38" s="10">
        <v>417.59909063291104</v>
      </c>
      <c r="I38" s="14">
        <v>0.12993319708349943</v>
      </c>
      <c r="J38" s="14">
        <v>0.11473399755010666</v>
      </c>
      <c r="K38" s="10">
        <v>11.086061499002341</v>
      </c>
      <c r="L38" s="10">
        <v>11.290833024569153</v>
      </c>
      <c r="M38" s="10">
        <v>108.83668568498611</v>
      </c>
      <c r="N38" s="10">
        <v>100.53694367528131</v>
      </c>
      <c r="O38" s="17">
        <v>1.0569710582313478</v>
      </c>
      <c r="P38" s="17">
        <v>1.1344890749436549</v>
      </c>
      <c r="Q38" s="10">
        <v>121.4709069893639</v>
      </c>
      <c r="R38" s="10">
        <v>180.98986549501763</v>
      </c>
      <c r="S38" s="10">
        <v>106.66710527148298</v>
      </c>
      <c r="T38" s="10">
        <v>172.1697546870146</v>
      </c>
      <c r="U38" s="10">
        <v>1379.43190204282</v>
      </c>
      <c r="V38" s="10">
        <v>488.60358537147147</v>
      </c>
      <c r="W38" s="10">
        <v>5878.6777656582353</v>
      </c>
      <c r="X38" s="10">
        <v>3593.8429999999998</v>
      </c>
    </row>
    <row r="39" spans="1:24" x14ac:dyDescent="0.2">
      <c r="A39" s="8" t="str">
        <f>'Scenario List'!$A$4</f>
        <v>2- Alternative Lowest Reasonable Cost Portfolio</v>
      </c>
      <c r="B39" s="2">
        <v>2030</v>
      </c>
      <c r="C39" s="10">
        <v>788.29294269801903</v>
      </c>
      <c r="D39" s="10">
        <v>380.83205839144057</v>
      </c>
      <c r="E39" s="10">
        <v>1169.1250010894596</v>
      </c>
      <c r="F39" s="10">
        <v>286.35907811890627</v>
      </c>
      <c r="G39" s="10">
        <v>136.64373623372438</v>
      </c>
      <c r="H39" s="10">
        <v>423.00281435263065</v>
      </c>
      <c r="I39" s="14">
        <v>0.13355194812295676</v>
      </c>
      <c r="J39" s="14">
        <v>0.11820631276760414</v>
      </c>
      <c r="K39" s="10">
        <v>9.8411734751797937</v>
      </c>
      <c r="L39" s="10">
        <v>12.802712776411459</v>
      </c>
      <c r="M39" s="10">
        <v>81.932947538992153</v>
      </c>
      <c r="N39" s="10">
        <v>109.0728631622803</v>
      </c>
      <c r="O39" s="17">
        <v>1.0235699007883392</v>
      </c>
      <c r="P39" s="17">
        <v>1.1827867739314244</v>
      </c>
      <c r="Q39" s="10">
        <v>132.19449195461127</v>
      </c>
      <c r="R39" s="10">
        <v>180.98986549501763</v>
      </c>
      <c r="S39" s="10">
        <v>125.38166202972856</v>
      </c>
      <c r="T39" s="10">
        <v>172.1697546870146</v>
      </c>
      <c r="U39" s="10">
        <v>2009.0166717848219</v>
      </c>
      <c r="V39" s="10">
        <v>508.51420928038709</v>
      </c>
      <c r="W39" s="10">
        <v>5902.5192352287095</v>
      </c>
      <c r="X39" s="10">
        <v>3613.0189999999998</v>
      </c>
    </row>
    <row r="40" spans="1:24" x14ac:dyDescent="0.2">
      <c r="A40" s="8" t="str">
        <f>'Scenario List'!$A$4</f>
        <v>2- Alternative Lowest Reasonable Cost Portfolio</v>
      </c>
      <c r="B40" s="2">
        <v>2031</v>
      </c>
      <c r="C40" s="10">
        <v>822.07031935754594</v>
      </c>
      <c r="D40" s="10">
        <v>394.36144424914841</v>
      </c>
      <c r="E40" s="10">
        <v>1216.4317636066944</v>
      </c>
      <c r="F40" s="10">
        <v>289.70251107030538</v>
      </c>
      <c r="G40" s="10">
        <v>140.60624990244756</v>
      </c>
      <c r="H40" s="10">
        <v>430.30876097275291</v>
      </c>
      <c r="I40" s="14">
        <v>0.13845756422982922</v>
      </c>
      <c r="J40" s="14">
        <v>0.12152726996283084</v>
      </c>
      <c r="K40" s="10">
        <v>9.5095513486411729</v>
      </c>
      <c r="L40" s="10">
        <v>11.370702148818399</v>
      </c>
      <c r="M40" s="10">
        <v>90.92949582779795</v>
      </c>
      <c r="N40" s="10">
        <v>108.98212382271716</v>
      </c>
      <c r="O40" s="17">
        <v>0.94122080128435559</v>
      </c>
      <c r="P40" s="17">
        <v>1.0518707300728991</v>
      </c>
      <c r="Q40" s="10">
        <v>129.7582714711474</v>
      </c>
      <c r="R40" s="10">
        <v>180.98986549501763</v>
      </c>
      <c r="S40" s="10">
        <v>123.058123378332</v>
      </c>
      <c r="T40" s="10">
        <v>172.1697546870146</v>
      </c>
      <c r="U40" s="10">
        <v>2001.7315488242693</v>
      </c>
      <c r="V40" s="10">
        <v>428.26795905185713</v>
      </c>
      <c r="W40" s="10">
        <v>5937.3449470263004</v>
      </c>
      <c r="X40" s="10">
        <v>3636.2750000000001</v>
      </c>
    </row>
    <row r="41" spans="1:24" x14ac:dyDescent="0.2">
      <c r="A41" s="8" t="str">
        <f>'Scenario List'!$A$4</f>
        <v>2- Alternative Lowest Reasonable Cost Portfolio</v>
      </c>
      <c r="B41" s="2">
        <v>2032</v>
      </c>
      <c r="C41" s="10">
        <v>876.08219599067638</v>
      </c>
      <c r="D41" s="10">
        <v>407.20735199509022</v>
      </c>
      <c r="E41" s="10">
        <v>1283.2895479857666</v>
      </c>
      <c r="F41" s="10">
        <v>315.25652527796535</v>
      </c>
      <c r="G41" s="10">
        <v>143.54473771955639</v>
      </c>
      <c r="H41" s="10">
        <v>458.80126299752175</v>
      </c>
      <c r="I41" s="14">
        <v>0.14665979432934437</v>
      </c>
      <c r="J41" s="14">
        <v>0.12459060786827388</v>
      </c>
      <c r="K41" s="10">
        <v>10.746202873288679</v>
      </c>
      <c r="L41" s="10">
        <v>12.704318881931087</v>
      </c>
      <c r="M41" s="10">
        <v>90.530895803468525</v>
      </c>
      <c r="N41" s="10">
        <v>114.96632060415631</v>
      </c>
      <c r="O41" s="17">
        <v>0.96015439724382756</v>
      </c>
      <c r="P41" s="17">
        <v>0.97673177819254575</v>
      </c>
      <c r="Q41" s="10">
        <v>255.02020145835155</v>
      </c>
      <c r="R41" s="10">
        <v>180.98986549501763</v>
      </c>
      <c r="S41" s="10">
        <v>248.42575019101409</v>
      </c>
      <c r="T41" s="10">
        <v>172.19385335042446</v>
      </c>
      <c r="U41" s="10">
        <v>1454.3721937448267</v>
      </c>
      <c r="V41" s="10">
        <v>383.15472673156569</v>
      </c>
      <c r="W41" s="10">
        <v>5973.5676024699414</v>
      </c>
      <c r="X41" s="10">
        <v>3660.306</v>
      </c>
    </row>
    <row r="42" spans="1:24" x14ac:dyDescent="0.2">
      <c r="A42" s="8" t="str">
        <f>'Scenario List'!$A$4</f>
        <v>2- Alternative Lowest Reasonable Cost Portfolio</v>
      </c>
      <c r="B42" s="2">
        <v>2033</v>
      </c>
      <c r="C42" s="10">
        <v>897.86283509054624</v>
      </c>
      <c r="D42" s="10">
        <v>417.92224743632477</v>
      </c>
      <c r="E42" s="10">
        <v>1315.7850825268711</v>
      </c>
      <c r="F42" s="10">
        <v>311.60719934940772</v>
      </c>
      <c r="G42" s="10">
        <v>143.88605297308325</v>
      </c>
      <c r="H42" s="10">
        <v>455.493252322491</v>
      </c>
      <c r="I42" s="14">
        <v>0.14936462426929123</v>
      </c>
      <c r="J42" s="14">
        <v>0.12681901037268165</v>
      </c>
      <c r="K42" s="10">
        <v>11.286262947443685</v>
      </c>
      <c r="L42" s="10">
        <v>12.268923356940753</v>
      </c>
      <c r="M42" s="10">
        <v>86.995962650000479</v>
      </c>
      <c r="N42" s="10">
        <v>113.89165089056625</v>
      </c>
      <c r="O42" s="17">
        <v>0.95774928396747849</v>
      </c>
      <c r="P42" s="17">
        <v>0.96522468547072415</v>
      </c>
      <c r="Q42" s="10">
        <v>253.11371432285569</v>
      </c>
      <c r="R42" s="10">
        <v>180.98986549501763</v>
      </c>
      <c r="S42" s="10">
        <v>246.634794163983</v>
      </c>
      <c r="T42" s="10">
        <v>172.1697546870146</v>
      </c>
      <c r="U42" s="10">
        <v>1433.4097858648333</v>
      </c>
      <c r="V42" s="10">
        <v>387.87365063926916</v>
      </c>
      <c r="W42" s="10">
        <v>6011.2147671042831</v>
      </c>
      <c r="X42" s="10">
        <v>3685.8330000000001</v>
      </c>
    </row>
    <row r="43" spans="1:24" x14ac:dyDescent="0.2">
      <c r="A43" s="8" t="str">
        <f>'Scenario List'!$A$4</f>
        <v>2- Alternative Lowest Reasonable Cost Portfolio</v>
      </c>
      <c r="B43" s="2">
        <v>2034</v>
      </c>
      <c r="C43" s="10">
        <v>907.65969511794606</v>
      </c>
      <c r="D43" s="10">
        <v>421.5871299082271</v>
      </c>
      <c r="E43" s="10">
        <v>1329.2468250261732</v>
      </c>
      <c r="F43" s="10">
        <v>295.212009709423</v>
      </c>
      <c r="G43" s="10">
        <v>136.80221026174578</v>
      </c>
      <c r="H43" s="10">
        <v>432.01421997116881</v>
      </c>
      <c r="I43" s="14">
        <v>0.15001756970261421</v>
      </c>
      <c r="J43" s="14">
        <v>0.12686690241636875</v>
      </c>
      <c r="K43" s="10">
        <v>11.199027234431734</v>
      </c>
      <c r="L43" s="10">
        <v>14.262342712056807</v>
      </c>
      <c r="M43" s="10">
        <v>72.678044924824164</v>
      </c>
      <c r="N43" s="10">
        <v>112.1521744350965</v>
      </c>
      <c r="O43" s="17">
        <v>1.0084790390957228</v>
      </c>
      <c r="P43" s="17">
        <v>0.95058219782951836</v>
      </c>
      <c r="Q43" s="10">
        <v>251.17215880960541</v>
      </c>
      <c r="R43" s="10">
        <v>180.98986549501763</v>
      </c>
      <c r="S43" s="10">
        <v>244.80181855335093</v>
      </c>
      <c r="T43" s="10">
        <v>172.1697546870146</v>
      </c>
      <c r="U43" s="10">
        <v>1432.4213589628491</v>
      </c>
      <c r="V43" s="10">
        <v>391.70318174476171</v>
      </c>
      <c r="W43" s="10">
        <v>6050.3559477548924</v>
      </c>
      <c r="X43" s="10">
        <v>3712.5369999999998</v>
      </c>
    </row>
    <row r="44" spans="1:24" x14ac:dyDescent="0.2">
      <c r="A44" s="8" t="str">
        <f>'Scenario List'!$A$4</f>
        <v>2- Alternative Lowest Reasonable Cost Portfolio</v>
      </c>
      <c r="B44" s="2">
        <v>2035</v>
      </c>
      <c r="C44" s="10">
        <v>939.29325564725593</v>
      </c>
      <c r="D44" s="10">
        <v>437.65751134522969</v>
      </c>
      <c r="E44" s="10">
        <v>1376.9507669924856</v>
      </c>
      <c r="F44" s="10">
        <v>302.26729660459085</v>
      </c>
      <c r="G44" s="10">
        <v>141.82383801033083</v>
      </c>
      <c r="H44" s="10">
        <v>444.09113461492166</v>
      </c>
      <c r="I44" s="14">
        <v>0.15420257038534732</v>
      </c>
      <c r="J44" s="14">
        <v>0.13067869486318476</v>
      </c>
      <c r="K44" s="10">
        <v>11.707229163536706</v>
      </c>
      <c r="L44" s="10">
        <v>15.204294920809781</v>
      </c>
      <c r="M44" s="10">
        <v>76.898750267526708</v>
      </c>
      <c r="N44" s="10">
        <v>117.53905936176832</v>
      </c>
      <c r="O44" s="17">
        <v>1.0299330469098034</v>
      </c>
      <c r="P44" s="17">
        <v>0.96493107794936039</v>
      </c>
      <c r="Q44" s="10">
        <v>252.6142605908577</v>
      </c>
      <c r="R44" s="10">
        <v>182.67640770852876</v>
      </c>
      <c r="S44" s="10">
        <v>246.1683081031947</v>
      </c>
      <c r="T44" s="10">
        <v>173.76062010089174</v>
      </c>
      <c r="U44" s="10">
        <v>1423.7744504634991</v>
      </c>
      <c r="V44" s="10">
        <v>409.57078703154332</v>
      </c>
      <c r="W44" s="10">
        <v>6091.2944142240431</v>
      </c>
      <c r="X44" s="10">
        <v>3740.444</v>
      </c>
    </row>
    <row r="45" spans="1:24" x14ac:dyDescent="0.2">
      <c r="A45" s="8" t="str">
        <f>'Scenario List'!$A$4</f>
        <v>2- Alternative Lowest Reasonable Cost Portfolio</v>
      </c>
      <c r="B45" s="2">
        <v>2036</v>
      </c>
      <c r="C45" s="10">
        <v>976.95764885284746</v>
      </c>
      <c r="D45" s="10">
        <v>456.44875878839207</v>
      </c>
      <c r="E45" s="10">
        <v>1433.4064076412396</v>
      </c>
      <c r="F45" s="10">
        <v>312.96618832053969</v>
      </c>
      <c r="G45" s="10">
        <v>149.10652260918155</v>
      </c>
      <c r="H45" s="10">
        <v>462.07271092972121</v>
      </c>
      <c r="I45" s="14">
        <v>0.15926135490804991</v>
      </c>
      <c r="J45" s="14">
        <v>0.13514483316991105</v>
      </c>
      <c r="K45" s="10">
        <v>11.222537884831924</v>
      </c>
      <c r="L45" s="10">
        <v>15.145013860689115</v>
      </c>
      <c r="M45" s="10">
        <v>74.356343662082921</v>
      </c>
      <c r="N45" s="10">
        <v>116.819310731763</v>
      </c>
      <c r="O45" s="17">
        <v>1.0359219197445382</v>
      </c>
      <c r="P45" s="17">
        <v>0.95122768597416507</v>
      </c>
      <c r="Q45" s="10">
        <v>298.93009081244031</v>
      </c>
      <c r="R45" s="10">
        <v>207.86592514524597</v>
      </c>
      <c r="S45" s="10">
        <v>289.86128906779516</v>
      </c>
      <c r="T45" s="10">
        <v>197.54941168826511</v>
      </c>
      <c r="U45" s="10">
        <v>1409.6882894052619</v>
      </c>
      <c r="V45" s="10">
        <v>409.03828631117517</v>
      </c>
      <c r="W45" s="10">
        <v>6134.3045173570035</v>
      </c>
      <c r="X45" s="10">
        <v>3769.6930000000002</v>
      </c>
    </row>
    <row r="46" spans="1:24" x14ac:dyDescent="0.2">
      <c r="A46" s="8" t="str">
        <f>'Scenario List'!$A$4</f>
        <v>2- Alternative Lowest Reasonable Cost Portfolio</v>
      </c>
      <c r="B46" s="2">
        <v>2037</v>
      </c>
      <c r="C46" s="10">
        <v>1006.9669116776126</v>
      </c>
      <c r="D46" s="10">
        <v>475.06961468829741</v>
      </c>
      <c r="E46" s="10">
        <v>1482.03652636591</v>
      </c>
      <c r="F46" s="10">
        <v>315.64865404140158</v>
      </c>
      <c r="G46" s="10">
        <v>155.71008252801062</v>
      </c>
      <c r="H46" s="10">
        <v>471.3587365694122</v>
      </c>
      <c r="I46" s="14">
        <v>0.16294606387390675</v>
      </c>
      <c r="J46" s="14">
        <v>0.13936278195274415</v>
      </c>
      <c r="K46" s="10">
        <v>13.411248033548464</v>
      </c>
      <c r="L46" s="10">
        <v>16.216303796416952</v>
      </c>
      <c r="M46" s="10">
        <v>77.419250093686742</v>
      </c>
      <c r="N46" s="10">
        <v>121.48159374564638</v>
      </c>
      <c r="O46" s="17">
        <v>1.0175418772584586</v>
      </c>
      <c r="P46" s="17">
        <v>0.93270392196982099</v>
      </c>
      <c r="Q46" s="10">
        <v>297.22941470157338</v>
      </c>
      <c r="R46" s="10">
        <v>215.44372403774247</v>
      </c>
      <c r="S46" s="10">
        <v>288.26292023586484</v>
      </c>
      <c r="T46" s="10">
        <v>205.09894616033154</v>
      </c>
      <c r="U46" s="10">
        <v>1412.2463221694486</v>
      </c>
      <c r="V46" s="10">
        <v>402.61030713226859</v>
      </c>
      <c r="W46" s="10">
        <v>6179.7559740800989</v>
      </c>
      <c r="X46" s="10">
        <v>3800.5819999999999</v>
      </c>
    </row>
    <row r="47" spans="1:24" x14ac:dyDescent="0.2">
      <c r="A47" s="8" t="str">
        <f>'Scenario List'!$A$4</f>
        <v>2- Alternative Lowest Reasonable Cost Portfolio</v>
      </c>
      <c r="B47" s="2">
        <v>2038</v>
      </c>
      <c r="C47" s="10">
        <v>1054.5467046552701</v>
      </c>
      <c r="D47" s="10">
        <v>498.38125035520341</v>
      </c>
      <c r="E47" s="10">
        <v>1552.9279550104734</v>
      </c>
      <c r="F47" s="10">
        <v>334.02176633839906</v>
      </c>
      <c r="G47" s="10">
        <v>166.55360233538218</v>
      </c>
      <c r="H47" s="10">
        <v>500.57536867378121</v>
      </c>
      <c r="I47" s="14">
        <v>0.16932592072523142</v>
      </c>
      <c r="J47" s="14">
        <v>0.14479336754811223</v>
      </c>
      <c r="K47" s="10">
        <v>15.638497897772481</v>
      </c>
      <c r="L47" s="10">
        <v>18.227694835364428</v>
      </c>
      <c r="M47" s="10">
        <v>79.220998517995909</v>
      </c>
      <c r="N47" s="10">
        <v>123.53278146774335</v>
      </c>
      <c r="O47" s="17">
        <v>1.0756285197837439</v>
      </c>
      <c r="P47" s="17">
        <v>0.90675357318913952</v>
      </c>
      <c r="Q47" s="10">
        <v>363.72666122652498</v>
      </c>
      <c r="R47" s="10">
        <v>250.56801899640999</v>
      </c>
      <c r="S47" s="10">
        <v>354.86350875685065</v>
      </c>
      <c r="T47" s="10">
        <v>240.22324111899903</v>
      </c>
      <c r="U47" s="10">
        <v>1042.0671362656199</v>
      </c>
      <c r="V47" s="10">
        <v>224.99737684836632</v>
      </c>
      <c r="W47" s="10">
        <v>6227.9106479302973</v>
      </c>
      <c r="X47" s="10">
        <v>3833.1880000000001</v>
      </c>
    </row>
    <row r="48" spans="1:24" x14ac:dyDescent="0.2">
      <c r="A48" s="8" t="str">
        <f>'Scenario List'!$A$4</f>
        <v>2- Alternative Lowest Reasonable Cost Portfolio</v>
      </c>
      <c r="B48" s="2">
        <v>2039</v>
      </c>
      <c r="C48" s="10">
        <v>1096.211136883554</v>
      </c>
      <c r="D48" s="10">
        <v>519.7826202752351</v>
      </c>
      <c r="E48" s="10">
        <v>1615.9937571587891</v>
      </c>
      <c r="F48" s="10">
        <v>346.58403793869326</v>
      </c>
      <c r="G48" s="10">
        <v>175.06273292925033</v>
      </c>
      <c r="H48" s="10">
        <v>521.64677086794359</v>
      </c>
      <c r="I48" s="14">
        <v>0.17457488368630864</v>
      </c>
      <c r="J48" s="14">
        <v>0.14954766604298098</v>
      </c>
      <c r="K48" s="10">
        <v>14.514007681497818</v>
      </c>
      <c r="L48" s="10">
        <v>18.044809478590103</v>
      </c>
      <c r="M48" s="10">
        <v>87.515279800824473</v>
      </c>
      <c r="N48" s="10">
        <v>128.65526924979741</v>
      </c>
      <c r="O48" s="17">
        <v>1.0832449996035278</v>
      </c>
      <c r="P48" s="17">
        <v>0.89862563900653436</v>
      </c>
      <c r="Q48" s="10">
        <v>362.140268326615</v>
      </c>
      <c r="R48" s="10">
        <v>250.07672192814312</v>
      </c>
      <c r="S48" s="10">
        <v>353.37918834360443</v>
      </c>
      <c r="T48" s="10">
        <v>239.73194405073221</v>
      </c>
      <c r="U48" s="10">
        <v>1029.3394884094948</v>
      </c>
      <c r="V48" s="10">
        <v>221.47475683042353</v>
      </c>
      <c r="W48" s="10">
        <v>6279.3175841567318</v>
      </c>
      <c r="X48" s="10">
        <v>3867.4409999999998</v>
      </c>
    </row>
    <row r="49" spans="1:24" x14ac:dyDescent="0.2">
      <c r="A49" s="8" t="str">
        <f>'Scenario List'!$A$4</f>
        <v>2- Alternative Lowest Reasonable Cost Portfolio</v>
      </c>
      <c r="B49" s="2">
        <v>2040</v>
      </c>
      <c r="C49" s="10">
        <v>1123.6353818771497</v>
      </c>
      <c r="D49" s="10">
        <v>534.34685475233277</v>
      </c>
      <c r="E49" s="10">
        <v>1657.9822366294825</v>
      </c>
      <c r="F49" s="10">
        <v>344.81040430374827</v>
      </c>
      <c r="G49" s="10">
        <v>176.27397086470543</v>
      </c>
      <c r="H49" s="10">
        <v>521.08437516845368</v>
      </c>
      <c r="I49" s="14">
        <v>0.17738145176398956</v>
      </c>
      <c r="J49" s="14">
        <v>0.15219628312667038</v>
      </c>
      <c r="K49" s="10">
        <v>17.383536024232544</v>
      </c>
      <c r="L49" s="10">
        <v>20.604034849864263</v>
      </c>
      <c r="M49" s="10">
        <v>93.333946963923708</v>
      </c>
      <c r="N49" s="10">
        <v>140.52896269741285</v>
      </c>
      <c r="O49" s="17">
        <v>1.0875281814689424</v>
      </c>
      <c r="P49" s="17">
        <v>0.9005900316174259</v>
      </c>
      <c r="Q49" s="10">
        <v>360.6063420263506</v>
      </c>
      <c r="R49" s="10">
        <v>249.61966360340853</v>
      </c>
      <c r="S49" s="10">
        <v>351.9483617510204</v>
      </c>
      <c r="T49" s="10">
        <v>239.30315014642767</v>
      </c>
      <c r="U49" s="10">
        <v>987.24812541213339</v>
      </c>
      <c r="V49" s="10">
        <v>225.47124355812477</v>
      </c>
      <c r="W49" s="10">
        <v>6334.5708962410263</v>
      </c>
      <c r="X49" s="10">
        <v>3903.9740000000002</v>
      </c>
    </row>
    <row r="50" spans="1:24" x14ac:dyDescent="0.2">
      <c r="A50" s="8" t="str">
        <f>'Scenario List'!$A$4</f>
        <v>2- Alternative Lowest Reasonable Cost Portfolio</v>
      </c>
      <c r="B50" s="2">
        <v>2041</v>
      </c>
      <c r="C50" s="10">
        <v>1162.0347815417804</v>
      </c>
      <c r="D50" s="10">
        <v>557.78047713367653</v>
      </c>
      <c r="E50" s="10">
        <v>1719.8152586754568</v>
      </c>
      <c r="F50" s="10">
        <v>348.95187884076933</v>
      </c>
      <c r="G50" s="10">
        <v>185.7279442016829</v>
      </c>
      <c r="H50" s="10">
        <v>534.6798230424522</v>
      </c>
      <c r="I50" s="14">
        <v>0.18173535196466564</v>
      </c>
      <c r="J50" s="14">
        <v>0.15708405255702973</v>
      </c>
      <c r="K50" s="10">
        <v>18.185637217086491</v>
      </c>
      <c r="L50" s="10">
        <v>20.592342714223307</v>
      </c>
      <c r="M50" s="10">
        <v>81.86672122582786</v>
      </c>
      <c r="N50" s="10">
        <v>114.32994493396886</v>
      </c>
      <c r="O50" s="17">
        <v>1.252595248059835</v>
      </c>
      <c r="P50" s="17">
        <v>1.084554396004898</v>
      </c>
      <c r="Q50" s="10">
        <v>431.78820078249618</v>
      </c>
      <c r="R50" s="10">
        <v>426.43605140170553</v>
      </c>
      <c r="S50" s="10">
        <v>419.10520026540507</v>
      </c>
      <c r="T50" s="10">
        <v>406.03643570773431</v>
      </c>
      <c r="U50" s="10">
        <v>975.07224901851703</v>
      </c>
      <c r="V50" s="10">
        <v>632.40516511066278</v>
      </c>
      <c r="W50" s="10">
        <v>6394.1042234188535</v>
      </c>
      <c r="X50" s="10">
        <v>3942.779</v>
      </c>
    </row>
    <row r="51" spans="1:24" x14ac:dyDescent="0.2">
      <c r="A51" s="8" t="str">
        <f>'Scenario List'!$A$4</f>
        <v>2- Alternative Lowest Reasonable Cost Portfolio</v>
      </c>
      <c r="B51" s="2">
        <v>2042</v>
      </c>
      <c r="C51" s="10">
        <v>1217.7291735432962</v>
      </c>
      <c r="D51" s="10">
        <v>577.78896108770778</v>
      </c>
      <c r="E51" s="10">
        <v>1795.5181346310039</v>
      </c>
      <c r="F51" s="10">
        <v>372.98970816994728</v>
      </c>
      <c r="G51" s="10">
        <v>191.25532893485456</v>
      </c>
      <c r="H51" s="10">
        <v>564.2450371048019</v>
      </c>
      <c r="I51" s="14">
        <v>0.18854109998751717</v>
      </c>
      <c r="J51" s="14">
        <v>0.16082312857658251</v>
      </c>
      <c r="K51" s="10">
        <v>19.983340616802476</v>
      </c>
      <c r="L51" s="10">
        <v>25.13974588462078</v>
      </c>
      <c r="M51" s="10">
        <v>89.229847038257176</v>
      </c>
      <c r="N51" s="10">
        <v>131.39606239867385</v>
      </c>
      <c r="O51" s="17">
        <v>1.2522322714847887</v>
      </c>
      <c r="P51" s="17">
        <v>1.0846029987055348</v>
      </c>
      <c r="Q51" s="10">
        <v>504.32503797177702</v>
      </c>
      <c r="R51" s="10">
        <v>426.04047850708946</v>
      </c>
      <c r="S51" s="10">
        <v>487.543872903004</v>
      </c>
      <c r="T51" s="10">
        <v>405.6408628131183</v>
      </c>
      <c r="U51" s="10">
        <v>980.18414353619607</v>
      </c>
      <c r="V51" s="10">
        <v>640.04863247236085</v>
      </c>
      <c r="W51" s="10">
        <v>6458.6934818133495</v>
      </c>
      <c r="X51" s="10">
        <v>3984.2669999999998</v>
      </c>
    </row>
    <row r="52" spans="1:24" x14ac:dyDescent="0.2">
      <c r="A52" s="8" t="str">
        <f>'Scenario List'!$A$4</f>
        <v>2- Alternative Lowest Reasonable Cost Portfolio</v>
      </c>
      <c r="B52" s="2">
        <v>2043</v>
      </c>
      <c r="C52" s="10">
        <v>1272.0417206250856</v>
      </c>
      <c r="D52" s="10">
        <v>602.05809684936116</v>
      </c>
      <c r="E52" s="10">
        <v>1874.0998174744468</v>
      </c>
      <c r="F52" s="10">
        <v>395.68028144035793</v>
      </c>
      <c r="G52" s="10">
        <v>200.51448418343779</v>
      </c>
      <c r="H52" s="10">
        <v>596.19476562379577</v>
      </c>
      <c r="I52" s="14">
        <v>0.1948309422422396</v>
      </c>
      <c r="J52" s="14">
        <v>0.1655413003131912</v>
      </c>
      <c r="K52" s="10">
        <v>22.316855937815586</v>
      </c>
      <c r="L52" s="10">
        <v>25.678735752048375</v>
      </c>
      <c r="M52" s="10">
        <v>104.36039427164775</v>
      </c>
      <c r="N52" s="10">
        <v>142.35290581314536</v>
      </c>
      <c r="O52" s="17">
        <v>1.2803385977419266</v>
      </c>
      <c r="P52" s="17">
        <v>1.0932642001123709</v>
      </c>
      <c r="Q52" s="10">
        <v>508.57079933968566</v>
      </c>
      <c r="R52" s="10">
        <v>425.67247328946939</v>
      </c>
      <c r="S52" s="10">
        <v>491.88678276946195</v>
      </c>
      <c r="T52" s="10">
        <v>405.27285759549829</v>
      </c>
      <c r="U52" s="10">
        <v>996.58529828830581</v>
      </c>
      <c r="V52" s="10">
        <v>655.45569266626512</v>
      </c>
      <c r="W52" s="10">
        <v>6528.9512332364284</v>
      </c>
      <c r="X52" s="10">
        <v>4028.529</v>
      </c>
    </row>
    <row r="53" spans="1:24" x14ac:dyDescent="0.2">
      <c r="A53" s="8" t="str">
        <f>'Scenario List'!$A$4</f>
        <v>2- Alternative Lowest Reasonable Cost Portfolio</v>
      </c>
      <c r="B53" s="2">
        <v>2044</v>
      </c>
      <c r="C53" s="10">
        <v>1329.8271722083534</v>
      </c>
      <c r="D53" s="10">
        <v>624.16440193615188</v>
      </c>
      <c r="E53" s="10">
        <v>1953.9915741445052</v>
      </c>
      <c r="F53" s="10">
        <v>427.45281313658671</v>
      </c>
      <c r="G53" s="10">
        <v>207.11473565976618</v>
      </c>
      <c r="H53" s="10">
        <v>634.56754879635287</v>
      </c>
      <c r="I53" s="14">
        <v>0.20130901780552657</v>
      </c>
      <c r="J53" s="14">
        <v>0.16943079016216733</v>
      </c>
      <c r="K53" s="10">
        <v>24.852247096485648</v>
      </c>
      <c r="L53" s="10">
        <v>30.468189294911959</v>
      </c>
      <c r="M53" s="10">
        <v>101.8473172724417</v>
      </c>
      <c r="N53" s="10">
        <v>150.1289656049313</v>
      </c>
      <c r="O53" s="17">
        <v>1.3521440047769839</v>
      </c>
      <c r="P53" s="17">
        <v>1.2242762865944501</v>
      </c>
      <c r="Q53" s="10">
        <v>539.39236082809475</v>
      </c>
      <c r="R53" s="10">
        <v>425.33011454336008</v>
      </c>
      <c r="S53" s="10">
        <v>522.82927253363573</v>
      </c>
      <c r="T53" s="10">
        <v>404.98623550429062</v>
      </c>
      <c r="U53" s="10">
        <v>1069.3059858459842</v>
      </c>
      <c r="V53" s="10">
        <v>789.34738867041574</v>
      </c>
      <c r="W53" s="10">
        <v>6605.8996596616716</v>
      </c>
      <c r="X53" s="10">
        <v>4076.88</v>
      </c>
    </row>
    <row r="54" spans="1:24" x14ac:dyDescent="0.2">
      <c r="A54" s="8" t="str">
        <f>'Scenario List'!$A$4</f>
        <v>2- Alternative Lowest Reasonable Cost Portfolio</v>
      </c>
      <c r="B54" s="2">
        <v>2045</v>
      </c>
      <c r="C54" s="10">
        <v>1434.9519312759346</v>
      </c>
      <c r="D54" s="10">
        <v>654.47378611341378</v>
      </c>
      <c r="E54" s="10">
        <v>2089.4257173893484</v>
      </c>
      <c r="F54" s="10">
        <v>463.06794608763715</v>
      </c>
      <c r="G54" s="10">
        <v>221.17855586585387</v>
      </c>
      <c r="H54" s="10">
        <v>684.24650195349102</v>
      </c>
      <c r="I54" s="14">
        <v>0.21447978308398369</v>
      </c>
      <c r="J54" s="14">
        <v>0.17512655321188092</v>
      </c>
      <c r="K54" s="10">
        <v>19.436903325612732</v>
      </c>
      <c r="L54" s="10">
        <v>27.6602037576797</v>
      </c>
      <c r="M54" s="10">
        <v>101.8473172724417</v>
      </c>
      <c r="N54" s="10">
        <v>156.31985242269943</v>
      </c>
      <c r="O54" s="17">
        <v>1.0747887636151967</v>
      </c>
      <c r="P54" s="17">
        <v>0.93931527050668762</v>
      </c>
      <c r="Q54" s="10">
        <v>654.88682092624435</v>
      </c>
      <c r="R54" s="10">
        <v>430.51852852753228</v>
      </c>
      <c r="S54" s="10">
        <v>644.49343274010073</v>
      </c>
      <c r="T54" s="10">
        <v>408.97986262463803</v>
      </c>
      <c r="U54" s="10">
        <v>1188.145796787888</v>
      </c>
      <c r="V54" s="10">
        <v>740.0164195908153</v>
      </c>
      <c r="W54" s="10">
        <v>6690.3831710518452</v>
      </c>
      <c r="X54" s="10">
        <v>4128.9380000000001</v>
      </c>
    </row>
    <row r="55" spans="1:24" x14ac:dyDescent="0.2">
      <c r="A55" s="8" t="str">
        <f>'Scenario List'!$A$4</f>
        <v>2- Alternative Lowest Reasonable Cost Portfolio</v>
      </c>
      <c r="B55" s="3" t="s">
        <v>6</v>
      </c>
      <c r="C55" s="18">
        <f t="shared" ref="C55:H55" si="6">NPV($A$1,C31:C54)</f>
        <v>9990.0349085033467</v>
      </c>
      <c r="D55" s="18">
        <f t="shared" si="6"/>
        <v>4762.1555343949321</v>
      </c>
      <c r="E55" s="18">
        <f t="shared" si="6"/>
        <v>14752.190442898278</v>
      </c>
      <c r="F55" s="18">
        <f t="shared" si="6"/>
        <v>3985.3983465672432</v>
      </c>
      <c r="G55" s="18">
        <f t="shared" si="6"/>
        <v>1699.376900218683</v>
      </c>
      <c r="H55" s="18">
        <f t="shared" si="6"/>
        <v>5684.7752467859254</v>
      </c>
      <c r="K55" s="59">
        <f t="shared" ref="K55:P55" si="7">NPV($A$1,K31:K54)</f>
        <v>171.63522406240915</v>
      </c>
      <c r="L55" s="59">
        <f t="shared" si="7"/>
        <v>162.97836869846512</v>
      </c>
      <c r="M55" s="59">
        <f t="shared" si="7"/>
        <v>1277.1110628820336</v>
      </c>
      <c r="N55" s="59">
        <f t="shared" si="7"/>
        <v>1291.1936394213581</v>
      </c>
      <c r="O55" s="59">
        <f t="shared" si="7"/>
        <v>16.251047211631217</v>
      </c>
      <c r="P55" s="59">
        <f t="shared" si="7"/>
        <v>17.286905260287416</v>
      </c>
    </row>
    <row r="56" spans="1:24" x14ac:dyDescent="0.2">
      <c r="A56" s="8" t="str">
        <f>'Scenario List'!$A$4</f>
        <v>2- Alternative Lowest Reasonable Cost Portfolio</v>
      </c>
      <c r="B56" s="3" t="s">
        <v>7</v>
      </c>
      <c r="C56" s="18">
        <f t="shared" ref="C56:H56" si="8">-PMT($A$1,COUNT(C31:C54),C55)</f>
        <v>854.71332884083336</v>
      </c>
      <c r="D56" s="18">
        <f t="shared" si="8"/>
        <v>407.43379242808646</v>
      </c>
      <c r="E56" s="18">
        <f t="shared" si="8"/>
        <v>1262.1471212689198</v>
      </c>
      <c r="F56" s="18">
        <f t="shared" si="8"/>
        <v>340.97709555066677</v>
      </c>
      <c r="G56" s="18">
        <f t="shared" si="8"/>
        <v>145.39289408336313</v>
      </c>
      <c r="H56" s="18">
        <f t="shared" si="8"/>
        <v>486.36998963402982</v>
      </c>
      <c r="K56" s="59">
        <f t="shared" ref="K56:P56" si="9">-PMT($A$1,COUNT(K31:K54),K55)</f>
        <v>14.6845246336283</v>
      </c>
      <c r="L56" s="59">
        <f t="shared" si="9"/>
        <v>13.943873601557108</v>
      </c>
      <c r="M56" s="59">
        <f t="shared" si="9"/>
        <v>109.2652686254617</v>
      </c>
      <c r="N56" s="59">
        <f t="shared" si="9"/>
        <v>110.4701258639821</v>
      </c>
      <c r="O56" s="59">
        <f t="shared" si="9"/>
        <v>1.3903841965136621</v>
      </c>
      <c r="P56" s="59">
        <f t="shared" si="9"/>
        <v>1.4790086797194117</v>
      </c>
    </row>
    <row r="60" spans="1:24" x14ac:dyDescent="0.2">
      <c r="B60" s="2"/>
    </row>
    <row r="61" spans="1:24" x14ac:dyDescent="0.2">
      <c r="A61" s="8" t="str">
        <f>'Scenario List'!$A$5</f>
        <v>3- No CETA/NCF no SCGHG</v>
      </c>
      <c r="B61" s="2">
        <v>2023</v>
      </c>
      <c r="C61" s="10">
        <v>633.45461828572627</v>
      </c>
      <c r="D61" s="10">
        <v>309.36539896015086</v>
      </c>
      <c r="E61" s="10">
        <v>942.82001724587712</v>
      </c>
      <c r="F61" s="10">
        <v>246.49159371549956</v>
      </c>
      <c r="G61" s="10">
        <v>128.40025676861197</v>
      </c>
      <c r="H61" s="10">
        <v>374.8918504841115</v>
      </c>
      <c r="I61" s="14">
        <v>0.11081802925363153</v>
      </c>
      <c r="J61" s="14">
        <v>9.9451630214645551E-2</v>
      </c>
      <c r="K61" s="10">
        <v>22.793813622436417</v>
      </c>
      <c r="L61" s="10">
        <v>12.862004162564556</v>
      </c>
      <c r="M61" s="10">
        <v>161.49855597122854</v>
      </c>
      <c r="N61" s="10">
        <v>101.75113662048966</v>
      </c>
      <c r="O61" s="17">
        <v>2.495932222161243</v>
      </c>
      <c r="P61" s="17">
        <v>2.8794472656354442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5716.1693142541408</v>
      </c>
      <c r="X61" s="10">
        <v>3496.5659999999998</v>
      </c>
    </row>
    <row r="62" spans="1:24" x14ac:dyDescent="0.2">
      <c r="A62" s="8" t="str">
        <f>'Scenario List'!$A$5</f>
        <v>3- No CETA/NCF no SCGHG</v>
      </c>
      <c r="B62" s="2">
        <v>2024</v>
      </c>
      <c r="C62" s="10">
        <v>655.25757015801457</v>
      </c>
      <c r="D62" s="10">
        <v>316.8558546484652</v>
      </c>
      <c r="E62" s="10">
        <v>972.11342480647977</v>
      </c>
      <c r="F62" s="10">
        <v>250.49608032252573</v>
      </c>
      <c r="G62" s="10">
        <v>131.63230686873678</v>
      </c>
      <c r="H62" s="10">
        <v>382.1283871912625</v>
      </c>
      <c r="I62" s="14">
        <v>0.1138712122856412</v>
      </c>
      <c r="J62" s="14">
        <v>0.10154130463826797</v>
      </c>
      <c r="K62" s="10">
        <v>19.578973116607195</v>
      </c>
      <c r="L62" s="10">
        <v>11.196705796093802</v>
      </c>
      <c r="M62" s="10">
        <v>156.35304137262332</v>
      </c>
      <c r="N62" s="10">
        <v>101.66026933046589</v>
      </c>
      <c r="O62" s="17">
        <v>2.4448583992578312</v>
      </c>
      <c r="P62" s="17">
        <v>2.9632909253258708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5754.3742356437569</v>
      </c>
      <c r="X62" s="10">
        <v>3508.223</v>
      </c>
    </row>
    <row r="63" spans="1:24" x14ac:dyDescent="0.2">
      <c r="A63" s="8" t="str">
        <f>'Scenario List'!$A$5</f>
        <v>3- No CETA/NCF no SCGHG</v>
      </c>
      <c r="B63" s="2">
        <v>2025</v>
      </c>
      <c r="C63" s="10">
        <v>667.0714080098769</v>
      </c>
      <c r="D63" s="10">
        <v>319.25945294610233</v>
      </c>
      <c r="E63" s="10">
        <v>986.33086095597923</v>
      </c>
      <c r="F63" s="10">
        <v>240.7976494865195</v>
      </c>
      <c r="G63" s="10">
        <v>126.64051719308051</v>
      </c>
      <c r="H63" s="10">
        <v>367.43816667960004</v>
      </c>
      <c r="I63" s="14">
        <v>0.11550161018582986</v>
      </c>
      <c r="J63" s="14">
        <v>0.10203378932611842</v>
      </c>
      <c r="K63" s="10">
        <v>15.874084142343754</v>
      </c>
      <c r="L63" s="10">
        <v>9.167733700101941</v>
      </c>
      <c r="M63" s="10">
        <v>138.91746564927951</v>
      </c>
      <c r="N63" s="10">
        <v>91.024393159839377</v>
      </c>
      <c r="O63" s="17">
        <v>2.3035979649460265</v>
      </c>
      <c r="P63" s="17">
        <v>2.7021133191225624</v>
      </c>
      <c r="Q63" s="10">
        <v>0.4337254329704559</v>
      </c>
      <c r="R63" s="10">
        <v>0</v>
      </c>
      <c r="S63" s="10">
        <v>0.4337254329704559</v>
      </c>
      <c r="T63" s="10">
        <v>0</v>
      </c>
      <c r="U63" s="10">
        <v>0</v>
      </c>
      <c r="V63" s="10">
        <v>0</v>
      </c>
      <c r="W63" s="10">
        <v>5775.4295107802363</v>
      </c>
      <c r="X63" s="10">
        <v>3520.0140000000001</v>
      </c>
    </row>
    <row r="64" spans="1:24" x14ac:dyDescent="0.2">
      <c r="A64" s="8" t="str">
        <f>'Scenario List'!$A$5</f>
        <v>3- No CETA/NCF no SCGHG</v>
      </c>
      <c r="B64" s="2">
        <v>2026</v>
      </c>
      <c r="C64" s="10">
        <v>666.02324799474218</v>
      </c>
      <c r="D64" s="10">
        <v>324.73601583818265</v>
      </c>
      <c r="E64" s="10">
        <v>990.75926383292483</v>
      </c>
      <c r="F64" s="10">
        <v>204.55217895374096</v>
      </c>
      <c r="G64" s="10">
        <v>124.35559540459255</v>
      </c>
      <c r="H64" s="10">
        <v>328.90777435833354</v>
      </c>
      <c r="I64" s="14">
        <v>0.11486258303446088</v>
      </c>
      <c r="J64" s="14">
        <v>0.10337420659703958</v>
      </c>
      <c r="K64" s="10">
        <v>13.986283313029512</v>
      </c>
      <c r="L64" s="10">
        <v>8.4773010299015539</v>
      </c>
      <c r="M64" s="10">
        <v>151.22386737812042</v>
      </c>
      <c r="N64" s="10">
        <v>97.745214161876262</v>
      </c>
      <c r="O64" s="17">
        <v>1.4186266106107892</v>
      </c>
      <c r="P64" s="17">
        <v>1.4820482448331038</v>
      </c>
      <c r="Q64" s="10">
        <v>1.3990557965225998</v>
      </c>
      <c r="R64" s="10">
        <v>0</v>
      </c>
      <c r="S64" s="10">
        <v>1.3990557965225998</v>
      </c>
      <c r="T64" s="10">
        <v>0</v>
      </c>
      <c r="U64" s="10">
        <v>0</v>
      </c>
      <c r="V64" s="10">
        <v>0</v>
      </c>
      <c r="W64" s="10">
        <v>5798.4352292941467</v>
      </c>
      <c r="X64" s="10">
        <v>3533.723</v>
      </c>
    </row>
    <row r="65" spans="1:24" x14ac:dyDescent="0.2">
      <c r="A65" s="8" t="str">
        <f>'Scenario List'!$A$5</f>
        <v>3- No CETA/NCF no SCGHG</v>
      </c>
      <c r="B65" s="2">
        <v>2027</v>
      </c>
      <c r="C65" s="10">
        <v>709.82188292037199</v>
      </c>
      <c r="D65" s="10">
        <v>343.73567654668693</v>
      </c>
      <c r="E65" s="10">
        <v>1053.557559467059</v>
      </c>
      <c r="F65" s="10">
        <v>209.48854097893948</v>
      </c>
      <c r="G65" s="10">
        <v>126.17500470696029</v>
      </c>
      <c r="H65" s="10">
        <v>335.66354568589975</v>
      </c>
      <c r="I65" s="14">
        <v>0.12185246913077374</v>
      </c>
      <c r="J65" s="14">
        <v>0.10868046774366819</v>
      </c>
      <c r="K65" s="10">
        <v>13.164080115347168</v>
      </c>
      <c r="L65" s="10">
        <v>8.0146698903397908</v>
      </c>
      <c r="M65" s="10">
        <v>153.36894147463991</v>
      </c>
      <c r="N65" s="10">
        <v>98.971814489849265</v>
      </c>
      <c r="O65" s="17">
        <v>1.2439935145110776</v>
      </c>
      <c r="P65" s="17">
        <v>1.1783109334905306</v>
      </c>
      <c r="Q65" s="10">
        <v>146.31604717040793</v>
      </c>
      <c r="R65" s="10">
        <v>75.234057542638183</v>
      </c>
      <c r="S65" s="10">
        <v>138.19064985307449</v>
      </c>
      <c r="T65" s="10">
        <v>70.982612030826971</v>
      </c>
      <c r="U65" s="10">
        <v>364.91036339124139</v>
      </c>
      <c r="V65" s="10">
        <v>190.93177429534111</v>
      </c>
      <c r="W65" s="10">
        <v>5825.2564595845934</v>
      </c>
      <c r="X65" s="10">
        <v>3554.087</v>
      </c>
    </row>
    <row r="66" spans="1:24" x14ac:dyDescent="0.2">
      <c r="A66" s="8" t="str">
        <f>'Scenario List'!$A$5</f>
        <v>3- No CETA/NCF no SCGHG</v>
      </c>
      <c r="B66" s="2">
        <v>2028</v>
      </c>
      <c r="C66" s="10">
        <v>737.42637390158393</v>
      </c>
      <c r="D66" s="10">
        <v>353.40404136638978</v>
      </c>
      <c r="E66" s="10">
        <v>1090.8304152679736</v>
      </c>
      <c r="F66" s="10">
        <v>214.78586814611037</v>
      </c>
      <c r="G66" s="10">
        <v>127.24598639469821</v>
      </c>
      <c r="H66" s="10">
        <v>342.03185454080858</v>
      </c>
      <c r="I66" s="14">
        <v>0.12603933182917657</v>
      </c>
      <c r="J66" s="14">
        <v>0.11100615414626877</v>
      </c>
      <c r="K66" s="10">
        <v>15.685200089447955</v>
      </c>
      <c r="L66" s="10">
        <v>9.7583686441773185</v>
      </c>
      <c r="M66" s="10">
        <v>166.99096904585488</v>
      </c>
      <c r="N66" s="10">
        <v>107.92592815234059</v>
      </c>
      <c r="O66" s="17">
        <v>1.3026109947144955</v>
      </c>
      <c r="P66" s="17">
        <v>1.2171623838876502</v>
      </c>
      <c r="Q66" s="10">
        <v>146.88505380341158</v>
      </c>
      <c r="R66" s="10">
        <v>75.8497119672857</v>
      </c>
      <c r="S66" s="10">
        <v>138.78185702519653</v>
      </c>
      <c r="T66" s="10">
        <v>71.60988242681826</v>
      </c>
      <c r="U66" s="10">
        <v>403.5304352750012</v>
      </c>
      <c r="V66" s="10">
        <v>211.13892538760541</v>
      </c>
      <c r="W66" s="10">
        <v>5850.7639099597218</v>
      </c>
      <c r="X66" s="10">
        <v>3573.1970000000001</v>
      </c>
    </row>
    <row r="67" spans="1:24" x14ac:dyDescent="0.2">
      <c r="A67" s="8" t="str">
        <f>'Scenario List'!$A$5</f>
        <v>3- No CETA/NCF no SCGHG</v>
      </c>
      <c r="B67" s="2">
        <v>2029</v>
      </c>
      <c r="C67" s="10">
        <v>760.70690081740167</v>
      </c>
      <c r="D67" s="10">
        <v>365.50499521701443</v>
      </c>
      <c r="E67" s="10">
        <v>1126.211896034416</v>
      </c>
      <c r="F67" s="10">
        <v>214.54810472828541</v>
      </c>
      <c r="G67" s="10">
        <v>130.39089904076906</v>
      </c>
      <c r="H67" s="10">
        <v>344.93900376905447</v>
      </c>
      <c r="I67" s="14">
        <v>0.12940102028746345</v>
      </c>
      <c r="J67" s="14">
        <v>0.11399109516565364</v>
      </c>
      <c r="K67" s="10">
        <v>17.276231086323882</v>
      </c>
      <c r="L67" s="10">
        <v>10.70261027717009</v>
      </c>
      <c r="M67" s="10">
        <v>165.10511772951679</v>
      </c>
      <c r="N67" s="10">
        <v>106.80673703234174</v>
      </c>
      <c r="O67" s="17">
        <v>1.2920026637193753</v>
      </c>
      <c r="P67" s="17">
        <v>1.1847276517584908</v>
      </c>
      <c r="Q67" s="10">
        <v>147.0360233563994</v>
      </c>
      <c r="R67" s="10">
        <v>91.552810751359956</v>
      </c>
      <c r="S67" s="10">
        <v>138.91062603906593</v>
      </c>
      <c r="T67" s="10">
        <v>87.301365239548772</v>
      </c>
      <c r="U67" s="10">
        <v>390.15051504464572</v>
      </c>
      <c r="V67" s="10">
        <v>199.46115948824095</v>
      </c>
      <c r="W67" s="10">
        <v>5878.6777656582353</v>
      </c>
      <c r="X67" s="10">
        <v>3593.8429999999998</v>
      </c>
    </row>
    <row r="68" spans="1:24" x14ac:dyDescent="0.2">
      <c r="A68" s="8" t="str">
        <f>'Scenario List'!$A$5</f>
        <v>3- No CETA/NCF no SCGHG</v>
      </c>
      <c r="B68" s="2">
        <v>2030</v>
      </c>
      <c r="C68" s="10">
        <v>788.06670442599216</v>
      </c>
      <c r="D68" s="10">
        <v>378.20061840282943</v>
      </c>
      <c r="E68" s="10">
        <v>1166.2673228288215</v>
      </c>
      <c r="F68" s="10">
        <v>217.95456283511112</v>
      </c>
      <c r="G68" s="10">
        <v>134.01549464103221</v>
      </c>
      <c r="H68" s="10">
        <v>351.97005747614332</v>
      </c>
      <c r="I68" s="14">
        <v>0.1335136190192282</v>
      </c>
      <c r="J68" s="14">
        <v>0.11738954114486636</v>
      </c>
      <c r="K68" s="10">
        <v>18.786814391595442</v>
      </c>
      <c r="L68" s="10">
        <v>11.577854093767094</v>
      </c>
      <c r="M68" s="10">
        <v>174.89385923756865</v>
      </c>
      <c r="N68" s="10">
        <v>113.10633152029692</v>
      </c>
      <c r="O68" s="17">
        <v>1.3185189974514939</v>
      </c>
      <c r="P68" s="17">
        <v>1.2353297898827424</v>
      </c>
      <c r="Q68" s="10">
        <v>146.58765689140969</v>
      </c>
      <c r="R68" s="10">
        <v>90.801494047958045</v>
      </c>
      <c r="S68" s="10">
        <v>138.4622595740762</v>
      </c>
      <c r="T68" s="10">
        <v>86.550048536146861</v>
      </c>
      <c r="U68" s="10">
        <v>406.17389119945057</v>
      </c>
      <c r="V68" s="10">
        <v>208.03108504820224</v>
      </c>
      <c r="W68" s="10">
        <v>5902.5192352287095</v>
      </c>
      <c r="X68" s="10">
        <v>3613.0189999999998</v>
      </c>
    </row>
    <row r="69" spans="1:24" x14ac:dyDescent="0.2">
      <c r="A69" s="8" t="str">
        <f>'Scenario List'!$A$5</f>
        <v>3- No CETA/NCF no SCGHG</v>
      </c>
      <c r="B69" s="2">
        <v>2031</v>
      </c>
      <c r="C69" s="10">
        <v>820.49785514661107</v>
      </c>
      <c r="D69" s="10">
        <v>393.73365685388853</v>
      </c>
      <c r="E69" s="10">
        <v>1214.2315120004996</v>
      </c>
      <c r="F69" s="10">
        <v>225.0615371171078</v>
      </c>
      <c r="G69" s="10">
        <v>139.98245161737228</v>
      </c>
      <c r="H69" s="10">
        <v>365.04398873448008</v>
      </c>
      <c r="I69" s="14">
        <v>0.13819272123603912</v>
      </c>
      <c r="J69" s="14">
        <v>0.12133380965027857</v>
      </c>
      <c r="K69" s="10">
        <v>17.133082318640611</v>
      </c>
      <c r="L69" s="10">
        <v>10.603338089568734</v>
      </c>
      <c r="M69" s="10">
        <v>174.49925865851216</v>
      </c>
      <c r="N69" s="10">
        <v>110.9810633456417</v>
      </c>
      <c r="O69" s="17">
        <v>1.2368096165027684</v>
      </c>
      <c r="P69" s="17">
        <v>1.0960509512725991</v>
      </c>
      <c r="Q69" s="10">
        <v>146.13402034385348</v>
      </c>
      <c r="R69" s="10">
        <v>101.45554016983755</v>
      </c>
      <c r="S69" s="10">
        <v>138.00862302652001</v>
      </c>
      <c r="T69" s="10">
        <v>97.204094658026364</v>
      </c>
      <c r="U69" s="10">
        <v>342.04551294783505</v>
      </c>
      <c r="V69" s="10">
        <v>170.08740542175033</v>
      </c>
      <c r="W69" s="10">
        <v>5937.3449470263004</v>
      </c>
      <c r="X69" s="10">
        <v>3636.2750000000001</v>
      </c>
    </row>
    <row r="70" spans="1:24" x14ac:dyDescent="0.2">
      <c r="A70" s="8" t="str">
        <f>'Scenario List'!$A$5</f>
        <v>3- No CETA/NCF no SCGHG</v>
      </c>
      <c r="B70" s="2">
        <v>2032</v>
      </c>
      <c r="C70" s="10">
        <v>855.13603017011883</v>
      </c>
      <c r="D70" s="10">
        <v>412.73243992478672</v>
      </c>
      <c r="E70" s="10">
        <v>1267.8684700949057</v>
      </c>
      <c r="F70" s="10">
        <v>231.95068341978026</v>
      </c>
      <c r="G70" s="10">
        <v>149.07057058104735</v>
      </c>
      <c r="H70" s="10">
        <v>381.02125400082764</v>
      </c>
      <c r="I70" s="14">
        <v>0.14315331926879651</v>
      </c>
      <c r="J70" s="14">
        <v>0.12628108339705277</v>
      </c>
      <c r="K70" s="10">
        <v>12.532723564457154</v>
      </c>
      <c r="L70" s="10">
        <v>7.1196231896153712</v>
      </c>
      <c r="M70" s="10">
        <v>137.7488751116783</v>
      </c>
      <c r="N70" s="10">
        <v>84.425197654174497</v>
      </c>
      <c r="O70" s="17">
        <v>0.97530244396764798</v>
      </c>
      <c r="P70" s="17">
        <v>1.0164105828309913</v>
      </c>
      <c r="Q70" s="10">
        <v>189.25135198712246</v>
      </c>
      <c r="R70" s="10">
        <v>154.80947940551894</v>
      </c>
      <c r="S70" s="10">
        <v>180.33140668793246</v>
      </c>
      <c r="T70" s="10">
        <v>141.24013859975244</v>
      </c>
      <c r="U70" s="10">
        <v>1341.4858158705729</v>
      </c>
      <c r="V70" s="10">
        <v>859.05203020038505</v>
      </c>
      <c r="W70" s="10">
        <v>5973.5676024699414</v>
      </c>
      <c r="X70" s="10">
        <v>3660.306</v>
      </c>
    </row>
    <row r="71" spans="1:24" x14ac:dyDescent="0.2">
      <c r="A71" s="8" t="str">
        <f>'Scenario List'!$A$5</f>
        <v>3- No CETA/NCF no SCGHG</v>
      </c>
      <c r="B71" s="2">
        <v>2033</v>
      </c>
      <c r="C71" s="10">
        <v>879.22955320971687</v>
      </c>
      <c r="D71" s="10">
        <v>422.95862516816192</v>
      </c>
      <c r="E71" s="10">
        <v>1302.1881783778788</v>
      </c>
      <c r="F71" s="10">
        <v>230.05463463229324</v>
      </c>
      <c r="G71" s="10">
        <v>148.92432249116771</v>
      </c>
      <c r="H71" s="10">
        <v>378.97895712346099</v>
      </c>
      <c r="I71" s="14">
        <v>0.14626487112408704</v>
      </c>
      <c r="J71" s="14">
        <v>0.12834730527378502</v>
      </c>
      <c r="K71" s="10">
        <v>12.134068287248624</v>
      </c>
      <c r="L71" s="10">
        <v>6.9228112596828062</v>
      </c>
      <c r="M71" s="10">
        <v>137.0757404410331</v>
      </c>
      <c r="N71" s="10">
        <v>84.290055490376076</v>
      </c>
      <c r="O71" s="17">
        <v>0.97063962557275762</v>
      </c>
      <c r="P71" s="17">
        <v>1.0053697040925602</v>
      </c>
      <c r="Q71" s="10">
        <v>188.64854649638471</v>
      </c>
      <c r="R71" s="10">
        <v>151.75881162972968</v>
      </c>
      <c r="S71" s="10">
        <v>179.71914894415798</v>
      </c>
      <c r="T71" s="10">
        <v>138.28771456716794</v>
      </c>
      <c r="U71" s="10">
        <v>1345.184248415221</v>
      </c>
      <c r="V71" s="10">
        <v>859.15534011076784</v>
      </c>
      <c r="W71" s="10">
        <v>6011.2147671042831</v>
      </c>
      <c r="X71" s="10">
        <v>3685.8330000000001</v>
      </c>
    </row>
    <row r="72" spans="1:24" x14ac:dyDescent="0.2">
      <c r="A72" s="8" t="str">
        <f>'Scenario List'!$A$5</f>
        <v>3- No CETA/NCF no SCGHG</v>
      </c>
      <c r="B72" s="2">
        <v>2034</v>
      </c>
      <c r="C72" s="10">
        <v>889.9721078942415</v>
      </c>
      <c r="D72" s="10">
        <v>426.7330083831676</v>
      </c>
      <c r="E72" s="10">
        <v>1316.7051162774092</v>
      </c>
      <c r="F72" s="10">
        <v>214.17069045608051</v>
      </c>
      <c r="G72" s="10">
        <v>141.94882885064521</v>
      </c>
      <c r="H72" s="10">
        <v>356.11951930672569</v>
      </c>
      <c r="I72" s="14">
        <v>0.14709417356254614</v>
      </c>
      <c r="J72" s="14">
        <v>0.12841543560444041</v>
      </c>
      <c r="K72" s="10">
        <v>13.784605965322127</v>
      </c>
      <c r="L72" s="10">
        <v>8.0331919332781947</v>
      </c>
      <c r="M72" s="10">
        <v>124.75564384111601</v>
      </c>
      <c r="N72" s="10">
        <v>78.763227010982888</v>
      </c>
      <c r="O72" s="17">
        <v>1.0278229697671128</v>
      </c>
      <c r="P72" s="17">
        <v>0.9911353873998292</v>
      </c>
      <c r="Q72" s="10">
        <v>187.95115276065047</v>
      </c>
      <c r="R72" s="10">
        <v>148.81669741251486</v>
      </c>
      <c r="S72" s="10">
        <v>179.03163198525453</v>
      </c>
      <c r="T72" s="10">
        <v>135.45885957162082</v>
      </c>
      <c r="U72" s="10">
        <v>1346.6948857384423</v>
      </c>
      <c r="V72" s="10">
        <v>861.09499030992845</v>
      </c>
      <c r="W72" s="10">
        <v>6050.3559477548924</v>
      </c>
      <c r="X72" s="10">
        <v>3712.5369999999998</v>
      </c>
    </row>
    <row r="73" spans="1:24" x14ac:dyDescent="0.2">
      <c r="A73" s="8" t="str">
        <f>'Scenario List'!$A$5</f>
        <v>3- No CETA/NCF no SCGHG</v>
      </c>
      <c r="B73" s="2">
        <v>2035</v>
      </c>
      <c r="C73" s="10">
        <v>923.81623288723108</v>
      </c>
      <c r="D73" s="10">
        <v>442.57258398249223</v>
      </c>
      <c r="E73" s="10">
        <v>1366.3888168697233</v>
      </c>
      <c r="F73" s="10">
        <v>220.74464030443434</v>
      </c>
      <c r="G73" s="10">
        <v>146.73699949669293</v>
      </c>
      <c r="H73" s="10">
        <v>367.48163980112724</v>
      </c>
      <c r="I73" s="14">
        <v>0.15166172738753</v>
      </c>
      <c r="J73" s="14">
        <v>0.13214626998927137</v>
      </c>
      <c r="K73" s="10">
        <v>14.875149388264083</v>
      </c>
      <c r="L73" s="10">
        <v>8.5089711322024097</v>
      </c>
      <c r="M73" s="10">
        <v>130.87791235996744</v>
      </c>
      <c r="N73" s="10">
        <v>82.990641865877507</v>
      </c>
      <c r="O73" s="17">
        <v>1.0449682732978185</v>
      </c>
      <c r="P73" s="17">
        <v>1.0068570437692406</v>
      </c>
      <c r="Q73" s="10">
        <v>190.58165949361796</v>
      </c>
      <c r="R73" s="10">
        <v>147.80080354442038</v>
      </c>
      <c r="S73" s="10">
        <v>181.48903588398755</v>
      </c>
      <c r="T73" s="10">
        <v>134.45915678758786</v>
      </c>
      <c r="U73" s="10">
        <v>1364.903264459283</v>
      </c>
      <c r="V73" s="10">
        <v>869.76023070632425</v>
      </c>
      <c r="W73" s="10">
        <v>6091.2944142240431</v>
      </c>
      <c r="X73" s="10">
        <v>3740.444</v>
      </c>
    </row>
    <row r="74" spans="1:24" x14ac:dyDescent="0.2">
      <c r="A74" s="8" t="str">
        <f>'Scenario List'!$A$5</f>
        <v>3- No CETA/NCF no SCGHG</v>
      </c>
      <c r="B74" s="2">
        <v>2036</v>
      </c>
      <c r="C74" s="10">
        <v>973.12325442605982</v>
      </c>
      <c r="D74" s="10">
        <v>466.38304913865522</v>
      </c>
      <c r="E74" s="10">
        <v>1439.5063035647149</v>
      </c>
      <c r="F74" s="10">
        <v>242.91876493232002</v>
      </c>
      <c r="G74" s="10">
        <v>159.03848525244757</v>
      </c>
      <c r="H74" s="10">
        <v>401.95725018476759</v>
      </c>
      <c r="I74" s="14">
        <v>0.15863628088116744</v>
      </c>
      <c r="J74" s="14">
        <v>0.13808616664097034</v>
      </c>
      <c r="K74" s="10">
        <v>15.629038366727935</v>
      </c>
      <c r="L74" s="10">
        <v>8.7318964736352527</v>
      </c>
      <c r="M74" s="10">
        <v>127.07289377819464</v>
      </c>
      <c r="N74" s="10">
        <v>80.860022728201372</v>
      </c>
      <c r="O74" s="17">
        <v>1.1922794396433631</v>
      </c>
      <c r="P74" s="17">
        <v>1.2254098810135716</v>
      </c>
      <c r="Q74" s="10">
        <v>313.8783874558078</v>
      </c>
      <c r="R74" s="10">
        <v>210.04932436624233</v>
      </c>
      <c r="S74" s="10">
        <v>297.80096449017128</v>
      </c>
      <c r="T74" s="10">
        <v>193.16442332635052</v>
      </c>
      <c r="U74" s="10">
        <v>1648.0824318547657</v>
      </c>
      <c r="V74" s="10">
        <v>1018.0159671307792</v>
      </c>
      <c r="W74" s="10">
        <v>6134.3045173570035</v>
      </c>
      <c r="X74" s="10">
        <v>3769.6930000000002</v>
      </c>
    </row>
    <row r="75" spans="1:24" x14ac:dyDescent="0.2">
      <c r="A75" s="8" t="str">
        <f>'Scenario List'!$A$5</f>
        <v>3- No CETA/NCF no SCGHG</v>
      </c>
      <c r="B75" s="2">
        <v>2037</v>
      </c>
      <c r="C75" s="10">
        <v>1005.4280175365284</v>
      </c>
      <c r="D75" s="10">
        <v>481.18065795062421</v>
      </c>
      <c r="E75" s="10">
        <v>1486.6086754871526</v>
      </c>
      <c r="F75" s="10">
        <v>246.47073339237505</v>
      </c>
      <c r="G75" s="10">
        <v>161.82032093275137</v>
      </c>
      <c r="H75" s="10">
        <v>408.29105432512642</v>
      </c>
      <c r="I75" s="14">
        <v>0.16269704204399327</v>
      </c>
      <c r="J75" s="14">
        <v>0.14115547077842336</v>
      </c>
      <c r="K75" s="10">
        <v>16.935517668816814</v>
      </c>
      <c r="L75" s="10">
        <v>9.6389367900164711</v>
      </c>
      <c r="M75" s="10">
        <v>130.07654790009167</v>
      </c>
      <c r="N75" s="10">
        <v>84.610093830086427</v>
      </c>
      <c r="O75" s="17">
        <v>1.1724027136268707</v>
      </c>
      <c r="P75" s="17">
        <v>1.2049826940815223</v>
      </c>
      <c r="Q75" s="10">
        <v>313.26487957952929</v>
      </c>
      <c r="R75" s="10">
        <v>207.62165492318292</v>
      </c>
      <c r="S75" s="10">
        <v>297.15767190894985</v>
      </c>
      <c r="T75" s="10">
        <v>190.81938122302361</v>
      </c>
      <c r="U75" s="10">
        <v>1651.2502060017457</v>
      </c>
      <c r="V75" s="10">
        <v>1019.7524519723685</v>
      </c>
      <c r="W75" s="10">
        <v>6179.7559740800989</v>
      </c>
      <c r="X75" s="10">
        <v>3800.5819999999999</v>
      </c>
    </row>
    <row r="76" spans="1:24" x14ac:dyDescent="0.2">
      <c r="A76" s="8" t="str">
        <f>'Scenario List'!$A$5</f>
        <v>3- No CETA/NCF no SCGHG</v>
      </c>
      <c r="B76" s="2">
        <v>2038</v>
      </c>
      <c r="C76" s="10">
        <v>1036.5482329430113</v>
      </c>
      <c r="D76" s="10">
        <v>496.09380321641368</v>
      </c>
      <c r="E76" s="10">
        <v>1532.6420361594251</v>
      </c>
      <c r="F76" s="10">
        <v>247.77980362242405</v>
      </c>
      <c r="G76" s="10">
        <v>164.26624249886771</v>
      </c>
      <c r="H76" s="10">
        <v>412.04604612129174</v>
      </c>
      <c r="I76" s="14">
        <v>0.16643595124273086</v>
      </c>
      <c r="J76" s="14">
        <v>0.14412880166791989</v>
      </c>
      <c r="K76" s="10">
        <v>19.463052985974308</v>
      </c>
      <c r="L76" s="10">
        <v>11.115414504402201</v>
      </c>
      <c r="M76" s="10">
        <v>139.5539914030486</v>
      </c>
      <c r="N76" s="10">
        <v>90.218426309444681</v>
      </c>
      <c r="O76" s="17">
        <v>1.1726502565366097</v>
      </c>
      <c r="P76" s="17">
        <v>1.1780186854235632</v>
      </c>
      <c r="Q76" s="10">
        <v>312.66420267910644</v>
      </c>
      <c r="R76" s="10">
        <v>205.33381957798994</v>
      </c>
      <c r="S76" s="10">
        <v>296.5663953285445</v>
      </c>
      <c r="T76" s="10">
        <v>188.63934146204264</v>
      </c>
      <c r="U76" s="10">
        <v>1641.7113054797887</v>
      </c>
      <c r="V76" s="10">
        <v>1015.2061044926136</v>
      </c>
      <c r="W76" s="10">
        <v>6227.9106479302973</v>
      </c>
      <c r="X76" s="10">
        <v>3833.1880000000001</v>
      </c>
    </row>
    <row r="77" spans="1:24" x14ac:dyDescent="0.2">
      <c r="A77" s="8" t="str">
        <f>'Scenario List'!$A$5</f>
        <v>3- No CETA/NCF no SCGHG</v>
      </c>
      <c r="B77" s="2">
        <v>2039</v>
      </c>
      <c r="C77" s="10">
        <v>1081.2377099328626</v>
      </c>
      <c r="D77" s="10">
        <v>517.3021941243195</v>
      </c>
      <c r="E77" s="10">
        <v>1598.539904057182</v>
      </c>
      <c r="F77" s="10">
        <v>261.90069287055258</v>
      </c>
      <c r="G77" s="10">
        <v>172.57729385238125</v>
      </c>
      <c r="H77" s="10">
        <v>434.47798672293379</v>
      </c>
      <c r="I77" s="14">
        <v>0.17219032091336167</v>
      </c>
      <c r="J77" s="14">
        <v>0.1488340178231444</v>
      </c>
      <c r="K77" s="10">
        <v>19.434247470706683</v>
      </c>
      <c r="L77" s="10">
        <v>11.06529301909975</v>
      </c>
      <c r="M77" s="10">
        <v>152.76870186746325</v>
      </c>
      <c r="N77" s="10">
        <v>98.091621629783432</v>
      </c>
      <c r="O77" s="17">
        <v>1.1829915561831252</v>
      </c>
      <c r="P77" s="17">
        <v>1.1702349820884363</v>
      </c>
      <c r="Q77" s="10">
        <v>312.07592838982742</v>
      </c>
      <c r="R77" s="10">
        <v>203.17646652787244</v>
      </c>
      <c r="S77" s="10">
        <v>295.98740588063151</v>
      </c>
      <c r="T77" s="10">
        <v>186.58845977646359</v>
      </c>
      <c r="U77" s="10">
        <v>1649.2238923153</v>
      </c>
      <c r="V77" s="10">
        <v>1020.7185522496168</v>
      </c>
      <c r="W77" s="10">
        <v>6279.3175841567318</v>
      </c>
      <c r="X77" s="10">
        <v>3867.4409999999998</v>
      </c>
    </row>
    <row r="78" spans="1:24" x14ac:dyDescent="0.2">
      <c r="A78" s="8" t="str">
        <f>'Scenario List'!$A$5</f>
        <v>3- No CETA/NCF no SCGHG</v>
      </c>
      <c r="B78" s="2">
        <v>2040</v>
      </c>
      <c r="C78" s="10">
        <v>1124.2805905559671</v>
      </c>
      <c r="D78" s="10">
        <v>537.6684829525675</v>
      </c>
      <c r="E78" s="10">
        <v>1661.9490735085346</v>
      </c>
      <c r="F78" s="10">
        <v>274.60224942572722</v>
      </c>
      <c r="G78" s="10">
        <v>179.59324624119105</v>
      </c>
      <c r="H78" s="10">
        <v>454.1954956669183</v>
      </c>
      <c r="I78" s="14">
        <v>0.17748330691556743</v>
      </c>
      <c r="J78" s="14">
        <v>0.15314237172344666</v>
      </c>
      <c r="K78" s="10">
        <v>22.354293368584177</v>
      </c>
      <c r="L78" s="10">
        <v>12.834440831699478</v>
      </c>
      <c r="M78" s="10">
        <v>155.19675892984014</v>
      </c>
      <c r="N78" s="10">
        <v>100.14019779189306</v>
      </c>
      <c r="O78" s="17">
        <v>1.3448707502336199</v>
      </c>
      <c r="P78" s="17">
        <v>1.400925325929343</v>
      </c>
      <c r="Q78" s="10">
        <v>427.85876201424469</v>
      </c>
      <c r="R78" s="10">
        <v>262.02337496229825</v>
      </c>
      <c r="S78" s="10">
        <v>405.23587292120783</v>
      </c>
      <c r="T78" s="10">
        <v>242.12241972306714</v>
      </c>
      <c r="U78" s="10">
        <v>1932.5753729312223</v>
      </c>
      <c r="V78" s="10">
        <v>1168.5044473189625</v>
      </c>
      <c r="W78" s="10">
        <v>6334.5708962410263</v>
      </c>
      <c r="X78" s="10">
        <v>3903.9740000000002</v>
      </c>
    </row>
    <row r="79" spans="1:24" x14ac:dyDescent="0.2">
      <c r="A79" s="8" t="str">
        <f>'Scenario List'!$A$5</f>
        <v>3- No CETA/NCF no SCGHG</v>
      </c>
      <c r="B79" s="2">
        <v>2041</v>
      </c>
      <c r="C79" s="10">
        <v>1139.1619361331727</v>
      </c>
      <c r="D79" s="10">
        <v>542.39485599772797</v>
      </c>
      <c r="E79" s="10">
        <v>1681.5567921309007</v>
      </c>
      <c r="F79" s="10">
        <v>256.62154150285681</v>
      </c>
      <c r="G79" s="10">
        <v>170.33886327372073</v>
      </c>
      <c r="H79" s="10">
        <v>426.96040477657755</v>
      </c>
      <c r="I79" s="14">
        <v>0.17815817451972593</v>
      </c>
      <c r="J79" s="14">
        <v>0.15275110112143714</v>
      </c>
      <c r="K79" s="10">
        <v>22.794511758477444</v>
      </c>
      <c r="L79" s="10">
        <v>13.086318457572364</v>
      </c>
      <c r="M79" s="10">
        <v>133.17224147303767</v>
      </c>
      <c r="N79" s="10">
        <v>89.011342522244746</v>
      </c>
      <c r="O79" s="17">
        <v>1.3466629173961333</v>
      </c>
      <c r="P79" s="17">
        <v>1.3620953228944397</v>
      </c>
      <c r="Q79" s="10">
        <v>427.29411584369331</v>
      </c>
      <c r="R79" s="10">
        <v>260.10146101133967</v>
      </c>
      <c r="S79" s="10">
        <v>404.6228212116867</v>
      </c>
      <c r="T79" s="10">
        <v>240.26865240990361</v>
      </c>
      <c r="U79" s="10">
        <v>1925.324286953097</v>
      </c>
      <c r="V79" s="10">
        <v>1161.481524220656</v>
      </c>
      <c r="W79" s="10">
        <v>6394.1042234188535</v>
      </c>
      <c r="X79" s="10">
        <v>3942.779</v>
      </c>
    </row>
    <row r="80" spans="1:24" x14ac:dyDescent="0.2">
      <c r="A80" s="8" t="str">
        <f>'Scenario List'!$A$5</f>
        <v>3- No CETA/NCF no SCGHG</v>
      </c>
      <c r="B80" s="2">
        <v>2042</v>
      </c>
      <c r="C80" s="10">
        <v>1181.6698842287019</v>
      </c>
      <c r="D80" s="10">
        <v>566.93559175295763</v>
      </c>
      <c r="E80" s="10">
        <v>1748.6054759816595</v>
      </c>
      <c r="F80" s="10">
        <v>265.25620042380683</v>
      </c>
      <c r="G80" s="10">
        <v>180.39729043483439</v>
      </c>
      <c r="H80" s="10">
        <v>445.65349085864125</v>
      </c>
      <c r="I80" s="14">
        <v>0.18295803749722692</v>
      </c>
      <c r="J80" s="14">
        <v>0.15780217641313904</v>
      </c>
      <c r="K80" s="10">
        <v>28.710320493441262</v>
      </c>
      <c r="L80" s="10">
        <v>15.635451061313207</v>
      </c>
      <c r="M80" s="10">
        <v>153.25159260483551</v>
      </c>
      <c r="N80" s="10">
        <v>94.873107545933863</v>
      </c>
      <c r="O80" s="17">
        <v>1.3581142497811161</v>
      </c>
      <c r="P80" s="17">
        <v>1.3637465277224221</v>
      </c>
      <c r="Q80" s="10">
        <v>431.12942250797829</v>
      </c>
      <c r="R80" s="10">
        <v>273.31147344959732</v>
      </c>
      <c r="S80" s="10">
        <v>408.46707472350556</v>
      </c>
      <c r="T80" s="10">
        <v>253.5812603613964</v>
      </c>
      <c r="U80" s="10">
        <v>1920.8510764145585</v>
      </c>
      <c r="V80" s="10">
        <v>1148.5713033480349</v>
      </c>
      <c r="W80" s="10">
        <v>6458.6934818133495</v>
      </c>
      <c r="X80" s="10">
        <v>3984.2669999999998</v>
      </c>
    </row>
    <row r="81" spans="1:24" x14ac:dyDescent="0.2">
      <c r="A81" s="8" t="str">
        <f>'Scenario List'!$A$5</f>
        <v>3- No CETA/NCF no SCGHG</v>
      </c>
      <c r="B81" s="2">
        <v>2043</v>
      </c>
      <c r="C81" s="10">
        <v>1247.7839249113654</v>
      </c>
      <c r="D81" s="10">
        <v>599.17654060527741</v>
      </c>
      <c r="E81" s="10">
        <v>1846.9604655166427</v>
      </c>
      <c r="F81" s="10">
        <v>296.31147580978063</v>
      </c>
      <c r="G81" s="10">
        <v>197.62861027885435</v>
      </c>
      <c r="H81" s="10">
        <v>493.94008608863498</v>
      </c>
      <c r="I81" s="14">
        <v>0.19111552228470755</v>
      </c>
      <c r="J81" s="14">
        <v>0.16474899045128999</v>
      </c>
      <c r="K81" s="10">
        <v>29.906317384669478</v>
      </c>
      <c r="L81" s="10">
        <v>16.422809464167379</v>
      </c>
      <c r="M81" s="10">
        <v>165.5020508409051</v>
      </c>
      <c r="N81" s="10">
        <v>99.241412905451568</v>
      </c>
      <c r="O81" s="17">
        <v>1.4452738481710923</v>
      </c>
      <c r="P81" s="17">
        <v>1.376418529541626</v>
      </c>
      <c r="Q81" s="10">
        <v>494.61814120818246</v>
      </c>
      <c r="R81" s="10">
        <v>304.21059707349127</v>
      </c>
      <c r="S81" s="10">
        <v>471.96463036329504</v>
      </c>
      <c r="T81" s="10">
        <v>284.58171915935634</v>
      </c>
      <c r="U81" s="10">
        <v>1593.0882442658431</v>
      </c>
      <c r="V81" s="10">
        <v>976.98812182142842</v>
      </c>
      <c r="W81" s="10">
        <v>6528.9512332364284</v>
      </c>
      <c r="X81" s="10">
        <v>4028.529</v>
      </c>
    </row>
    <row r="82" spans="1:24" x14ac:dyDescent="0.2">
      <c r="A82" s="8" t="str">
        <f>'Scenario List'!$A$5</f>
        <v>3- No CETA/NCF no SCGHG</v>
      </c>
      <c r="B82" s="2">
        <v>2044</v>
      </c>
      <c r="C82" s="10">
        <v>1305.2995327878255</v>
      </c>
      <c r="D82" s="10">
        <v>627.76457055222465</v>
      </c>
      <c r="E82" s="10">
        <v>1933.0641033400502</v>
      </c>
      <c r="F82" s="10">
        <v>318.05451056454234</v>
      </c>
      <c r="G82" s="10">
        <v>210.71552817924959</v>
      </c>
      <c r="H82" s="10">
        <v>528.77003874379193</v>
      </c>
      <c r="I82" s="14">
        <v>0.19759602779898686</v>
      </c>
      <c r="J82" s="14">
        <v>0.17040806379623888</v>
      </c>
      <c r="K82" s="10">
        <v>35.043487372054869</v>
      </c>
      <c r="L82" s="10">
        <v>19.540725447265153</v>
      </c>
      <c r="M82" s="10">
        <v>164.3601895342392</v>
      </c>
      <c r="N82" s="10">
        <v>101.90688906777504</v>
      </c>
      <c r="O82" s="17">
        <v>1.6046306056153372</v>
      </c>
      <c r="P82" s="17">
        <v>1.5474625577079266</v>
      </c>
      <c r="Q82" s="10">
        <v>558.13879776923363</v>
      </c>
      <c r="R82" s="10">
        <v>335.27522874889598</v>
      </c>
      <c r="S82" s="10">
        <v>535.55159907930704</v>
      </c>
      <c r="T82" s="10">
        <v>315.78195593495087</v>
      </c>
      <c r="U82" s="10">
        <v>1414.562866616644</v>
      </c>
      <c r="V82" s="10">
        <v>886.65100864025987</v>
      </c>
      <c r="W82" s="10">
        <v>6605.8996596616716</v>
      </c>
      <c r="X82" s="10">
        <v>4076.88</v>
      </c>
    </row>
    <row r="83" spans="1:24" x14ac:dyDescent="0.2">
      <c r="A83" s="8" t="str">
        <f>'Scenario List'!$A$5</f>
        <v>3- No CETA/NCF no SCGHG</v>
      </c>
      <c r="B83" s="2">
        <v>2045</v>
      </c>
      <c r="C83" s="10">
        <v>1386.8158747619691</v>
      </c>
      <c r="D83" s="10">
        <v>665.88876438344778</v>
      </c>
      <c r="E83" s="10">
        <v>2052.7046391454169</v>
      </c>
      <c r="F83" s="10">
        <v>360.63262766363874</v>
      </c>
      <c r="G83" s="10">
        <v>232.58709021768337</v>
      </c>
      <c r="H83" s="10">
        <v>593.21971788132214</v>
      </c>
      <c r="I83" s="14">
        <v>0.20728496997937076</v>
      </c>
      <c r="J83" s="14">
        <v>0.17818101596017677</v>
      </c>
      <c r="K83" s="10">
        <v>30.240235516727171</v>
      </c>
      <c r="L83" s="10">
        <v>17.300557896841692</v>
      </c>
      <c r="M83" s="10">
        <v>164.3601895342392</v>
      </c>
      <c r="N83" s="10">
        <v>102.73253910526742</v>
      </c>
      <c r="O83" s="17">
        <v>1.4001253857345315</v>
      </c>
      <c r="P83" s="17">
        <v>1.2615527275990803</v>
      </c>
      <c r="Q83" s="10">
        <v>654.88660366919828</v>
      </c>
      <c r="R83" s="10">
        <v>377.10284526400596</v>
      </c>
      <c r="S83" s="10">
        <v>632.43330064308486</v>
      </c>
      <c r="T83" s="10">
        <v>357.76859522070305</v>
      </c>
      <c r="U83" s="10">
        <v>913.22687514079735</v>
      </c>
      <c r="V83" s="10">
        <v>630.59673488921339</v>
      </c>
      <c r="W83" s="10">
        <v>6690.3831710518452</v>
      </c>
      <c r="X83" s="10">
        <v>4128.9380000000001</v>
      </c>
    </row>
    <row r="84" spans="1:24" x14ac:dyDescent="0.2">
      <c r="A84" s="8" t="str">
        <f>'Scenario List'!$A$5</f>
        <v>3- No CETA/NCF no SCGHG</v>
      </c>
      <c r="B84" s="3" t="s">
        <v>6</v>
      </c>
      <c r="C84" s="18">
        <f t="shared" ref="C84:H84" si="10">NPV($A$1,C60:C83)</f>
        <v>9907.10966544441</v>
      </c>
      <c r="D84" s="18">
        <f t="shared" si="10"/>
        <v>4765.0619354425553</v>
      </c>
      <c r="E84" s="18">
        <f t="shared" si="10"/>
        <v>14672.171600886964</v>
      </c>
      <c r="F84" s="18">
        <f t="shared" si="10"/>
        <v>2785.4586587422864</v>
      </c>
      <c r="G84" s="18">
        <f t="shared" si="10"/>
        <v>1702.2761303342709</v>
      </c>
      <c r="H84" s="18">
        <f t="shared" si="10"/>
        <v>4487.7347890765568</v>
      </c>
      <c r="K84" s="59">
        <f t="shared" ref="K84:P84" si="11">NPV($A$1,K60:K83)</f>
        <v>212.28794231491534</v>
      </c>
      <c r="L84" s="59">
        <f t="shared" si="11"/>
        <v>123.48411292690645</v>
      </c>
      <c r="M84" s="59">
        <f t="shared" si="11"/>
        <v>1769.45510959941</v>
      </c>
      <c r="N84" s="59">
        <f t="shared" si="11"/>
        <v>1130.7991161330317</v>
      </c>
      <c r="O84" s="59">
        <f t="shared" si="11"/>
        <v>17.605636028465746</v>
      </c>
      <c r="P84" s="59">
        <f t="shared" si="11"/>
        <v>18.484981613011527</v>
      </c>
    </row>
    <row r="85" spans="1:24" x14ac:dyDescent="0.2">
      <c r="A85" s="8" t="str">
        <f>'Scenario List'!$A$5</f>
        <v>3- No CETA/NCF no SCGHG</v>
      </c>
      <c r="B85" s="3" t="s">
        <v>7</v>
      </c>
      <c r="C85" s="18">
        <f t="shared" ref="C85:H85" si="12">-PMT($A$1,COUNT(C60:C83),C84)</f>
        <v>847.61852775265004</v>
      </c>
      <c r="D85" s="18">
        <f t="shared" si="12"/>
        <v>407.68245419324666</v>
      </c>
      <c r="E85" s="18">
        <f t="shared" si="12"/>
        <v>1255.3009819458966</v>
      </c>
      <c r="F85" s="18">
        <f t="shared" si="12"/>
        <v>238.31434668318056</v>
      </c>
      <c r="G85" s="18">
        <f t="shared" si="12"/>
        <v>145.64094232802546</v>
      </c>
      <c r="H85" s="18">
        <f t="shared" si="12"/>
        <v>383.95528901120599</v>
      </c>
      <c r="K85" s="59">
        <f t="shared" ref="K85:P85" si="13">-PMT($A$1,COUNT(K60:K83),K84)</f>
        <v>18.162632614457529</v>
      </c>
      <c r="L85" s="59">
        <f t="shared" si="13"/>
        <v>10.564879721178629</v>
      </c>
      <c r="M85" s="59">
        <f t="shared" si="13"/>
        <v>151.3885467680222</v>
      </c>
      <c r="N85" s="59">
        <f t="shared" si="13"/>
        <v>96.747317266895607</v>
      </c>
      <c r="O85" s="59">
        <f t="shared" si="13"/>
        <v>1.5062781976308874</v>
      </c>
      <c r="P85" s="59">
        <f t="shared" si="13"/>
        <v>1.581512007988134</v>
      </c>
    </row>
    <row r="91" spans="1:24" x14ac:dyDescent="0.2">
      <c r="A91" s="8" t="str">
        <f>'Scenario List'!$A$6</f>
        <v>4- No Resource Additons</v>
      </c>
      <c r="B91" s="8">
        <v>2023</v>
      </c>
      <c r="C91" s="10">
        <v>633.45461828572627</v>
      </c>
      <c r="D91" s="10">
        <v>309.36539896015086</v>
      </c>
      <c r="E91" s="10">
        <v>942.82001724587712</v>
      </c>
      <c r="F91" s="10">
        <v>423.57724110872982</v>
      </c>
      <c r="G91" s="10">
        <v>128.40025676861197</v>
      </c>
      <c r="H91" s="10">
        <v>551.97749787734176</v>
      </c>
      <c r="I91" s="14">
        <v>0.11081802925363153</v>
      </c>
      <c r="J91" s="14">
        <v>9.9451630214645551E-2</v>
      </c>
      <c r="K91" s="10">
        <v>22.793813622436417</v>
      </c>
      <c r="L91" s="10">
        <v>12.862004162564556</v>
      </c>
      <c r="M91" s="10">
        <v>161.49855597122854</v>
      </c>
      <c r="N91" s="10">
        <v>101.75113662048966</v>
      </c>
      <c r="O91" s="17">
        <v>2.4959293785245369</v>
      </c>
      <c r="P91" s="17">
        <v>2.8794472656354442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5716.1693142541408</v>
      </c>
      <c r="X91" s="10">
        <v>3496.5659999999998</v>
      </c>
    </row>
    <row r="92" spans="1:24" x14ac:dyDescent="0.2">
      <c r="A92" s="8" t="str">
        <f>'Scenario List'!$A$6</f>
        <v>4- No Resource Additons</v>
      </c>
      <c r="B92" s="8">
        <v>2024</v>
      </c>
      <c r="C92" s="10">
        <v>655.25757015801457</v>
      </c>
      <c r="D92" s="10">
        <v>316.8558546484652</v>
      </c>
      <c r="E92" s="10">
        <v>972.11342480647977</v>
      </c>
      <c r="F92" s="10">
        <v>439.47893269685619</v>
      </c>
      <c r="G92" s="10">
        <v>131.63230686873678</v>
      </c>
      <c r="H92" s="10">
        <v>571.111239565593</v>
      </c>
      <c r="I92" s="14">
        <v>0.1138712122856412</v>
      </c>
      <c r="J92" s="14">
        <v>0.10154130463826797</v>
      </c>
      <c r="K92" s="10">
        <v>19.578973116607195</v>
      </c>
      <c r="L92" s="10">
        <v>11.196705796093802</v>
      </c>
      <c r="M92" s="10">
        <v>156.35304137262332</v>
      </c>
      <c r="N92" s="10">
        <v>101.66026933046589</v>
      </c>
      <c r="O92" s="17">
        <v>2.4446313474003922</v>
      </c>
      <c r="P92" s="17">
        <v>2.9632909253258708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5754.3742356437569</v>
      </c>
      <c r="X92" s="10">
        <v>3508.223</v>
      </c>
    </row>
    <row r="93" spans="1:24" x14ac:dyDescent="0.2">
      <c r="A93" s="8" t="str">
        <f>'Scenario List'!$A$6</f>
        <v>4- No Resource Additons</v>
      </c>
      <c r="B93" s="8">
        <v>2025</v>
      </c>
      <c r="C93" s="10">
        <v>666.63982806235651</v>
      </c>
      <c r="D93" s="10">
        <v>319.25945294610233</v>
      </c>
      <c r="E93" s="10">
        <v>985.89928100845884</v>
      </c>
      <c r="F93" s="10">
        <v>421.33089393382932</v>
      </c>
      <c r="G93" s="10">
        <v>126.64051719308051</v>
      </c>
      <c r="H93" s="10">
        <v>547.97141112690986</v>
      </c>
      <c r="I93" s="14">
        <v>0.11542688328513531</v>
      </c>
      <c r="J93" s="14">
        <v>0.10203378932611842</v>
      </c>
      <c r="K93" s="10">
        <v>15.874084142343754</v>
      </c>
      <c r="L93" s="10">
        <v>9.167733700101941</v>
      </c>
      <c r="M93" s="10">
        <v>138.91746564927951</v>
      </c>
      <c r="N93" s="10">
        <v>91.024393159839377</v>
      </c>
      <c r="O93" s="17">
        <v>2.3031969443990357</v>
      </c>
      <c r="P93" s="17">
        <v>2.7021133191225624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5775.4295107802363</v>
      </c>
      <c r="X93" s="10">
        <v>3520.0140000000001</v>
      </c>
    </row>
    <row r="94" spans="1:24" x14ac:dyDescent="0.2">
      <c r="A94" s="8" t="str">
        <f>'Scenario List'!$A$6</f>
        <v>4- No Resource Additons</v>
      </c>
      <c r="B94" s="8">
        <v>2026</v>
      </c>
      <c r="C94" s="10">
        <v>665.65228215319439</v>
      </c>
      <c r="D94" s="10">
        <v>324.73601583818265</v>
      </c>
      <c r="E94" s="10">
        <v>990.38829799137704</v>
      </c>
      <c r="F94" s="10">
        <v>309.24470446007894</v>
      </c>
      <c r="G94" s="10">
        <v>124.35559540459255</v>
      </c>
      <c r="H94" s="10">
        <v>433.60029986467146</v>
      </c>
      <c r="I94" s="14">
        <v>0.11479860614640777</v>
      </c>
      <c r="J94" s="14">
        <v>0.10337420659703958</v>
      </c>
      <c r="K94" s="10">
        <v>13.986283313029512</v>
      </c>
      <c r="L94" s="10">
        <v>8.4773010299015539</v>
      </c>
      <c r="M94" s="10">
        <v>151.22386737812042</v>
      </c>
      <c r="N94" s="10">
        <v>97.745214161876262</v>
      </c>
      <c r="O94" s="17">
        <v>1.4181971360420624</v>
      </c>
      <c r="P94" s="17">
        <v>1.4820482448331038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5798.4352292941467</v>
      </c>
      <c r="X94" s="10">
        <v>3533.723</v>
      </c>
    </row>
    <row r="95" spans="1:24" x14ac:dyDescent="0.2">
      <c r="A95" s="8" t="str">
        <f>'Scenario List'!$A$6</f>
        <v>4- No Resource Additons</v>
      </c>
      <c r="B95" s="8">
        <v>2027</v>
      </c>
      <c r="C95" s="10">
        <v>694.61517598498313</v>
      </c>
      <c r="D95" s="10">
        <v>335.26448458950927</v>
      </c>
      <c r="E95" s="10">
        <v>1029.8796605744924</v>
      </c>
      <c r="F95" s="10">
        <v>254.96783673424568</v>
      </c>
      <c r="G95" s="10">
        <v>117.72170932035783</v>
      </c>
      <c r="H95" s="10">
        <v>372.68954605460351</v>
      </c>
      <c r="I95" s="14">
        <v>0.11924199059804434</v>
      </c>
      <c r="J95" s="14">
        <v>0.10600209256451386</v>
      </c>
      <c r="K95" s="10">
        <v>13.868346844564799</v>
      </c>
      <c r="L95" s="10">
        <v>8.3942404406515969</v>
      </c>
      <c r="M95" s="10">
        <v>160.03959816774673</v>
      </c>
      <c r="N95" s="10">
        <v>102.12626528343139</v>
      </c>
      <c r="O95" s="17">
        <v>0.89324060247985038</v>
      </c>
      <c r="P95" s="17">
        <v>0.87624877475990615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5825.2564595845934</v>
      </c>
      <c r="X95" s="10">
        <v>3554.087</v>
      </c>
    </row>
    <row r="96" spans="1:24" x14ac:dyDescent="0.2">
      <c r="A96" s="8" t="str">
        <f>'Scenario List'!$A$6</f>
        <v>4- No Resource Additons</v>
      </c>
      <c r="B96" s="8">
        <v>2028</v>
      </c>
      <c r="C96" s="10">
        <v>723.31647464874936</v>
      </c>
      <c r="D96" s="10">
        <v>345.19181952507142</v>
      </c>
      <c r="E96" s="10">
        <v>1068.5082941738208</v>
      </c>
      <c r="F96" s="10">
        <v>263.00097901632853</v>
      </c>
      <c r="G96" s="10">
        <v>119.06659567734442</v>
      </c>
      <c r="H96" s="10">
        <v>382.06757469367295</v>
      </c>
      <c r="I96" s="14">
        <v>0.12362769815706491</v>
      </c>
      <c r="J96" s="14">
        <v>0.10842665007473599</v>
      </c>
      <c r="K96" s="10">
        <v>16.62152534116532</v>
      </c>
      <c r="L96" s="10">
        <v>10.2680949666321</v>
      </c>
      <c r="M96" s="10">
        <v>174.80143737576213</v>
      </c>
      <c r="N96" s="10">
        <v>111.96240108942352</v>
      </c>
      <c r="O96" s="17">
        <v>0.9123478592429457</v>
      </c>
      <c r="P96" s="17">
        <v>0.88317063968728382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5850.7639099597218</v>
      </c>
      <c r="X96" s="10">
        <v>3573.1970000000001</v>
      </c>
    </row>
    <row r="97" spans="1:24" x14ac:dyDescent="0.2">
      <c r="A97" s="8" t="str">
        <f>'Scenario List'!$A$6</f>
        <v>4- No Resource Additons</v>
      </c>
      <c r="B97" s="8">
        <v>2029</v>
      </c>
      <c r="C97" s="10">
        <v>746.49718594396495</v>
      </c>
      <c r="D97" s="10">
        <v>354.86650482975131</v>
      </c>
      <c r="E97" s="10">
        <v>1101.3636907737164</v>
      </c>
      <c r="F97" s="10">
        <v>262.51383054021704</v>
      </c>
      <c r="G97" s="10">
        <v>119.79300557491781</v>
      </c>
      <c r="H97" s="10">
        <v>382.30683611513484</v>
      </c>
      <c r="I97" s="14">
        <v>0.12698385856506963</v>
      </c>
      <c r="J97" s="14">
        <v>0.11067323853982729</v>
      </c>
      <c r="K97" s="10">
        <v>18.193184255253598</v>
      </c>
      <c r="L97" s="10">
        <v>11.267781783102361</v>
      </c>
      <c r="M97" s="10">
        <v>175.77609982442956</v>
      </c>
      <c r="N97" s="10">
        <v>113.68306754502683</v>
      </c>
      <c r="O97" s="17">
        <v>0.9046713795771707</v>
      </c>
      <c r="P97" s="17">
        <v>0.86186842247113238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5878.6777656582353</v>
      </c>
      <c r="X97" s="10">
        <v>3593.8429999999998</v>
      </c>
    </row>
    <row r="98" spans="1:24" x14ac:dyDescent="0.2">
      <c r="A98" s="8" t="str">
        <f>'Scenario List'!$A$6</f>
        <v>4- No Resource Additons</v>
      </c>
      <c r="B98" s="8">
        <v>2030</v>
      </c>
      <c r="C98" s="10">
        <v>774.3732281149172</v>
      </c>
      <c r="D98" s="10">
        <v>368.68100569734992</v>
      </c>
      <c r="E98" s="10">
        <v>1143.0542338122671</v>
      </c>
      <c r="F98" s="10">
        <v>268.76921505431648</v>
      </c>
      <c r="G98" s="10">
        <v>124.48772383531012</v>
      </c>
      <c r="H98" s="10">
        <v>393.25693888962661</v>
      </c>
      <c r="I98" s="14">
        <v>0.13119368141879709</v>
      </c>
      <c r="J98" s="14">
        <v>0.11443475230265773</v>
      </c>
      <c r="K98" s="10">
        <v>19.198601496419855</v>
      </c>
      <c r="L98" s="10">
        <v>11.889351253844728</v>
      </c>
      <c r="M98" s="10">
        <v>180.981387210874</v>
      </c>
      <c r="N98" s="10">
        <v>117.7394047319773</v>
      </c>
      <c r="O98" s="17">
        <v>0.87307678931525323</v>
      </c>
      <c r="P98" s="17">
        <v>0.89940636172334032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5902.5192352287095</v>
      </c>
      <c r="X98" s="10">
        <v>3613.0189999999998</v>
      </c>
    </row>
    <row r="99" spans="1:24" x14ac:dyDescent="0.2">
      <c r="A99" s="8" t="str">
        <f>'Scenario List'!$A$6</f>
        <v>4- No Resource Additons</v>
      </c>
      <c r="B99" s="8">
        <v>2031</v>
      </c>
      <c r="C99" s="10">
        <v>806.05604573867026</v>
      </c>
      <c r="D99" s="10">
        <v>382.14568289095683</v>
      </c>
      <c r="E99" s="10">
        <v>1188.201728629627</v>
      </c>
      <c r="F99" s="10">
        <v>269.55059841245219</v>
      </c>
      <c r="G99" s="10">
        <v>128.38450719148534</v>
      </c>
      <c r="H99" s="10">
        <v>397.93510560393753</v>
      </c>
      <c r="I99" s="14">
        <v>0.13576035297433423</v>
      </c>
      <c r="J99" s="14">
        <v>0.1177628346965867</v>
      </c>
      <c r="K99" s="10">
        <v>17.866760931800997</v>
      </c>
      <c r="L99" s="10">
        <v>11.156342504240207</v>
      </c>
      <c r="M99" s="10">
        <v>180.98108902460774</v>
      </c>
      <c r="N99" s="10">
        <v>118.29292424095301</v>
      </c>
      <c r="O99" s="17">
        <v>0.80652114888146365</v>
      </c>
      <c r="P99" s="17">
        <v>0.8131425206273587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5937.3449470263004</v>
      </c>
      <c r="X99" s="10">
        <v>3636.2750000000001</v>
      </c>
    </row>
    <row r="100" spans="1:24" x14ac:dyDescent="0.2">
      <c r="A100" s="8" t="str">
        <f>'Scenario List'!$A$6</f>
        <v>4- No Resource Additons</v>
      </c>
      <c r="B100" s="8">
        <v>2032</v>
      </c>
      <c r="C100" s="10">
        <v>834.52426951947564</v>
      </c>
      <c r="D100" s="10">
        <v>394.34468629468461</v>
      </c>
      <c r="E100" s="10">
        <v>1228.8689558141602</v>
      </c>
      <c r="F100" s="10">
        <v>269.79934476185207</v>
      </c>
      <c r="G100" s="10">
        <v>130.67504954441205</v>
      </c>
      <c r="H100" s="10">
        <v>400.47439430626412</v>
      </c>
      <c r="I100" s="14">
        <v>0.13970282502108419</v>
      </c>
      <c r="J100" s="14">
        <v>0.12065510098076745</v>
      </c>
      <c r="K100" s="10">
        <v>19.035847077302499</v>
      </c>
      <c r="L100" s="10">
        <v>11.916009074907405</v>
      </c>
      <c r="M100" s="10">
        <v>189.69092367265065</v>
      </c>
      <c r="N100" s="10">
        <v>125.24326092994069</v>
      </c>
      <c r="O100" s="17">
        <v>0.77614328131565802</v>
      </c>
      <c r="P100" s="17">
        <v>0.76329081727190973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5973.5676024699414</v>
      </c>
      <c r="X100" s="10">
        <v>3660.306</v>
      </c>
    </row>
    <row r="101" spans="1:24" x14ac:dyDescent="0.2">
      <c r="A101" s="8" t="str">
        <f>'Scenario List'!$A$6</f>
        <v>4- No Resource Additons</v>
      </c>
      <c r="B101" s="8">
        <v>2033</v>
      </c>
      <c r="C101" s="10">
        <v>859.94775021974317</v>
      </c>
      <c r="D101" s="10">
        <v>405.65073335139789</v>
      </c>
      <c r="E101" s="10">
        <v>1265.5984835711411</v>
      </c>
      <c r="F101" s="10">
        <v>269.23899147837</v>
      </c>
      <c r="G101" s="10">
        <v>131.60647013006832</v>
      </c>
      <c r="H101" s="10">
        <v>400.84546160843831</v>
      </c>
      <c r="I101" s="14">
        <v>0.14305723277859134</v>
      </c>
      <c r="J101" s="14">
        <v>0.12309520461318575</v>
      </c>
      <c r="K101" s="10">
        <v>18.206859632785818</v>
      </c>
      <c r="L101" s="10">
        <v>11.485677969446364</v>
      </c>
      <c r="M101" s="10">
        <v>187.84825874571203</v>
      </c>
      <c r="N101" s="10">
        <v>122.8277494981586</v>
      </c>
      <c r="O101" s="17">
        <v>0.77118250886287043</v>
      </c>
      <c r="P101" s="17">
        <v>0.74919561302335114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6011.2147671042831</v>
      </c>
      <c r="X101" s="10">
        <v>3685.8330000000001</v>
      </c>
    </row>
    <row r="102" spans="1:24" x14ac:dyDescent="0.2">
      <c r="A102" s="8" t="str">
        <f>'Scenario List'!$A$6</f>
        <v>4- No Resource Additons</v>
      </c>
      <c r="B102" s="8">
        <v>2034</v>
      </c>
      <c r="C102" s="10">
        <v>871.45756410530555</v>
      </c>
      <c r="D102" s="10">
        <v>409.92472261278147</v>
      </c>
      <c r="E102" s="10">
        <v>1281.382286718087</v>
      </c>
      <c r="F102" s="10">
        <v>253.94800633917404</v>
      </c>
      <c r="G102" s="10">
        <v>125.13067292036504</v>
      </c>
      <c r="H102" s="10">
        <v>379.07867925953906</v>
      </c>
      <c r="I102" s="14">
        <v>0.14403409842832099</v>
      </c>
      <c r="J102" s="14">
        <v>0.12335737049917449</v>
      </c>
      <c r="K102" s="10">
        <v>21.404062794358325</v>
      </c>
      <c r="L102" s="10">
        <v>13.617301499529535</v>
      </c>
      <c r="M102" s="10">
        <v>177.80616030759512</v>
      </c>
      <c r="N102" s="10">
        <v>119.75046037703709</v>
      </c>
      <c r="O102" s="17">
        <v>0.8205427966767338</v>
      </c>
      <c r="P102" s="17">
        <v>0.73242834188475614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6050.3559477548924</v>
      </c>
      <c r="X102" s="10">
        <v>3712.5369999999998</v>
      </c>
    </row>
    <row r="103" spans="1:24" x14ac:dyDescent="0.2">
      <c r="A103" s="8" t="str">
        <f>'Scenario List'!$A$6</f>
        <v>4- No Resource Additons</v>
      </c>
      <c r="B103" s="8">
        <v>2035</v>
      </c>
      <c r="C103" s="10">
        <v>907.282400856148</v>
      </c>
      <c r="D103" s="10">
        <v>426.98447535384616</v>
      </c>
      <c r="E103" s="10">
        <v>1334.2668762099943</v>
      </c>
      <c r="F103" s="10">
        <v>264.03386640666031</v>
      </c>
      <c r="G103" s="10">
        <v>131.14060104137866</v>
      </c>
      <c r="H103" s="10">
        <v>395.17446744803897</v>
      </c>
      <c r="I103" s="14">
        <v>0.14894738936563531</v>
      </c>
      <c r="J103" s="14">
        <v>0.12749186868649062</v>
      </c>
      <c r="K103" s="10">
        <v>22.97786031588884</v>
      </c>
      <c r="L103" s="10">
        <v>14.653064773486228</v>
      </c>
      <c r="M103" s="10">
        <v>188.93161101322124</v>
      </c>
      <c r="N103" s="10">
        <v>128.52916627091591</v>
      </c>
      <c r="O103" s="17">
        <v>0.8307185015774704</v>
      </c>
      <c r="P103" s="17">
        <v>0.73341446459657667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6091.2944142240431</v>
      </c>
      <c r="X103" s="10">
        <v>3740.444</v>
      </c>
    </row>
    <row r="104" spans="1:24" x14ac:dyDescent="0.2">
      <c r="A104" s="8" t="str">
        <f>'Scenario List'!$A$6</f>
        <v>4- No Resource Additons</v>
      </c>
      <c r="B104" s="8">
        <v>2036</v>
      </c>
      <c r="C104" s="10">
        <v>937.78591910489797</v>
      </c>
      <c r="D104" s="10">
        <v>441.04787423832778</v>
      </c>
      <c r="E104" s="10">
        <v>1378.8337933432258</v>
      </c>
      <c r="F104" s="10">
        <v>266.55176503695765</v>
      </c>
      <c r="G104" s="10">
        <v>133.69435127722028</v>
      </c>
      <c r="H104" s="10">
        <v>400.24611631417793</v>
      </c>
      <c r="I104" s="14">
        <v>0.15287567098298338</v>
      </c>
      <c r="J104" s="14">
        <v>0.13058495665997752</v>
      </c>
      <c r="K104" s="10">
        <v>21.909053510775468</v>
      </c>
      <c r="L104" s="10">
        <v>14.118413460600538</v>
      </c>
      <c r="M104" s="10">
        <v>186.60626844461805</v>
      </c>
      <c r="N104" s="10">
        <v>126.7326297514754</v>
      </c>
      <c r="O104" s="17">
        <v>0.83607460420343449</v>
      </c>
      <c r="P104" s="17">
        <v>0.72005707699453025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6134.3045173570035</v>
      </c>
      <c r="X104" s="10">
        <v>3769.6930000000002</v>
      </c>
    </row>
    <row r="105" spans="1:24" x14ac:dyDescent="0.2">
      <c r="A105" s="8" t="str">
        <f>'Scenario List'!$A$6</f>
        <v>4- No Resource Additons</v>
      </c>
      <c r="B105" s="8">
        <v>2037</v>
      </c>
      <c r="C105" s="10">
        <v>973.02298976993973</v>
      </c>
      <c r="D105" s="10">
        <v>458.00335776400323</v>
      </c>
      <c r="E105" s="10">
        <v>1431.026347533943</v>
      </c>
      <c r="F105" s="10">
        <v>273.91999960221148</v>
      </c>
      <c r="G105" s="10">
        <v>138.63145825539377</v>
      </c>
      <c r="H105" s="10">
        <v>412.55145785760521</v>
      </c>
      <c r="I105" s="14">
        <v>0.15745330298657645</v>
      </c>
      <c r="J105" s="14">
        <v>0.13435635559131409</v>
      </c>
      <c r="K105" s="10">
        <v>23.865851367290588</v>
      </c>
      <c r="L105" s="10">
        <v>15.279522372075375</v>
      </c>
      <c r="M105" s="10">
        <v>194.66053046784415</v>
      </c>
      <c r="N105" s="10">
        <v>134.88018324668596</v>
      </c>
      <c r="O105" s="17">
        <v>0.81504522143447422</v>
      </c>
      <c r="P105" s="17">
        <v>0.70268762250715255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6179.7559740800989</v>
      </c>
      <c r="X105" s="10">
        <v>3800.5819999999999</v>
      </c>
    </row>
    <row r="106" spans="1:24" x14ac:dyDescent="0.2">
      <c r="A106" s="8" t="str">
        <f>'Scenario List'!$A$6</f>
        <v>4- No Resource Additons</v>
      </c>
      <c r="B106" s="8">
        <v>2038</v>
      </c>
      <c r="C106" s="10">
        <v>1004.665433450295</v>
      </c>
      <c r="D106" s="10">
        <v>473.24557727457619</v>
      </c>
      <c r="E106" s="10">
        <v>1477.9110107248712</v>
      </c>
      <c r="F106" s="10">
        <v>275.04323274638006</v>
      </c>
      <c r="G106" s="10">
        <v>141.40446773297151</v>
      </c>
      <c r="H106" s="10">
        <v>416.44770047935157</v>
      </c>
      <c r="I106" s="14">
        <v>0.16131661005511896</v>
      </c>
      <c r="J106" s="14">
        <v>0.1374907678850259</v>
      </c>
      <c r="K106" s="10">
        <v>27.666017578248532</v>
      </c>
      <c r="L106" s="10">
        <v>17.697793511516043</v>
      </c>
      <c r="M106" s="10">
        <v>208.58695188527128</v>
      </c>
      <c r="N106" s="10">
        <v>142.27675200464648</v>
      </c>
      <c r="O106" s="17">
        <v>0.82079379372308914</v>
      </c>
      <c r="P106" s="17">
        <v>0.67737241957009953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6227.9106479302973</v>
      </c>
      <c r="X106" s="10">
        <v>3833.1880000000001</v>
      </c>
    </row>
    <row r="107" spans="1:24" x14ac:dyDescent="0.2">
      <c r="A107" s="8" t="str">
        <f>'Scenario List'!$A$6</f>
        <v>4- No Resource Additons</v>
      </c>
      <c r="B107" s="8">
        <v>2039</v>
      </c>
      <c r="C107" s="10">
        <v>1051.5221656564129</v>
      </c>
      <c r="D107" s="10">
        <v>495.87625568040892</v>
      </c>
      <c r="E107" s="10">
        <v>1547.3984213368217</v>
      </c>
      <c r="F107" s="10">
        <v>292.31061682747912</v>
      </c>
      <c r="G107" s="10">
        <v>151.14180637634115</v>
      </c>
      <c r="H107" s="10">
        <v>443.45242320382027</v>
      </c>
      <c r="I107" s="14">
        <v>0.16745803211315435</v>
      </c>
      <c r="J107" s="14">
        <v>0.14266951950773185</v>
      </c>
      <c r="K107" s="10">
        <v>27.542409308916479</v>
      </c>
      <c r="L107" s="10">
        <v>17.906566553588632</v>
      </c>
      <c r="M107" s="10">
        <v>222.82702141449727</v>
      </c>
      <c r="N107" s="10">
        <v>150.73160918607508</v>
      </c>
      <c r="O107" s="17">
        <v>0.82743315005829854</v>
      </c>
      <c r="P107" s="17">
        <v>0.66858898161847435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6279.3175841567318</v>
      </c>
      <c r="X107" s="10">
        <v>3867.4409999999998</v>
      </c>
    </row>
    <row r="108" spans="1:24" x14ac:dyDescent="0.2">
      <c r="A108" s="8" t="str">
        <f>'Scenario List'!$A$6</f>
        <v>4- No Resource Additons</v>
      </c>
      <c r="B108" s="8">
        <v>2040</v>
      </c>
      <c r="C108" s="10">
        <v>1088.2588723540287</v>
      </c>
      <c r="D108" s="10">
        <v>514.22029425532071</v>
      </c>
      <c r="E108" s="10">
        <v>1602.4791666093492</v>
      </c>
      <c r="F108" s="10">
        <v>298.79281246918481</v>
      </c>
      <c r="G108" s="10">
        <v>156.13173316107506</v>
      </c>
      <c r="H108" s="10">
        <v>454.9245456302599</v>
      </c>
      <c r="I108" s="14">
        <v>0.17179677837370297</v>
      </c>
      <c r="J108" s="14">
        <v>0.14646370011897383</v>
      </c>
      <c r="K108" s="10">
        <v>32.806855847660351</v>
      </c>
      <c r="L108" s="10">
        <v>21.177475185083139</v>
      </c>
      <c r="M108" s="10">
        <v>243.75254946561523</v>
      </c>
      <c r="N108" s="10">
        <v>166.50490593921941</v>
      </c>
      <c r="O108" s="17">
        <v>0.82444356614201908</v>
      </c>
      <c r="P108" s="17">
        <v>0.66361406142484669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6334.5708962410263</v>
      </c>
      <c r="X108" s="10">
        <v>3903.9740000000002</v>
      </c>
    </row>
    <row r="109" spans="1:24" x14ac:dyDescent="0.2">
      <c r="A109" s="8" t="str">
        <f>'Scenario List'!$A$6</f>
        <v>4- No Resource Additons</v>
      </c>
      <c r="B109" s="8">
        <v>2041</v>
      </c>
      <c r="C109" s="10">
        <v>1104.3669143222889</v>
      </c>
      <c r="D109" s="10">
        <v>519.57067607138379</v>
      </c>
      <c r="E109" s="10">
        <v>1623.9375903936727</v>
      </c>
      <c r="F109" s="10">
        <v>280.337519792872</v>
      </c>
      <c r="G109" s="10">
        <v>147.50135553826186</v>
      </c>
      <c r="H109" s="10">
        <v>427.83887533113386</v>
      </c>
      <c r="I109" s="14">
        <v>0.17271643935321979</v>
      </c>
      <c r="J109" s="14">
        <v>0.14632327722637151</v>
      </c>
      <c r="K109" s="10">
        <v>32.472932601978073</v>
      </c>
      <c r="L109" s="10">
        <v>20.813903523638196</v>
      </c>
      <c r="M109" s="10">
        <v>228.7142287633809</v>
      </c>
      <c r="N109" s="10">
        <v>157.49655189064057</v>
      </c>
      <c r="O109" s="17">
        <v>0.85407771670347143</v>
      </c>
      <c r="P109" s="17">
        <v>0.62655694619791658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6394.1042234188535</v>
      </c>
      <c r="X109" s="10">
        <v>3942.779</v>
      </c>
    </row>
    <row r="110" spans="1:24" x14ac:dyDescent="0.2">
      <c r="A110" s="8" t="str">
        <f>'Scenario List'!$A$6</f>
        <v>4- No Resource Additons</v>
      </c>
      <c r="B110" s="8">
        <v>2042</v>
      </c>
      <c r="C110" s="10">
        <v>1150.9231575781228</v>
      </c>
      <c r="D110" s="10">
        <v>540.13875393201681</v>
      </c>
      <c r="E110" s="10">
        <v>1691.0619115101395</v>
      </c>
      <c r="F110" s="10">
        <v>294.90871466960164</v>
      </c>
      <c r="G110" s="10">
        <v>153.71999507982301</v>
      </c>
      <c r="H110" s="10">
        <v>448.62870974942462</v>
      </c>
      <c r="I110" s="14">
        <v>0.17819751948578125</v>
      </c>
      <c r="J110" s="14">
        <v>0.15034348200296874</v>
      </c>
      <c r="K110" s="10">
        <v>38.831461563390768</v>
      </c>
      <c r="L110" s="10">
        <v>24.627570593115028</v>
      </c>
      <c r="M110" s="10">
        <v>252.19714082603059</v>
      </c>
      <c r="N110" s="10">
        <v>172.53083332511065</v>
      </c>
      <c r="O110" s="17">
        <v>0.7732364211636471</v>
      </c>
      <c r="P110" s="17">
        <v>0.62330769580078116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6458.6934818133495</v>
      </c>
      <c r="X110" s="10">
        <v>3984.2669999999998</v>
      </c>
    </row>
    <row r="111" spans="1:24" x14ac:dyDescent="0.2">
      <c r="A111" s="8" t="str">
        <f>'Scenario List'!$A$6</f>
        <v>4- No Resource Additons</v>
      </c>
      <c r="B111" s="8">
        <v>2043</v>
      </c>
      <c r="C111" s="10">
        <v>1206.7887246819405</v>
      </c>
      <c r="D111" s="10">
        <v>567.325832582972</v>
      </c>
      <c r="E111" s="10">
        <v>1774.1145572649125</v>
      </c>
      <c r="F111" s="10">
        <v>318.19590720087791</v>
      </c>
      <c r="G111" s="10">
        <v>165.89542908406662</v>
      </c>
      <c r="H111" s="10">
        <v>484.09133628494453</v>
      </c>
      <c r="I111" s="14">
        <v>0.18483653523687452</v>
      </c>
      <c r="J111" s="14">
        <v>0.15599135119770238</v>
      </c>
      <c r="K111" s="10">
        <v>39.681838453451</v>
      </c>
      <c r="L111" s="10">
        <v>24.884458829162259</v>
      </c>
      <c r="M111" s="10">
        <v>270.51090701805231</v>
      </c>
      <c r="N111" s="10">
        <v>184.93409264443287</v>
      </c>
      <c r="O111" s="17">
        <v>0.85573197323317707</v>
      </c>
      <c r="P111" s="17">
        <v>0.62480573602864586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6528.9512332364284</v>
      </c>
      <c r="X111" s="10">
        <v>4028.529</v>
      </c>
    </row>
    <row r="112" spans="1:24" x14ac:dyDescent="0.2">
      <c r="A112" s="8" t="str">
        <f>'Scenario List'!$A$6</f>
        <v>4- No Resource Additons</v>
      </c>
      <c r="B112" s="8">
        <v>2044</v>
      </c>
      <c r="C112" s="10">
        <v>1266.1780784912446</v>
      </c>
      <c r="D112" s="10">
        <v>599.15764362652305</v>
      </c>
      <c r="E112" s="10">
        <v>1865.3357221177675</v>
      </c>
      <c r="F112" s="10">
        <v>351.30768999936492</v>
      </c>
      <c r="G112" s="10">
        <v>182.16742998073531</v>
      </c>
      <c r="H112" s="10">
        <v>533.4751199801002</v>
      </c>
      <c r="I112" s="14">
        <v>0.19167382850560785</v>
      </c>
      <c r="J112" s="14">
        <v>0.16264265100099137</v>
      </c>
      <c r="K112" s="10">
        <v>48.981565296735837</v>
      </c>
      <c r="L112" s="10">
        <v>30.764992205607346</v>
      </c>
      <c r="M112" s="10">
        <v>318.36601447983037</v>
      </c>
      <c r="N112" s="10">
        <v>213.40821368806976</v>
      </c>
      <c r="O112" s="17">
        <v>0.85859053373332761</v>
      </c>
      <c r="P112" s="17">
        <v>0.68837432667968756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6605.8996596616716</v>
      </c>
      <c r="X112" s="10">
        <v>4076.88</v>
      </c>
    </row>
    <row r="113" spans="1:24" x14ac:dyDescent="0.2">
      <c r="A113" s="8" t="str">
        <f>'Scenario List'!$A$6</f>
        <v>4- No Resource Additons</v>
      </c>
      <c r="B113" s="8">
        <v>2045</v>
      </c>
      <c r="C113" s="10">
        <v>1367.8255275149272</v>
      </c>
      <c r="D113" s="10">
        <v>632.66762481827891</v>
      </c>
      <c r="E113" s="10">
        <v>2000.4931523332061</v>
      </c>
      <c r="F113" s="10">
        <v>331.28094397292614</v>
      </c>
      <c r="G113" s="10">
        <v>199.36816377791718</v>
      </c>
      <c r="H113" s="10">
        <v>530.64910775084331</v>
      </c>
      <c r="I113" s="14">
        <v>0.20444651562458732</v>
      </c>
      <c r="J113" s="14">
        <v>0.16929157869123979</v>
      </c>
      <c r="K113" s="10">
        <v>50.422722191014422</v>
      </c>
      <c r="L113" s="10">
        <v>27.834814967860428</v>
      </c>
      <c r="M113" s="10">
        <v>318.36601447983037</v>
      </c>
      <c r="N113" s="10">
        <v>217.39800399376691</v>
      </c>
      <c r="O113" s="17">
        <v>0.25287446979615708</v>
      </c>
      <c r="P113" s="17">
        <v>0.15190369236835941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6690.3831710518452</v>
      </c>
      <c r="X113" s="10">
        <v>4128.9380000000001</v>
      </c>
    </row>
    <row r="114" spans="1:24" x14ac:dyDescent="0.2">
      <c r="A114" s="8" t="str">
        <f>'Scenario List'!$A$6</f>
        <v>4- No Resource Additons</v>
      </c>
      <c r="B114" s="3" t="s">
        <v>6</v>
      </c>
      <c r="C114" s="18">
        <f t="shared" ref="C114:H114" si="14">NPV($A$1,C90:C113)</f>
        <v>9720.3524637079499</v>
      </c>
      <c r="D114" s="18">
        <f t="shared" si="14"/>
        <v>4621.7092463871077</v>
      </c>
      <c r="E114" s="18">
        <f t="shared" si="14"/>
        <v>14342.061710095053</v>
      </c>
      <c r="F114" s="18">
        <f t="shared" si="14"/>
        <v>3647.9166587682357</v>
      </c>
      <c r="G114" s="18">
        <f t="shared" si="14"/>
        <v>1559.0118587216041</v>
      </c>
      <c r="H114" s="18">
        <f t="shared" si="14"/>
        <v>5206.9285174898414</v>
      </c>
      <c r="K114" s="59">
        <f t="shared" ref="K114:P114" si="15">NPV($A$1,K90:K113)</f>
        <v>258.85219109860913</v>
      </c>
      <c r="L114" s="59">
        <f t="shared" si="15"/>
        <v>158.99697130479717</v>
      </c>
      <c r="M114" s="59">
        <f t="shared" si="15"/>
        <v>2179.5765533197641</v>
      </c>
      <c r="N114" s="59">
        <f t="shared" si="15"/>
        <v>1441.1293722280252</v>
      </c>
      <c r="O114" s="59">
        <f t="shared" si="15"/>
        <v>14.321839021042983</v>
      </c>
      <c r="P114" s="59">
        <f t="shared" si="15"/>
        <v>14.893124843343987</v>
      </c>
    </row>
    <row r="115" spans="1:24" x14ac:dyDescent="0.2">
      <c r="A115" s="8" t="str">
        <f>'Scenario List'!$A$6</f>
        <v>4- No Resource Additons</v>
      </c>
      <c r="B115" s="3" t="s">
        <v>7</v>
      </c>
      <c r="C115" s="18">
        <f t="shared" ref="C115:H115" si="16">-PMT($A$1,COUNT(C90:C113),C114)</f>
        <v>831.64021826293049</v>
      </c>
      <c r="D115" s="18">
        <f t="shared" si="16"/>
        <v>395.41768683426824</v>
      </c>
      <c r="E115" s="18">
        <f t="shared" si="16"/>
        <v>1227.0579050971985</v>
      </c>
      <c r="F115" s="18">
        <f t="shared" si="16"/>
        <v>312.10331288190065</v>
      </c>
      <c r="G115" s="18">
        <f t="shared" si="16"/>
        <v>133.38373966401952</v>
      </c>
      <c r="H115" s="18">
        <f t="shared" si="16"/>
        <v>445.48705254592022</v>
      </c>
      <c r="K115" s="59">
        <f t="shared" ref="K115:P115" si="17">-PMT($A$1,COUNT(K90:K113),K114)</f>
        <v>22.146510994002263</v>
      </c>
      <c r="L115" s="59">
        <f t="shared" si="17"/>
        <v>13.603238813896496</v>
      </c>
      <c r="M115" s="59">
        <f t="shared" si="17"/>
        <v>186.47713931066309</v>
      </c>
      <c r="N115" s="59">
        <f t="shared" si="17"/>
        <v>123.29811600346554</v>
      </c>
      <c r="O115" s="59">
        <f t="shared" si="17"/>
        <v>1.2253277207648998</v>
      </c>
      <c r="P115" s="59">
        <f t="shared" si="17"/>
        <v>1.2742049880988551</v>
      </c>
    </row>
    <row r="119" spans="1:24" x14ac:dyDescent="0.2">
      <c r="A119" s="8" t="str">
        <f>'Scenario List'!$A$7</f>
        <v>5- Least Cost_no NCF EE</v>
      </c>
      <c r="B119" s="8">
        <v>2023</v>
      </c>
      <c r="C119" s="10">
        <v>633.20919349497035</v>
      </c>
      <c r="D119" s="10">
        <v>309.3580436168196</v>
      </c>
      <c r="E119" s="10">
        <v>942.56723711178995</v>
      </c>
      <c r="F119" s="10">
        <v>423.54323559315401</v>
      </c>
      <c r="G119" s="10">
        <v>128.39308730708831</v>
      </c>
      <c r="H119" s="10">
        <v>551.93632290024232</v>
      </c>
      <c r="I119" s="14">
        <v>0.11077509406797426</v>
      </c>
      <c r="J119" s="14">
        <v>9.9449265693960495E-2</v>
      </c>
      <c r="K119" s="10">
        <v>22.794964664537137</v>
      </c>
      <c r="L119" s="10">
        <v>12.862139566245785</v>
      </c>
      <c r="M119" s="10">
        <v>161.51259074767461</v>
      </c>
      <c r="N119" s="10">
        <v>101.75262038004327</v>
      </c>
      <c r="O119" s="17">
        <v>2.4959293785245369</v>
      </c>
      <c r="P119" s="17">
        <v>2.8794472656354442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5716.1693142541408</v>
      </c>
      <c r="X119" s="10">
        <v>3496.5659999999998</v>
      </c>
    </row>
    <row r="120" spans="1:24" x14ac:dyDescent="0.2">
      <c r="A120" s="8" t="str">
        <f>'Scenario List'!$A$7</f>
        <v>5- Least Cost_no NCF EE</v>
      </c>
      <c r="B120" s="8">
        <v>2024</v>
      </c>
      <c r="C120" s="10">
        <v>654.68712394909346</v>
      </c>
      <c r="D120" s="10">
        <v>316.83790049306708</v>
      </c>
      <c r="E120" s="10">
        <v>971.52502444216054</v>
      </c>
      <c r="F120" s="10">
        <v>439.39126524464643</v>
      </c>
      <c r="G120" s="10">
        <v>131.6148315836399</v>
      </c>
      <c r="H120" s="10">
        <v>571.00609682828633</v>
      </c>
      <c r="I120" s="14">
        <v>0.11377207966312464</v>
      </c>
      <c r="J120" s="14">
        <v>0.1015355509545785</v>
      </c>
      <c r="K120" s="10">
        <v>19.577011752528456</v>
      </c>
      <c r="L120" s="10">
        <v>11.197162575434763</v>
      </c>
      <c r="M120" s="10">
        <v>156.33958372842616</v>
      </c>
      <c r="N120" s="10">
        <v>101.66533531909022</v>
      </c>
      <c r="O120" s="17">
        <v>2.4446756746241074</v>
      </c>
      <c r="P120" s="17">
        <v>2.9632909253258708</v>
      </c>
      <c r="Q120" s="10">
        <v>1.0437964065627024E-2</v>
      </c>
      <c r="R120" s="10">
        <v>0</v>
      </c>
      <c r="S120" s="10">
        <v>0.11479613640492511</v>
      </c>
      <c r="T120" s="10">
        <v>0</v>
      </c>
      <c r="U120" s="10">
        <v>0.98436788235911099</v>
      </c>
      <c r="V120" s="10">
        <v>0</v>
      </c>
      <c r="W120" s="10">
        <v>5754.3742356437569</v>
      </c>
      <c r="X120" s="10">
        <v>3508.223</v>
      </c>
    </row>
    <row r="121" spans="1:24" x14ac:dyDescent="0.2">
      <c r="A121" s="8" t="str">
        <f>'Scenario List'!$A$7</f>
        <v>5- Least Cost_no NCF EE</v>
      </c>
      <c r="B121" s="8">
        <v>2025</v>
      </c>
      <c r="C121" s="10">
        <v>666.11482242292664</v>
      </c>
      <c r="D121" s="10">
        <v>319.26252023772327</v>
      </c>
      <c r="E121" s="10">
        <v>985.3773426606499</v>
      </c>
      <c r="F121" s="10">
        <v>421.59711367325912</v>
      </c>
      <c r="G121" s="10">
        <v>126.64459595062429</v>
      </c>
      <c r="H121" s="10">
        <v>548.24170962388337</v>
      </c>
      <c r="I121" s="14">
        <v>0.11533597997855874</v>
      </c>
      <c r="J121" s="14">
        <v>0.10203476961780333</v>
      </c>
      <c r="K121" s="10">
        <v>15.870396883243913</v>
      </c>
      <c r="L121" s="10">
        <v>9.1689564452316201</v>
      </c>
      <c r="M121" s="10">
        <v>138.89655518661007</v>
      </c>
      <c r="N121" s="10">
        <v>91.033081152306892</v>
      </c>
      <c r="O121" s="17">
        <v>2.3032590344801349</v>
      </c>
      <c r="P121" s="17">
        <v>2.7021133191225624</v>
      </c>
      <c r="Q121" s="10">
        <v>0.4545322979382948</v>
      </c>
      <c r="R121" s="10">
        <v>0</v>
      </c>
      <c r="S121" s="10">
        <v>0.55892810270725091</v>
      </c>
      <c r="T121" s="10">
        <v>0</v>
      </c>
      <c r="U121" s="10">
        <v>1.9625132508280012</v>
      </c>
      <c r="V121" s="10">
        <v>0</v>
      </c>
      <c r="W121" s="10">
        <v>5775.4295107802363</v>
      </c>
      <c r="X121" s="10">
        <v>3520.0140000000001</v>
      </c>
    </row>
    <row r="122" spans="1:24" x14ac:dyDescent="0.2">
      <c r="A122" s="8" t="str">
        <f>'Scenario List'!$A$7</f>
        <v>5- Least Cost_no NCF EE</v>
      </c>
      <c r="B122" s="8">
        <v>2026</v>
      </c>
      <c r="C122" s="10">
        <v>664.62062119201539</v>
      </c>
      <c r="D122" s="10">
        <v>324.73991746621118</v>
      </c>
      <c r="E122" s="10">
        <v>989.36053865822657</v>
      </c>
      <c r="F122" s="10">
        <v>309.33735187903631</v>
      </c>
      <c r="G122" s="10">
        <v>124.36114243038402</v>
      </c>
      <c r="H122" s="10">
        <v>433.69849430942031</v>
      </c>
      <c r="I122" s="14">
        <v>0.11462068556604724</v>
      </c>
      <c r="J122" s="14">
        <v>0.10337544861419264</v>
      </c>
      <c r="K122" s="10">
        <v>13.978936323087472</v>
      </c>
      <c r="L122" s="10">
        <v>8.4801778014717168</v>
      </c>
      <c r="M122" s="10">
        <v>151.19079232117679</v>
      </c>
      <c r="N122" s="10">
        <v>97.764259192724765</v>
      </c>
      <c r="O122" s="17">
        <v>1.4182277497901152</v>
      </c>
      <c r="P122" s="17">
        <v>1.4820482448331038</v>
      </c>
      <c r="Q122" s="10">
        <v>1.4301729938989909</v>
      </c>
      <c r="R122" s="10">
        <v>0</v>
      </c>
      <c r="S122" s="10">
        <v>1.5862995832378459</v>
      </c>
      <c r="T122" s="10">
        <v>0</v>
      </c>
      <c r="U122" s="10">
        <v>2.9406745949460538</v>
      </c>
      <c r="V122" s="10">
        <v>0</v>
      </c>
      <c r="W122" s="10">
        <v>5798.4352292941467</v>
      </c>
      <c r="X122" s="10">
        <v>3533.723</v>
      </c>
    </row>
    <row r="123" spans="1:24" x14ac:dyDescent="0.2">
      <c r="A123" s="8" t="str">
        <f>'Scenario List'!$A$7</f>
        <v>5- Least Cost_no NCF EE</v>
      </c>
      <c r="B123" s="8">
        <v>2027</v>
      </c>
      <c r="C123" s="10">
        <v>704.72794428305497</v>
      </c>
      <c r="D123" s="10">
        <v>351.57155825695071</v>
      </c>
      <c r="E123" s="10">
        <v>1056.2995025400057</v>
      </c>
      <c r="F123" s="10">
        <v>267.08784579134579</v>
      </c>
      <c r="G123" s="10">
        <v>134.03105677814892</v>
      </c>
      <c r="H123" s="10">
        <v>401.11890256949471</v>
      </c>
      <c r="I123" s="14">
        <v>0.1209780117274545</v>
      </c>
      <c r="J123" s="14">
        <v>0.11115797400083395</v>
      </c>
      <c r="K123" s="10">
        <v>11.253210472638994</v>
      </c>
      <c r="L123" s="10">
        <v>7.6819387241989032</v>
      </c>
      <c r="M123" s="10">
        <v>137.51393689535362</v>
      </c>
      <c r="N123" s="10">
        <v>94.173719600746239</v>
      </c>
      <c r="O123" s="17">
        <v>1.1312403085578127</v>
      </c>
      <c r="P123" s="17">
        <v>1.1302246110929015</v>
      </c>
      <c r="Q123" s="10">
        <v>52.186233987696845</v>
      </c>
      <c r="R123" s="10">
        <v>183.44105072469156</v>
      </c>
      <c r="S123" s="10">
        <v>45.032095559509962</v>
      </c>
      <c r="T123" s="10">
        <v>173.03452042012165</v>
      </c>
      <c r="U123" s="10">
        <v>515.56555225436603</v>
      </c>
      <c r="V123" s="10">
        <v>467.35570049992248</v>
      </c>
      <c r="W123" s="10">
        <v>5825.2564595845934</v>
      </c>
      <c r="X123" s="10">
        <v>3554.087</v>
      </c>
    </row>
    <row r="124" spans="1:24" x14ac:dyDescent="0.2">
      <c r="A124" s="8" t="str">
        <f>'Scenario List'!$A$7</f>
        <v>5- Least Cost_no NCF EE</v>
      </c>
      <c r="B124" s="8">
        <v>2028</v>
      </c>
      <c r="C124" s="10">
        <v>732.95488192318533</v>
      </c>
      <c r="D124" s="10">
        <v>360.42190918205665</v>
      </c>
      <c r="E124" s="10">
        <v>1093.3767911052419</v>
      </c>
      <c r="F124" s="10">
        <v>275.12134582138975</v>
      </c>
      <c r="G124" s="10">
        <v>134.29987077305546</v>
      </c>
      <c r="H124" s="10">
        <v>409.42121659444524</v>
      </c>
      <c r="I124" s="14">
        <v>0.12527507402503124</v>
      </c>
      <c r="J124" s="14">
        <v>0.11321050504591343</v>
      </c>
      <c r="K124" s="10">
        <v>13.242685101597855</v>
      </c>
      <c r="L124" s="10">
        <v>9.3573211293708134</v>
      </c>
      <c r="M124" s="10">
        <v>151.19821727748374</v>
      </c>
      <c r="N124" s="10">
        <v>102.13688315233135</v>
      </c>
      <c r="O124" s="17">
        <v>1.1743807119370384</v>
      </c>
      <c r="P124" s="17">
        <v>1.1639930800686711</v>
      </c>
      <c r="Q124" s="10">
        <v>51.267019329435286</v>
      </c>
      <c r="R124" s="10">
        <v>183.44105072469156</v>
      </c>
      <c r="S124" s="10">
        <v>44.257873484958125</v>
      </c>
      <c r="T124" s="10">
        <v>173.06295356303033</v>
      </c>
      <c r="U124" s="10">
        <v>513.88216788508475</v>
      </c>
      <c r="V124" s="10">
        <v>516.81801387697567</v>
      </c>
      <c r="W124" s="10">
        <v>5850.7639099597218</v>
      </c>
      <c r="X124" s="10">
        <v>3573.1970000000001</v>
      </c>
    </row>
    <row r="125" spans="1:24" x14ac:dyDescent="0.2">
      <c r="A125" s="8" t="str">
        <f>'Scenario List'!$A$7</f>
        <v>5- Least Cost_no NCF EE</v>
      </c>
      <c r="B125" s="8">
        <v>2029</v>
      </c>
      <c r="C125" s="10">
        <v>758.49064203655939</v>
      </c>
      <c r="D125" s="10">
        <v>370.38056222767648</v>
      </c>
      <c r="E125" s="10">
        <v>1128.871204264236</v>
      </c>
      <c r="F125" s="10">
        <v>277.33298434738475</v>
      </c>
      <c r="G125" s="10">
        <v>135.31114330687709</v>
      </c>
      <c r="H125" s="10">
        <v>412.64412765426187</v>
      </c>
      <c r="I125" s="14">
        <v>0.12902402075301217</v>
      </c>
      <c r="J125" s="14">
        <v>0.11551165228627225</v>
      </c>
      <c r="K125" s="10">
        <v>14.618007359735454</v>
      </c>
      <c r="L125" s="10">
        <v>10.341353103834731</v>
      </c>
      <c r="M125" s="10">
        <v>146.76804762568347</v>
      </c>
      <c r="N125" s="10">
        <v>102.51342651192972</v>
      </c>
      <c r="O125" s="17">
        <v>1.1579874372631604</v>
      </c>
      <c r="P125" s="17">
        <v>1.1333305715886206</v>
      </c>
      <c r="Q125" s="10">
        <v>69.143622223391176</v>
      </c>
      <c r="R125" s="10">
        <v>183.44105072469156</v>
      </c>
      <c r="S125" s="10">
        <v>62.272046293418143</v>
      </c>
      <c r="T125" s="10">
        <v>173.03452042012165</v>
      </c>
      <c r="U125" s="10">
        <v>505.87835989647681</v>
      </c>
      <c r="V125" s="10">
        <v>499.68180011264769</v>
      </c>
      <c r="W125" s="10">
        <v>5878.6777656582353</v>
      </c>
      <c r="X125" s="10">
        <v>3593.8429999999998</v>
      </c>
    </row>
    <row r="126" spans="1:24" x14ac:dyDescent="0.2">
      <c r="A126" s="8" t="str">
        <f>'Scenario List'!$A$7</f>
        <v>5- Least Cost_no NCF EE</v>
      </c>
      <c r="B126" s="8">
        <v>2030</v>
      </c>
      <c r="C126" s="10">
        <v>784.33985414512551</v>
      </c>
      <c r="D126" s="10">
        <v>383.1073808876256</v>
      </c>
      <c r="E126" s="10">
        <v>1167.447235032751</v>
      </c>
      <c r="F126" s="10">
        <v>280.49767309070216</v>
      </c>
      <c r="G126" s="10">
        <v>138.91905872990938</v>
      </c>
      <c r="H126" s="10">
        <v>419.41673182061152</v>
      </c>
      <c r="I126" s="14">
        <v>0.13288221908094028</v>
      </c>
      <c r="J126" s="14">
        <v>0.11891254922198047</v>
      </c>
      <c r="K126" s="10">
        <v>12.684616255566263</v>
      </c>
      <c r="L126" s="10">
        <v>11.696399331258084</v>
      </c>
      <c r="M126" s="10">
        <v>128.45134185855466</v>
      </c>
      <c r="N126" s="10">
        <v>109.97878205083349</v>
      </c>
      <c r="O126" s="17">
        <v>1.1392567748199165</v>
      </c>
      <c r="P126" s="17">
        <v>1.1818529745965378</v>
      </c>
      <c r="Q126" s="10">
        <v>77.03517345288968</v>
      </c>
      <c r="R126" s="10">
        <v>183.44105072469156</v>
      </c>
      <c r="S126" s="10">
        <v>76.85304528666407</v>
      </c>
      <c r="T126" s="10">
        <v>173.03452042012165</v>
      </c>
      <c r="U126" s="10">
        <v>1013.1644877237669</v>
      </c>
      <c r="V126" s="10">
        <v>520.20359652754871</v>
      </c>
      <c r="W126" s="10">
        <v>5902.5192352287095</v>
      </c>
      <c r="X126" s="10">
        <v>3613.0189999999998</v>
      </c>
    </row>
    <row r="127" spans="1:24" x14ac:dyDescent="0.2">
      <c r="A127" s="8" t="str">
        <f>'Scenario List'!$A$7</f>
        <v>5- Least Cost_no NCF EE</v>
      </c>
      <c r="B127" s="8">
        <v>2031</v>
      </c>
      <c r="C127" s="10">
        <v>821.99604698076473</v>
      </c>
      <c r="D127" s="10">
        <v>397.40686917862962</v>
      </c>
      <c r="E127" s="10">
        <v>1219.4029161593944</v>
      </c>
      <c r="F127" s="10">
        <v>287.95242656144615</v>
      </c>
      <c r="G127" s="10">
        <v>143.6516748319288</v>
      </c>
      <c r="H127" s="10">
        <v>431.60410139337495</v>
      </c>
      <c r="I127" s="14">
        <v>0.13844505487127856</v>
      </c>
      <c r="J127" s="14">
        <v>0.12246575465232999</v>
      </c>
      <c r="K127" s="10">
        <v>11.319259470889408</v>
      </c>
      <c r="L127" s="10">
        <v>10.451467247964237</v>
      </c>
      <c r="M127" s="10">
        <v>128.76575737281925</v>
      </c>
      <c r="N127" s="10">
        <v>110.41454369306652</v>
      </c>
      <c r="O127" s="17">
        <v>1.0341501797296038</v>
      </c>
      <c r="P127" s="17">
        <v>1.0510137772611856</v>
      </c>
      <c r="Q127" s="10">
        <v>92.944342863196098</v>
      </c>
      <c r="R127" s="10">
        <v>183.44105072469156</v>
      </c>
      <c r="S127" s="10">
        <v>92.819646232553836</v>
      </c>
      <c r="T127" s="10">
        <v>173.03452042012165</v>
      </c>
      <c r="U127" s="10">
        <v>1169.6985996971464</v>
      </c>
      <c r="V127" s="10">
        <v>438.07174677360138</v>
      </c>
      <c r="W127" s="10">
        <v>5937.3449470263004</v>
      </c>
      <c r="X127" s="10">
        <v>3636.2750000000001</v>
      </c>
    </row>
    <row r="128" spans="1:24" x14ac:dyDescent="0.2">
      <c r="A128" s="8" t="str">
        <f>'Scenario List'!$A$7</f>
        <v>5- Least Cost_no NCF EE</v>
      </c>
      <c r="B128" s="8">
        <v>2032</v>
      </c>
      <c r="C128" s="10">
        <v>883.16588511235591</v>
      </c>
      <c r="D128" s="10">
        <v>410.60416483236907</v>
      </c>
      <c r="E128" s="10">
        <v>1293.7700499447251</v>
      </c>
      <c r="F128" s="10">
        <v>321.68563745583901</v>
      </c>
      <c r="G128" s="10">
        <v>146.94155055683527</v>
      </c>
      <c r="H128" s="10">
        <v>468.62718801267431</v>
      </c>
      <c r="I128" s="14">
        <v>0.1478456332773711</v>
      </c>
      <c r="J128" s="14">
        <v>0.12562990878987518</v>
      </c>
      <c r="K128" s="10">
        <v>10.418773160047653</v>
      </c>
      <c r="L128" s="10">
        <v>11.690349455350411</v>
      </c>
      <c r="M128" s="10">
        <v>96.704303709893424</v>
      </c>
      <c r="N128" s="10">
        <v>117.11316557545631</v>
      </c>
      <c r="O128" s="17">
        <v>0.98218388934538237</v>
      </c>
      <c r="P128" s="17">
        <v>0.97611556970178703</v>
      </c>
      <c r="Q128" s="10">
        <v>278.45948820331404</v>
      </c>
      <c r="R128" s="10">
        <v>183.44105072469156</v>
      </c>
      <c r="S128" s="10">
        <v>268.77451054269267</v>
      </c>
      <c r="T128" s="10">
        <v>173.06295356303033</v>
      </c>
      <c r="U128" s="10">
        <v>1284.878291775281</v>
      </c>
      <c r="V128" s="10">
        <v>392.01313815848317</v>
      </c>
      <c r="W128" s="10">
        <v>5973.5676024699414</v>
      </c>
      <c r="X128" s="10">
        <v>3660.306</v>
      </c>
    </row>
    <row r="129" spans="1:24" x14ac:dyDescent="0.2">
      <c r="A129" s="8" t="str">
        <f>'Scenario List'!$A$7</f>
        <v>5- Least Cost_no NCF EE</v>
      </c>
      <c r="B129" s="8">
        <v>2033</v>
      </c>
      <c r="C129" s="10">
        <v>904.79638160974014</v>
      </c>
      <c r="D129" s="10">
        <v>421.33574344784222</v>
      </c>
      <c r="E129" s="10">
        <v>1326.1321250575825</v>
      </c>
      <c r="F129" s="10">
        <v>317.83398438468635</v>
      </c>
      <c r="G129" s="10">
        <v>147.29954898460068</v>
      </c>
      <c r="H129" s="10">
        <v>465.13353336928702</v>
      </c>
      <c r="I129" s="14">
        <v>0.15051805943802568</v>
      </c>
      <c r="J129" s="14">
        <v>0.12785483985710672</v>
      </c>
      <c r="K129" s="10">
        <v>11.396210071014318</v>
      </c>
      <c r="L129" s="10">
        <v>11.312306625445091</v>
      </c>
      <c r="M129" s="10">
        <v>95.052499638695991</v>
      </c>
      <c r="N129" s="10">
        <v>116.52707918709658</v>
      </c>
      <c r="O129" s="17">
        <v>0.97925099430153373</v>
      </c>
      <c r="P129" s="17">
        <v>0.96458846229504303</v>
      </c>
      <c r="Q129" s="10">
        <v>275.51415259030648</v>
      </c>
      <c r="R129" s="10">
        <v>183.44105072469156</v>
      </c>
      <c r="S129" s="10">
        <v>266.00325327869263</v>
      </c>
      <c r="T129" s="10">
        <v>173.03452042012165</v>
      </c>
      <c r="U129" s="10">
        <v>1262.0639001320812</v>
      </c>
      <c r="V129" s="10">
        <v>396.83497556982707</v>
      </c>
      <c r="W129" s="10">
        <v>6011.2147671042831</v>
      </c>
      <c r="X129" s="10">
        <v>3685.8330000000001</v>
      </c>
    </row>
    <row r="130" spans="1:24" x14ac:dyDescent="0.2">
      <c r="A130" s="8" t="str">
        <f>'Scenario List'!$A$7</f>
        <v>5- Least Cost_no NCF EE</v>
      </c>
      <c r="B130" s="8">
        <v>2034</v>
      </c>
      <c r="C130" s="10">
        <v>914.82334909866643</v>
      </c>
      <c r="D130" s="10">
        <v>425.09248889097677</v>
      </c>
      <c r="E130" s="10">
        <v>1339.9158379896433</v>
      </c>
      <c r="F130" s="10">
        <v>301.6415337432461</v>
      </c>
      <c r="G130" s="10">
        <v>140.30756924449545</v>
      </c>
      <c r="H130" s="10">
        <v>441.94910298774153</v>
      </c>
      <c r="I130" s="14">
        <v>0.15120157508057525</v>
      </c>
      <c r="J130" s="14">
        <v>0.12792175918131707</v>
      </c>
      <c r="K130" s="10">
        <v>10.785213156376924</v>
      </c>
      <c r="L130" s="10">
        <v>13.192921713774686</v>
      </c>
      <c r="M130" s="10">
        <v>79.44101499266921</v>
      </c>
      <c r="N130" s="10">
        <v>113.41663724376161</v>
      </c>
      <c r="O130" s="17">
        <v>1.0324943911638083</v>
      </c>
      <c r="P130" s="17">
        <v>0.94995091580148516</v>
      </c>
      <c r="Q130" s="10">
        <v>272.60050322886963</v>
      </c>
      <c r="R130" s="10">
        <v>183.44105072469156</v>
      </c>
      <c r="S130" s="10">
        <v>263.21687814848502</v>
      </c>
      <c r="T130" s="10">
        <v>173.03452042012165</v>
      </c>
      <c r="U130" s="10">
        <v>1261.6680400409798</v>
      </c>
      <c r="V130" s="10">
        <v>400.75945144641099</v>
      </c>
      <c r="W130" s="10">
        <v>6050.3559477548924</v>
      </c>
      <c r="X130" s="10">
        <v>3712.5369999999998</v>
      </c>
    </row>
    <row r="131" spans="1:24" x14ac:dyDescent="0.2">
      <c r="A131" s="8" t="str">
        <f>'Scenario List'!$A$7</f>
        <v>5- Least Cost_no NCF EE</v>
      </c>
      <c r="B131" s="8">
        <v>2035</v>
      </c>
      <c r="C131" s="10">
        <v>946.55706040310747</v>
      </c>
      <c r="D131" s="10">
        <v>441.15923611078847</v>
      </c>
      <c r="E131" s="10">
        <v>1387.7162965138959</v>
      </c>
      <c r="F131" s="10">
        <v>308.2425719312692</v>
      </c>
      <c r="G131" s="10">
        <v>145.32556277588964</v>
      </c>
      <c r="H131" s="10">
        <v>453.56813470715883</v>
      </c>
      <c r="I131" s="14">
        <v>0.15539505990594732</v>
      </c>
      <c r="J131" s="14">
        <v>0.13172426316778621</v>
      </c>
      <c r="K131" s="10">
        <v>11.011636048665752</v>
      </c>
      <c r="L131" s="10">
        <v>14.027946387498005</v>
      </c>
      <c r="M131" s="10">
        <v>83.076229508050886</v>
      </c>
      <c r="N131" s="10">
        <v>120.06152960114085</v>
      </c>
      <c r="O131" s="17">
        <v>1.0507057442384493</v>
      </c>
      <c r="P131" s="17">
        <v>0.95927791208162083</v>
      </c>
      <c r="Q131" s="10">
        <v>269.91739804289438</v>
      </c>
      <c r="R131" s="10">
        <v>183.44105072469156</v>
      </c>
      <c r="S131" s="10">
        <v>260.66214407839755</v>
      </c>
      <c r="T131" s="10">
        <v>173.03452042012165</v>
      </c>
      <c r="U131" s="10">
        <v>1245.4074483814925</v>
      </c>
      <c r="V131" s="10">
        <v>416.13609316911413</v>
      </c>
      <c r="W131" s="10">
        <v>6091.2944142240431</v>
      </c>
      <c r="X131" s="10">
        <v>3740.444</v>
      </c>
    </row>
    <row r="132" spans="1:24" x14ac:dyDescent="0.2">
      <c r="A132" s="8" t="str">
        <f>'Scenario List'!$A$7</f>
        <v>5- Least Cost_no NCF EE</v>
      </c>
      <c r="B132" s="8">
        <v>2036</v>
      </c>
      <c r="C132" s="10">
        <v>974.72331989116606</v>
      </c>
      <c r="D132" s="10">
        <v>455.04011759629657</v>
      </c>
      <c r="E132" s="10">
        <v>1429.7634374874626</v>
      </c>
      <c r="F132" s="10">
        <v>309.60336721936176</v>
      </c>
      <c r="G132" s="10">
        <v>147.69788141708602</v>
      </c>
      <c r="H132" s="10">
        <v>457.30124863644778</v>
      </c>
      <c r="I132" s="14">
        <v>0.15889711981744437</v>
      </c>
      <c r="J132" s="14">
        <v>0.13472776427611596</v>
      </c>
      <c r="K132" s="10">
        <v>10.991880172517204</v>
      </c>
      <c r="L132" s="10">
        <v>14.157949177297526</v>
      </c>
      <c r="M132" s="10">
        <v>82.084019841447741</v>
      </c>
      <c r="N132" s="10">
        <v>119.995160419494</v>
      </c>
      <c r="O132" s="17">
        <v>1.0598118570040518</v>
      </c>
      <c r="P132" s="17">
        <v>0.95044719711092784</v>
      </c>
      <c r="Q132" s="10">
        <v>270.47675773967779</v>
      </c>
      <c r="R132" s="10">
        <v>185.1275929382027</v>
      </c>
      <c r="S132" s="10">
        <v>261.16653004052711</v>
      </c>
      <c r="T132" s="10">
        <v>174.65408038892826</v>
      </c>
      <c r="U132" s="10">
        <v>1233.9106819919102</v>
      </c>
      <c r="V132" s="10">
        <v>418.33358536883833</v>
      </c>
      <c r="W132" s="10">
        <v>6134.3045173570035</v>
      </c>
      <c r="X132" s="10">
        <v>3769.6930000000002</v>
      </c>
    </row>
    <row r="133" spans="1:24" x14ac:dyDescent="0.2">
      <c r="A133" s="8" t="str">
        <f>'Scenario List'!$A$7</f>
        <v>5- Least Cost_no NCF EE</v>
      </c>
      <c r="B133" s="8">
        <v>2037</v>
      </c>
      <c r="C133" s="10">
        <v>1004.5953655220335</v>
      </c>
      <c r="D133" s="10">
        <v>471.10239643540149</v>
      </c>
      <c r="E133" s="10">
        <v>1475.697761957435</v>
      </c>
      <c r="F133" s="10">
        <v>312.40469866935376</v>
      </c>
      <c r="G133" s="10">
        <v>151.74286427511467</v>
      </c>
      <c r="H133" s="10">
        <v>464.1475629444684</v>
      </c>
      <c r="I133" s="14">
        <v>0.1625623033879707</v>
      </c>
      <c r="J133" s="14">
        <v>0.13819898920481175</v>
      </c>
      <c r="K133" s="10">
        <v>13.142665339796144</v>
      </c>
      <c r="L133" s="10">
        <v>15.222026415041539</v>
      </c>
      <c r="M133" s="10">
        <v>84.911495640162201</v>
      </c>
      <c r="N133" s="10">
        <v>125.32527607235157</v>
      </c>
      <c r="O133" s="17">
        <v>1.0377722866024131</v>
      </c>
      <c r="P133" s="17">
        <v>0.93171674968619878</v>
      </c>
      <c r="Q133" s="10">
        <v>267.99835263083583</v>
      </c>
      <c r="R133" s="10">
        <v>185.1275929382027</v>
      </c>
      <c r="S133" s="10">
        <v>258.8119068838422</v>
      </c>
      <c r="T133" s="10">
        <v>174.62538583399873</v>
      </c>
      <c r="U133" s="10">
        <v>1234.4832169920214</v>
      </c>
      <c r="V133" s="10">
        <v>415.80483297812259</v>
      </c>
      <c r="W133" s="10">
        <v>6179.7559740800989</v>
      </c>
      <c r="X133" s="10">
        <v>3800.5819999999999</v>
      </c>
    </row>
    <row r="134" spans="1:24" x14ac:dyDescent="0.2">
      <c r="A134" s="8" t="str">
        <f>'Scenario List'!$A$7</f>
        <v>5- Least Cost_no NCF EE</v>
      </c>
      <c r="B134" s="8">
        <v>2038</v>
      </c>
      <c r="C134" s="10">
        <v>1048.6451556084035</v>
      </c>
      <c r="D134" s="10">
        <v>492.5788658942709</v>
      </c>
      <c r="E134" s="10">
        <v>1541.2240215026743</v>
      </c>
      <c r="F134" s="10">
        <v>327.16940387084611</v>
      </c>
      <c r="G134" s="10">
        <v>160.75121787444968</v>
      </c>
      <c r="H134" s="10">
        <v>487.92062174529576</v>
      </c>
      <c r="I134" s="14">
        <v>0.16837832378935888</v>
      </c>
      <c r="J134" s="14">
        <v>0.14310761635801736</v>
      </c>
      <c r="K134" s="10">
        <v>14.663004226043691</v>
      </c>
      <c r="L134" s="10">
        <v>17.480919860686914</v>
      </c>
      <c r="M134" s="10">
        <v>93.085496415326318</v>
      </c>
      <c r="N134" s="10">
        <v>132.06596032181002</v>
      </c>
      <c r="O134" s="17">
        <v>1.0424998726231653</v>
      </c>
      <c r="P134" s="17">
        <v>0.90567962732764429</v>
      </c>
      <c r="Q134" s="10">
        <v>327.59170644771172</v>
      </c>
      <c r="R134" s="10">
        <v>217.54539971523212</v>
      </c>
      <c r="S134" s="10">
        <v>315.01387818563524</v>
      </c>
      <c r="T134" s="10">
        <v>205.2041446591106</v>
      </c>
      <c r="U134" s="10">
        <v>1199.6607985677392</v>
      </c>
      <c r="V134" s="10">
        <v>414.50879211589819</v>
      </c>
      <c r="W134" s="10">
        <v>6227.9106479302973</v>
      </c>
      <c r="X134" s="10">
        <v>3833.1880000000001</v>
      </c>
    </row>
    <row r="135" spans="1:24" x14ac:dyDescent="0.2">
      <c r="A135" s="8" t="str">
        <f>'Scenario List'!$A$7</f>
        <v>5- Least Cost_no NCF EE</v>
      </c>
      <c r="B135" s="8">
        <v>2039</v>
      </c>
      <c r="C135" s="10">
        <v>1091.1026179041178</v>
      </c>
      <c r="D135" s="10">
        <v>514.43746927969005</v>
      </c>
      <c r="E135" s="10">
        <v>1605.5400871838078</v>
      </c>
      <c r="F135" s="10">
        <v>340.52527280786512</v>
      </c>
      <c r="G135" s="10">
        <v>169.7175819337053</v>
      </c>
      <c r="H135" s="10">
        <v>510.24285474157045</v>
      </c>
      <c r="I135" s="14">
        <v>0.17376133684607151</v>
      </c>
      <c r="J135" s="14">
        <v>0.14800980228061084</v>
      </c>
      <c r="K135" s="10">
        <v>13.780321936433079</v>
      </c>
      <c r="L135" s="10">
        <v>17.575041709883681</v>
      </c>
      <c r="M135" s="10">
        <v>102.25854017858678</v>
      </c>
      <c r="N135" s="10">
        <v>139.16013627271838</v>
      </c>
      <c r="O135" s="17">
        <v>1.0496018201598445</v>
      </c>
      <c r="P135" s="17">
        <v>0.89738341742162853</v>
      </c>
      <c r="Q135" s="10">
        <v>325.33530163880425</v>
      </c>
      <c r="R135" s="10">
        <v>217.54539971523212</v>
      </c>
      <c r="S135" s="10">
        <v>312.87963432986646</v>
      </c>
      <c r="T135" s="10">
        <v>205.2041446591106</v>
      </c>
      <c r="U135" s="10">
        <v>1193.2931602039757</v>
      </c>
      <c r="V135" s="10">
        <v>415.48172975799986</v>
      </c>
      <c r="W135" s="10">
        <v>6279.3175841567318</v>
      </c>
      <c r="X135" s="10">
        <v>3867.4409999999998</v>
      </c>
    </row>
    <row r="136" spans="1:24" x14ac:dyDescent="0.2">
      <c r="A136" s="8" t="str">
        <f>'Scenario List'!$A$7</f>
        <v>5- Least Cost_no NCF EE</v>
      </c>
      <c r="B136" s="8">
        <v>2040</v>
      </c>
      <c r="C136" s="10">
        <v>1122.3209258230718</v>
      </c>
      <c r="D136" s="10">
        <v>530.00708478565514</v>
      </c>
      <c r="E136" s="10">
        <v>1652.3280106087268</v>
      </c>
      <c r="F136" s="10">
        <v>342.16315352172137</v>
      </c>
      <c r="G136" s="10">
        <v>171.93420089802785</v>
      </c>
      <c r="H136" s="10">
        <v>514.09735441974919</v>
      </c>
      <c r="I136" s="14">
        <v>0.17717394661871477</v>
      </c>
      <c r="J136" s="14">
        <v>0.1509602005097731</v>
      </c>
      <c r="K136" s="10">
        <v>16.298942234909372</v>
      </c>
      <c r="L136" s="10">
        <v>20.032091452385494</v>
      </c>
      <c r="M136" s="10">
        <v>105.07035350632815</v>
      </c>
      <c r="N136" s="10">
        <v>150.76113142653654</v>
      </c>
      <c r="O136" s="17">
        <v>1.0520043988372312</v>
      </c>
      <c r="P136" s="17">
        <v>0.89872033215874159</v>
      </c>
      <c r="Q136" s="10">
        <v>332.53723317436044</v>
      </c>
      <c r="R136" s="10">
        <v>217.54539971523212</v>
      </c>
      <c r="S136" s="10">
        <v>320.21267984364681</v>
      </c>
      <c r="T136" s="10">
        <v>205.23786393522022</v>
      </c>
      <c r="U136" s="10">
        <v>1155.3110846130185</v>
      </c>
      <c r="V136" s="10">
        <v>427.34996243560181</v>
      </c>
      <c r="W136" s="10">
        <v>6334.5708962410263</v>
      </c>
      <c r="X136" s="10">
        <v>3903.9740000000002</v>
      </c>
    </row>
    <row r="137" spans="1:24" x14ac:dyDescent="0.2">
      <c r="A137" s="8" t="str">
        <f>'Scenario List'!$A$7</f>
        <v>5- Least Cost_no NCF EE</v>
      </c>
      <c r="B137" s="8">
        <v>2041</v>
      </c>
      <c r="C137" s="10">
        <v>1163.9189068581441</v>
      </c>
      <c r="D137" s="10">
        <v>543.72507320497834</v>
      </c>
      <c r="E137" s="10">
        <v>1707.6439800631224</v>
      </c>
      <c r="F137" s="10">
        <v>349.18338190534132</v>
      </c>
      <c r="G137" s="10">
        <v>171.67254027298466</v>
      </c>
      <c r="H137" s="10">
        <v>520.85592217832595</v>
      </c>
      <c r="I137" s="14">
        <v>0.18203001799614241</v>
      </c>
      <c r="J137" s="14">
        <v>0.15312572145732584</v>
      </c>
      <c r="K137" s="10">
        <v>17.116721648565278</v>
      </c>
      <c r="L137" s="10">
        <v>19.255532203674306</v>
      </c>
      <c r="M137" s="10">
        <v>64.841424202998596</v>
      </c>
      <c r="N137" s="10">
        <v>134.88232785331545</v>
      </c>
      <c r="O137" s="17">
        <v>1.083125721869534</v>
      </c>
      <c r="P137" s="17">
        <v>0.86111747794419247</v>
      </c>
      <c r="Q137" s="10">
        <v>425.55456494757033</v>
      </c>
      <c r="R137" s="10">
        <v>256.15121647347871</v>
      </c>
      <c r="S137" s="10">
        <v>414.69304756193566</v>
      </c>
      <c r="T137" s="10">
        <v>243.80996141735721</v>
      </c>
      <c r="U137" s="10">
        <v>1144.4792501657666</v>
      </c>
      <c r="V137" s="10">
        <v>221.96675887897629</v>
      </c>
      <c r="W137" s="10">
        <v>6394.1042234188535</v>
      </c>
      <c r="X137" s="10">
        <v>3942.779</v>
      </c>
    </row>
    <row r="138" spans="1:24" x14ac:dyDescent="0.2">
      <c r="A138" s="8" t="str">
        <f>'Scenario List'!$A$7</f>
        <v>5- Least Cost_no NCF EE</v>
      </c>
      <c r="B138" s="8">
        <v>2042</v>
      </c>
      <c r="C138" s="10">
        <v>1211.4956867199876</v>
      </c>
      <c r="D138" s="10">
        <v>564.96639384007563</v>
      </c>
      <c r="E138" s="10">
        <v>1776.4620805600632</v>
      </c>
      <c r="F138" s="10">
        <v>363.94066961074958</v>
      </c>
      <c r="G138" s="10">
        <v>178.5663314408468</v>
      </c>
      <c r="H138" s="10">
        <v>542.50700105159638</v>
      </c>
      <c r="I138" s="14">
        <v>0.18757596875147678</v>
      </c>
      <c r="J138" s="14">
        <v>0.15725406526795555</v>
      </c>
      <c r="K138" s="10">
        <v>15.424934676626876</v>
      </c>
      <c r="L138" s="10">
        <v>22.930308758269955</v>
      </c>
      <c r="M138" s="10">
        <v>48.243295866098421</v>
      </c>
      <c r="N138" s="10">
        <v>145.07233210569959</v>
      </c>
      <c r="O138" s="17">
        <v>1.0013292034820083</v>
      </c>
      <c r="P138" s="17">
        <v>0.85948341828319208</v>
      </c>
      <c r="Q138" s="10">
        <v>431.12962706229126</v>
      </c>
      <c r="R138" s="10">
        <v>262.96465184458123</v>
      </c>
      <c r="S138" s="10">
        <v>422.40766302397952</v>
      </c>
      <c r="T138" s="10">
        <v>250.62339678845973</v>
      </c>
      <c r="U138" s="10">
        <v>1446.1618473850185</v>
      </c>
      <c r="V138" s="10">
        <v>221.98034605849489</v>
      </c>
      <c r="W138" s="10">
        <v>6458.6934818133495</v>
      </c>
      <c r="X138" s="10">
        <v>3984.2669999999998</v>
      </c>
    </row>
    <row r="139" spans="1:24" x14ac:dyDescent="0.2">
      <c r="A139" s="8" t="str">
        <f>'Scenario List'!$A$7</f>
        <v>5- Least Cost_no NCF EE</v>
      </c>
      <c r="B139" s="8">
        <v>2043</v>
      </c>
      <c r="C139" s="10">
        <v>1277.9933300803973</v>
      </c>
      <c r="D139" s="10">
        <v>598.23213075812191</v>
      </c>
      <c r="E139" s="10">
        <v>1876.2254608385192</v>
      </c>
      <c r="F139" s="10">
        <v>399.48158576121608</v>
      </c>
      <c r="G139" s="10">
        <v>196.82203350859334</v>
      </c>
      <c r="H139" s="10">
        <v>596.30361926980936</v>
      </c>
      <c r="I139" s="14">
        <v>0.19574251429151673</v>
      </c>
      <c r="J139" s="14">
        <v>0.16448931645148027</v>
      </c>
      <c r="K139" s="10">
        <v>17.486860211968452</v>
      </c>
      <c r="L139" s="10">
        <v>22.922617870141728</v>
      </c>
      <c r="M139" s="10">
        <v>58.715761320609396</v>
      </c>
      <c r="N139" s="10">
        <v>149.14847661404298</v>
      </c>
      <c r="O139" s="17">
        <v>1.0876388050323129</v>
      </c>
      <c r="P139" s="17">
        <v>0.86460580885462113</v>
      </c>
      <c r="Q139" s="10">
        <v>494.80638221684069</v>
      </c>
      <c r="R139" s="10">
        <v>297.28580839369619</v>
      </c>
      <c r="S139" s="10">
        <v>486.16035538816806</v>
      </c>
      <c r="T139" s="10">
        <v>284.94455333757463</v>
      </c>
      <c r="U139" s="10">
        <v>1113.4082869865276</v>
      </c>
      <c r="V139" s="10">
        <v>47.771676711296678</v>
      </c>
      <c r="W139" s="10">
        <v>6528.9512332364284</v>
      </c>
      <c r="X139" s="10">
        <v>4028.529</v>
      </c>
    </row>
    <row r="140" spans="1:24" x14ac:dyDescent="0.2">
      <c r="A140" s="8" t="str">
        <f>'Scenario List'!$A$7</f>
        <v>5- Least Cost_no NCF EE</v>
      </c>
      <c r="B140" s="8">
        <v>2044</v>
      </c>
      <c r="C140" s="10">
        <v>1336.296811103301</v>
      </c>
      <c r="D140" s="10">
        <v>624.47423159766242</v>
      </c>
      <c r="E140" s="10">
        <v>1960.7710427009633</v>
      </c>
      <c r="F140" s="10">
        <v>430.1503607622804</v>
      </c>
      <c r="G140" s="10">
        <v>207.50796784955307</v>
      </c>
      <c r="H140" s="10">
        <v>637.65832861183344</v>
      </c>
      <c r="I140" s="14">
        <v>0.20228839067345764</v>
      </c>
      <c r="J140" s="14">
        <v>0.16951489410049281</v>
      </c>
      <c r="K140" s="10">
        <v>18.844935113066533</v>
      </c>
      <c r="L140" s="10">
        <v>27.565663788661407</v>
      </c>
      <c r="M140" s="10">
        <v>46.193151352671478</v>
      </c>
      <c r="N140" s="10">
        <v>167.05173143488605</v>
      </c>
      <c r="O140" s="17">
        <v>1.1266172620995123</v>
      </c>
      <c r="P140" s="17">
        <v>0.96255781726481171</v>
      </c>
      <c r="Q140" s="10">
        <v>504.84418679627197</v>
      </c>
      <c r="R140" s="10">
        <v>296.84406787377247</v>
      </c>
      <c r="S140" s="10">
        <v>501.13057729503436</v>
      </c>
      <c r="T140" s="10">
        <v>284.53653209376051</v>
      </c>
      <c r="U140" s="10">
        <v>1585.9677872756058</v>
      </c>
      <c r="V140" s="10">
        <v>131.89831925471586</v>
      </c>
      <c r="W140" s="10">
        <v>6605.8996596616716</v>
      </c>
      <c r="X140" s="10">
        <v>4076.88</v>
      </c>
    </row>
    <row r="141" spans="1:24" x14ac:dyDescent="0.2">
      <c r="A141" s="8" t="str">
        <f>'Scenario List'!$A$7</f>
        <v>5- Least Cost_no NCF EE</v>
      </c>
      <c r="B141" s="8">
        <v>2045</v>
      </c>
      <c r="C141" s="10">
        <v>1568.2867497248947</v>
      </c>
      <c r="D141" s="10">
        <v>678.4523218698472</v>
      </c>
      <c r="E141" s="10">
        <v>2246.7390715947417</v>
      </c>
      <c r="F141" s="10">
        <v>530.93996384322793</v>
      </c>
      <c r="G141" s="10">
        <v>245.17317861063574</v>
      </c>
      <c r="H141" s="10">
        <v>776.1131424538637</v>
      </c>
      <c r="I141" s="14">
        <v>0.23440910776390295</v>
      </c>
      <c r="J141" s="14">
        <v>0.18154281984805803</v>
      </c>
      <c r="K141" s="10">
        <v>25.696665910152113</v>
      </c>
      <c r="L141" s="10">
        <v>24.364631020213302</v>
      </c>
      <c r="M141" s="10">
        <v>46.193151352671478</v>
      </c>
      <c r="N141" s="10">
        <v>171.53329129084324</v>
      </c>
      <c r="O141" s="17">
        <v>0.4990565422062232</v>
      </c>
      <c r="P141" s="17">
        <v>0.40914319679231914</v>
      </c>
      <c r="Q141" s="10">
        <v>861.31011592624463</v>
      </c>
      <c r="R141" s="10">
        <v>372.25510212586261</v>
      </c>
      <c r="S141" s="10">
        <v>864.20289536369853</v>
      </c>
      <c r="T141" s="10">
        <v>355.61249887137114</v>
      </c>
      <c r="U141" s="10">
        <v>2912.6017135542943</v>
      </c>
      <c r="V141" s="10">
        <v>165.29621899938073</v>
      </c>
      <c r="W141" s="10">
        <v>6690.3831710518452</v>
      </c>
      <c r="X141" s="10">
        <v>4128.9380000000001</v>
      </c>
    </row>
    <row r="142" spans="1:24" x14ac:dyDescent="0.2">
      <c r="A142" s="8" t="str">
        <f>'Scenario List'!$A$7</f>
        <v>5- Least Cost_no NCF EE</v>
      </c>
      <c r="B142" s="3" t="s">
        <v>6</v>
      </c>
      <c r="C142" s="18">
        <f t="shared" ref="C142:H142" si="18">NPV($A$1,C118:C141)</f>
        <v>10024.52463867394</v>
      </c>
      <c r="D142" s="18">
        <f t="shared" si="18"/>
        <v>4768.8534275384854</v>
      </c>
      <c r="E142" s="18">
        <f t="shared" si="18"/>
        <v>14793.378066212428</v>
      </c>
      <c r="F142" s="18">
        <f t="shared" si="18"/>
        <v>3993.1081942563824</v>
      </c>
      <c r="G142" s="18">
        <f t="shared" si="18"/>
        <v>1706.2382402332082</v>
      </c>
      <c r="H142" s="18">
        <f t="shared" si="18"/>
        <v>5699.346434489592</v>
      </c>
      <c r="K142" s="59">
        <f t="shared" ref="K142:P142" si="19">NPV($A$1,K118:K141)</f>
        <v>173.38638921243037</v>
      </c>
      <c r="L142" s="59">
        <f t="shared" si="19"/>
        <v>152.47714806313246</v>
      </c>
      <c r="M142" s="59">
        <f t="shared" si="19"/>
        <v>1377.5128177607228</v>
      </c>
      <c r="N142" s="59">
        <f t="shared" si="19"/>
        <v>1333.5138812081827</v>
      </c>
      <c r="O142" s="59">
        <f t="shared" si="19"/>
        <v>16.251397345069577</v>
      </c>
      <c r="P142" s="59">
        <f t="shared" si="19"/>
        <v>16.90875360619561</v>
      </c>
    </row>
    <row r="143" spans="1:24" x14ac:dyDescent="0.2">
      <c r="A143" s="8" t="str">
        <f>'Scenario List'!$A$7</f>
        <v>5- Least Cost_no NCF EE</v>
      </c>
      <c r="B143" s="3" t="s">
        <v>7</v>
      </c>
      <c r="C143" s="18">
        <f t="shared" ref="C143:H143" si="20">-PMT($A$1,COUNT(C118:C141),C142)</f>
        <v>857.66415257217375</v>
      </c>
      <c r="D143" s="18">
        <f t="shared" si="20"/>
        <v>408.00684133105614</v>
      </c>
      <c r="E143" s="18">
        <f t="shared" si="20"/>
        <v>1265.6709939032301</v>
      </c>
      <c r="F143" s="18">
        <f t="shared" si="20"/>
        <v>341.63672383461108</v>
      </c>
      <c r="G143" s="18">
        <f t="shared" si="20"/>
        <v>145.97992694339166</v>
      </c>
      <c r="H143" s="18">
        <f t="shared" si="20"/>
        <v>487.61665077800285</v>
      </c>
      <c r="K143" s="59">
        <f t="shared" ref="K143:P143" si="21">-PMT($A$1,COUNT(K118:K141),K142)</f>
        <v>14.834348353808767</v>
      </c>
      <c r="L143" s="59">
        <f t="shared" si="21"/>
        <v>13.045424964658212</v>
      </c>
      <c r="M143" s="59">
        <f t="shared" si="21"/>
        <v>117.85530048418741</v>
      </c>
      <c r="N143" s="59">
        <f t="shared" si="21"/>
        <v>114.09090147350246</v>
      </c>
      <c r="O143" s="59">
        <f t="shared" si="21"/>
        <v>1.3904141527369767</v>
      </c>
      <c r="P143" s="59">
        <f t="shared" si="21"/>
        <v>1.4466553133862912</v>
      </c>
    </row>
    <row r="144" spans="1:24" x14ac:dyDescent="0.2">
      <c r="B144" s="3"/>
      <c r="C144" s="18"/>
      <c r="D144" s="18"/>
      <c r="E144" s="18"/>
      <c r="F144" s="18"/>
      <c r="G144" s="18"/>
      <c r="H144" s="18"/>
      <c r="K144" s="59"/>
      <c r="L144" s="59"/>
      <c r="M144" s="59"/>
      <c r="N144" s="59"/>
      <c r="O144" s="59"/>
      <c r="P144" s="59"/>
    </row>
    <row r="146" spans="2:24" x14ac:dyDescent="0.2">
      <c r="B146" s="61"/>
      <c r="C146" s="70"/>
      <c r="D146" s="70"/>
      <c r="E146" s="70"/>
      <c r="F146" s="70"/>
      <c r="G146" s="70"/>
      <c r="H146" s="70"/>
      <c r="I146" s="71"/>
      <c r="J146" s="71"/>
      <c r="K146" s="71"/>
      <c r="L146" s="69"/>
      <c r="M146" s="69"/>
      <c r="N146" s="69"/>
      <c r="O146" s="69"/>
      <c r="P146" s="71"/>
      <c r="Q146" s="72"/>
      <c r="R146" s="69"/>
      <c r="S146" s="69"/>
      <c r="T146" s="69"/>
      <c r="U146" s="69"/>
      <c r="V146" s="68"/>
      <c r="W146" s="67"/>
      <c r="X146" s="67"/>
    </row>
    <row r="147" spans="2:24" x14ac:dyDescent="0.2">
      <c r="B147" s="61"/>
      <c r="C147" s="70"/>
      <c r="D147" s="70"/>
      <c r="E147" s="70"/>
      <c r="F147" s="70"/>
      <c r="G147" s="70"/>
      <c r="H147" s="70"/>
      <c r="I147" s="71"/>
      <c r="J147" s="71"/>
      <c r="K147" s="71"/>
      <c r="L147" s="69"/>
      <c r="M147" s="69"/>
      <c r="N147" s="69"/>
      <c r="O147" s="69"/>
      <c r="P147" s="71"/>
      <c r="Q147" s="72"/>
      <c r="R147" s="69"/>
      <c r="S147" s="69"/>
      <c r="T147" s="69"/>
      <c r="U147" s="69"/>
      <c r="V147" s="68"/>
      <c r="W147" s="67"/>
      <c r="X147" s="67"/>
    </row>
    <row r="148" spans="2:24" x14ac:dyDescent="0.2">
      <c r="B148" s="61"/>
      <c r="C148" s="70"/>
      <c r="D148" s="70"/>
      <c r="E148" s="70"/>
      <c r="F148" s="70"/>
      <c r="G148" s="70"/>
      <c r="H148" s="70"/>
      <c r="I148" s="71"/>
      <c r="J148" s="71"/>
      <c r="K148" s="71"/>
      <c r="L148" s="69"/>
      <c r="M148" s="69"/>
      <c r="N148" s="69"/>
      <c r="O148" s="69"/>
      <c r="P148" s="71"/>
      <c r="Q148" s="72"/>
      <c r="R148" s="69"/>
      <c r="S148" s="69"/>
      <c r="T148" s="69"/>
      <c r="U148" s="69"/>
      <c r="V148" s="68"/>
      <c r="W148" s="67"/>
      <c r="X148" s="67"/>
    </row>
    <row r="149" spans="2:24" x14ac:dyDescent="0.2">
      <c r="B149" s="61"/>
      <c r="C149" s="70"/>
      <c r="D149" s="70"/>
      <c r="E149" s="70"/>
      <c r="F149" s="70"/>
      <c r="G149" s="70"/>
      <c r="H149" s="70"/>
      <c r="I149" s="71"/>
      <c r="J149" s="71"/>
      <c r="K149" s="71"/>
      <c r="L149" s="69"/>
      <c r="M149" s="69"/>
      <c r="N149" s="69"/>
      <c r="O149" s="69"/>
      <c r="P149" s="71"/>
      <c r="Q149" s="72"/>
      <c r="R149" s="69"/>
      <c r="S149" s="69"/>
      <c r="T149" s="69"/>
      <c r="U149" s="69"/>
      <c r="V149" s="68"/>
      <c r="W149" s="67"/>
      <c r="X149" s="67"/>
    </row>
    <row r="150" spans="2:24" x14ac:dyDescent="0.2">
      <c r="B150" s="61"/>
      <c r="C150" s="70"/>
      <c r="D150" s="70"/>
      <c r="E150" s="70"/>
      <c r="F150" s="70"/>
      <c r="G150" s="70"/>
      <c r="H150" s="70"/>
      <c r="I150" s="71"/>
      <c r="J150" s="71"/>
      <c r="K150" s="71"/>
      <c r="L150" s="69"/>
      <c r="M150" s="69"/>
      <c r="N150" s="69"/>
      <c r="O150" s="69"/>
      <c r="P150" s="71"/>
      <c r="Q150" s="72"/>
      <c r="R150" s="69"/>
      <c r="S150" s="69"/>
      <c r="T150" s="69"/>
      <c r="U150" s="69"/>
      <c r="V150" s="68"/>
      <c r="W150" s="67"/>
      <c r="X150" s="67"/>
    </row>
    <row r="151" spans="2:24" x14ac:dyDescent="0.2">
      <c r="B151" s="61"/>
      <c r="C151" s="70"/>
      <c r="D151" s="70"/>
      <c r="E151" s="70"/>
      <c r="F151" s="70"/>
      <c r="G151" s="70"/>
      <c r="H151" s="70"/>
      <c r="I151" s="71"/>
      <c r="J151" s="71"/>
      <c r="K151" s="71"/>
      <c r="L151" s="69"/>
      <c r="M151" s="69"/>
      <c r="N151" s="69"/>
      <c r="O151" s="69"/>
      <c r="P151" s="71"/>
      <c r="Q151" s="72"/>
      <c r="R151" s="69"/>
      <c r="S151" s="69"/>
      <c r="T151" s="69"/>
      <c r="U151" s="69"/>
      <c r="V151" s="68"/>
      <c r="W151" s="67"/>
      <c r="X151" s="67"/>
    </row>
    <row r="152" spans="2:24" x14ac:dyDescent="0.2">
      <c r="B152" s="61"/>
      <c r="C152" s="70"/>
      <c r="D152" s="70"/>
      <c r="E152" s="70"/>
      <c r="F152" s="70"/>
      <c r="G152" s="70"/>
      <c r="H152" s="70"/>
      <c r="I152" s="71"/>
      <c r="J152" s="71"/>
      <c r="K152" s="71"/>
      <c r="L152" s="69"/>
      <c r="M152" s="69"/>
      <c r="N152" s="69"/>
      <c r="O152" s="69"/>
      <c r="P152" s="71"/>
      <c r="Q152" s="72"/>
      <c r="R152" s="69"/>
      <c r="S152" s="69"/>
      <c r="T152" s="69"/>
      <c r="U152" s="69"/>
      <c r="V152" s="68"/>
      <c r="W152" s="67"/>
      <c r="X152" s="67"/>
    </row>
    <row r="153" spans="2:24" x14ac:dyDescent="0.2">
      <c r="B153" s="61"/>
      <c r="C153" s="70"/>
      <c r="D153" s="70"/>
      <c r="E153" s="70"/>
      <c r="F153" s="70"/>
      <c r="G153" s="70"/>
      <c r="H153" s="70"/>
      <c r="I153" s="71"/>
      <c r="J153" s="71"/>
      <c r="K153" s="71"/>
      <c r="L153" s="69"/>
      <c r="M153" s="69"/>
      <c r="N153" s="69"/>
      <c r="O153" s="69"/>
      <c r="P153" s="71"/>
      <c r="Q153" s="72"/>
      <c r="R153" s="69"/>
      <c r="S153" s="69"/>
      <c r="T153" s="69"/>
      <c r="U153" s="69"/>
      <c r="V153" s="68"/>
      <c r="W153" s="67"/>
      <c r="X153" s="67"/>
    </row>
    <row r="154" spans="2:24" x14ac:dyDescent="0.2">
      <c r="B154" s="61"/>
      <c r="C154" s="70"/>
      <c r="D154" s="70"/>
      <c r="E154" s="70"/>
      <c r="F154" s="70"/>
      <c r="G154" s="70"/>
      <c r="H154" s="70"/>
      <c r="I154" s="71"/>
      <c r="J154" s="71"/>
      <c r="K154" s="71"/>
      <c r="L154" s="69"/>
      <c r="M154" s="69"/>
      <c r="N154" s="69"/>
      <c r="O154" s="69"/>
      <c r="P154" s="71"/>
      <c r="Q154" s="72"/>
      <c r="R154" s="69"/>
      <c r="S154" s="69"/>
      <c r="T154" s="69"/>
      <c r="U154" s="69"/>
      <c r="V154" s="68"/>
      <c r="W154" s="67"/>
      <c r="X154" s="67"/>
    </row>
    <row r="155" spans="2:24" x14ac:dyDescent="0.2">
      <c r="B155" s="61"/>
      <c r="C155" s="70"/>
      <c r="D155" s="70"/>
      <c r="E155" s="70"/>
      <c r="F155" s="70"/>
      <c r="G155" s="70"/>
      <c r="H155" s="70"/>
      <c r="I155" s="71"/>
      <c r="J155" s="71"/>
      <c r="K155" s="71"/>
      <c r="L155" s="69"/>
      <c r="M155" s="69"/>
      <c r="N155" s="69"/>
      <c r="O155" s="69"/>
      <c r="P155" s="71"/>
      <c r="Q155" s="72"/>
      <c r="R155" s="69"/>
      <c r="S155" s="69"/>
      <c r="T155" s="69"/>
      <c r="U155" s="69"/>
      <c r="V155" s="68"/>
      <c r="W155" s="67"/>
      <c r="X155" s="67"/>
    </row>
    <row r="156" spans="2:24" x14ac:dyDescent="0.2">
      <c r="B156" s="61"/>
      <c r="C156" s="70"/>
      <c r="D156" s="70"/>
      <c r="E156" s="70"/>
      <c r="F156" s="70"/>
      <c r="G156" s="70"/>
      <c r="H156" s="70"/>
      <c r="I156" s="71"/>
      <c r="J156" s="71"/>
      <c r="K156" s="71"/>
      <c r="L156" s="69"/>
      <c r="M156" s="69"/>
      <c r="N156" s="69"/>
      <c r="O156" s="69"/>
      <c r="P156" s="71"/>
      <c r="Q156" s="72"/>
      <c r="R156" s="69"/>
      <c r="S156" s="69"/>
      <c r="T156" s="69"/>
      <c r="U156" s="69"/>
      <c r="V156" s="68"/>
      <c r="W156" s="67"/>
      <c r="X156" s="67"/>
    </row>
    <row r="157" spans="2:24" x14ac:dyDescent="0.2">
      <c r="B157" s="61"/>
      <c r="C157" s="70"/>
      <c r="D157" s="70"/>
      <c r="E157" s="70"/>
      <c r="F157" s="70"/>
      <c r="G157" s="70"/>
      <c r="H157" s="70"/>
      <c r="I157" s="71"/>
      <c r="J157" s="71"/>
      <c r="K157" s="71"/>
      <c r="L157" s="69"/>
      <c r="M157" s="69"/>
      <c r="N157" s="69"/>
      <c r="O157" s="69"/>
      <c r="P157" s="71"/>
      <c r="Q157" s="72"/>
      <c r="R157" s="69"/>
      <c r="S157" s="69"/>
      <c r="T157" s="69"/>
      <c r="U157" s="69"/>
      <c r="V157" s="68"/>
      <c r="W157" s="67"/>
      <c r="X157" s="67"/>
    </row>
    <row r="158" spans="2:24" x14ac:dyDescent="0.2">
      <c r="B158" s="61"/>
      <c r="C158" s="70"/>
      <c r="D158" s="70"/>
      <c r="E158" s="70"/>
      <c r="F158" s="70"/>
      <c r="G158" s="70"/>
      <c r="H158" s="70"/>
      <c r="I158" s="71"/>
      <c r="J158" s="71"/>
      <c r="K158" s="71"/>
      <c r="L158" s="69"/>
      <c r="M158" s="69"/>
      <c r="N158" s="69"/>
      <c r="O158" s="69"/>
      <c r="P158" s="71"/>
      <c r="Q158" s="72"/>
      <c r="R158" s="69"/>
      <c r="S158" s="69"/>
      <c r="T158" s="69"/>
      <c r="U158" s="69"/>
      <c r="V158" s="68"/>
      <c r="W158" s="67"/>
      <c r="X158" s="67"/>
    </row>
    <row r="159" spans="2:24" x14ac:dyDescent="0.2">
      <c r="B159" s="61"/>
      <c r="C159" s="70"/>
      <c r="D159" s="70"/>
      <c r="E159" s="70"/>
      <c r="F159" s="70"/>
      <c r="G159" s="70"/>
      <c r="H159" s="70"/>
      <c r="I159" s="71"/>
      <c r="J159" s="71"/>
      <c r="K159" s="71"/>
      <c r="L159" s="69"/>
      <c r="M159" s="69"/>
      <c r="N159" s="69"/>
      <c r="O159" s="69"/>
      <c r="P159" s="71"/>
      <c r="Q159" s="72"/>
      <c r="R159" s="69"/>
      <c r="S159" s="69"/>
      <c r="T159" s="69"/>
      <c r="U159" s="69"/>
      <c r="V159" s="68"/>
      <c r="W159" s="67"/>
      <c r="X159" s="67"/>
    </row>
    <row r="160" spans="2:24" x14ac:dyDescent="0.2">
      <c r="B160" s="61"/>
      <c r="C160" s="70"/>
      <c r="D160" s="70"/>
      <c r="E160" s="70"/>
      <c r="F160" s="70"/>
      <c r="G160" s="70"/>
      <c r="H160" s="70"/>
      <c r="I160" s="71"/>
      <c r="J160" s="71"/>
      <c r="K160" s="71"/>
      <c r="L160" s="69"/>
      <c r="M160" s="69"/>
      <c r="N160" s="69"/>
      <c r="O160" s="69"/>
      <c r="P160" s="71"/>
      <c r="Q160" s="72"/>
      <c r="R160" s="69"/>
      <c r="S160" s="69"/>
      <c r="T160" s="69"/>
      <c r="U160" s="69"/>
      <c r="V160" s="68"/>
      <c r="W160" s="67"/>
      <c r="X160" s="67"/>
    </row>
    <row r="161" spans="2:24" x14ac:dyDescent="0.2">
      <c r="B161" s="61"/>
      <c r="C161" s="70"/>
      <c r="D161" s="70"/>
      <c r="E161" s="70"/>
      <c r="F161" s="70"/>
      <c r="G161" s="70"/>
      <c r="H161" s="70"/>
      <c r="I161" s="71"/>
      <c r="J161" s="71"/>
      <c r="K161" s="71"/>
      <c r="L161" s="69"/>
      <c r="M161" s="69"/>
      <c r="N161" s="69"/>
      <c r="O161" s="69"/>
      <c r="P161" s="71"/>
      <c r="Q161" s="72"/>
      <c r="R161" s="69"/>
      <c r="S161" s="69"/>
      <c r="T161" s="69"/>
      <c r="U161" s="69"/>
      <c r="V161" s="68"/>
      <c r="W161" s="67"/>
      <c r="X161" s="67"/>
    </row>
    <row r="162" spans="2:24" x14ac:dyDescent="0.2">
      <c r="B162" s="61"/>
      <c r="C162" s="70"/>
      <c r="D162" s="70"/>
      <c r="E162" s="70"/>
      <c r="F162" s="70"/>
      <c r="G162" s="70"/>
      <c r="H162" s="70"/>
      <c r="I162" s="71"/>
      <c r="J162" s="71"/>
      <c r="K162" s="71"/>
      <c r="L162" s="69"/>
      <c r="M162" s="69"/>
      <c r="N162" s="69"/>
      <c r="O162" s="69"/>
      <c r="P162" s="71"/>
      <c r="Q162" s="72"/>
      <c r="R162" s="69"/>
      <c r="S162" s="69"/>
      <c r="T162" s="69"/>
      <c r="U162" s="69"/>
      <c r="V162" s="68"/>
      <c r="W162" s="67"/>
      <c r="X162" s="67"/>
    </row>
    <row r="163" spans="2:24" x14ac:dyDescent="0.2">
      <c r="B163" s="61"/>
      <c r="C163" s="70"/>
      <c r="D163" s="70"/>
      <c r="E163" s="70"/>
      <c r="F163" s="70"/>
      <c r="G163" s="70"/>
      <c r="H163" s="70"/>
      <c r="I163" s="71"/>
      <c r="J163" s="71"/>
      <c r="K163" s="71"/>
      <c r="L163" s="69"/>
      <c r="M163" s="69"/>
      <c r="N163" s="69"/>
      <c r="O163" s="69"/>
      <c r="P163" s="71"/>
      <c r="Q163" s="72"/>
      <c r="R163" s="69"/>
      <c r="S163" s="69"/>
      <c r="T163" s="69"/>
      <c r="U163" s="69"/>
      <c r="V163" s="68"/>
      <c r="W163" s="67"/>
      <c r="X163" s="67"/>
    </row>
    <row r="164" spans="2:24" x14ac:dyDescent="0.2">
      <c r="B164" s="61"/>
      <c r="C164" s="70"/>
      <c r="D164" s="70"/>
      <c r="E164" s="70"/>
      <c r="F164" s="70"/>
      <c r="G164" s="70"/>
      <c r="H164" s="70"/>
      <c r="I164" s="71"/>
      <c r="J164" s="71"/>
      <c r="K164" s="71"/>
      <c r="L164" s="69"/>
      <c r="M164" s="69"/>
      <c r="N164" s="69"/>
      <c r="O164" s="69"/>
      <c r="P164" s="71"/>
      <c r="Q164" s="72"/>
      <c r="R164" s="69"/>
      <c r="S164" s="69"/>
      <c r="T164" s="69"/>
      <c r="U164" s="69"/>
      <c r="V164" s="68"/>
      <c r="W164" s="67"/>
      <c r="X164" s="67"/>
    </row>
    <row r="165" spans="2:24" x14ac:dyDescent="0.2">
      <c r="B165" s="61"/>
      <c r="C165" s="70"/>
      <c r="D165" s="70"/>
      <c r="E165" s="70"/>
      <c r="F165" s="70"/>
      <c r="G165" s="70"/>
      <c r="H165" s="70"/>
      <c r="I165" s="71"/>
      <c r="J165" s="71"/>
      <c r="K165" s="71"/>
      <c r="L165" s="69"/>
      <c r="M165" s="69"/>
      <c r="N165" s="69"/>
      <c r="O165" s="69"/>
      <c r="P165" s="71"/>
      <c r="Q165" s="72"/>
      <c r="R165" s="69"/>
      <c r="S165" s="69"/>
      <c r="T165" s="69"/>
      <c r="U165" s="69"/>
      <c r="V165" s="68"/>
      <c r="W165" s="67"/>
      <c r="X165" s="67"/>
    </row>
    <row r="166" spans="2:24" x14ac:dyDescent="0.2">
      <c r="B166" s="61"/>
      <c r="C166" s="70"/>
      <c r="D166" s="70"/>
      <c r="E166" s="70"/>
      <c r="F166" s="70"/>
      <c r="G166" s="70"/>
      <c r="H166" s="70"/>
      <c r="I166" s="71"/>
      <c r="J166" s="71"/>
      <c r="K166" s="71"/>
      <c r="L166" s="69"/>
      <c r="M166" s="69"/>
      <c r="N166" s="69"/>
      <c r="O166" s="69"/>
      <c r="P166" s="71"/>
      <c r="Q166" s="72"/>
      <c r="R166" s="69"/>
      <c r="S166" s="69"/>
      <c r="T166" s="69"/>
      <c r="U166" s="69"/>
      <c r="V166" s="68"/>
      <c r="W166" s="67"/>
      <c r="X166" s="67"/>
    </row>
    <row r="167" spans="2:24" x14ac:dyDescent="0.2">
      <c r="B167" s="61"/>
      <c r="C167" s="70"/>
      <c r="D167" s="70"/>
      <c r="E167" s="70"/>
      <c r="F167" s="70"/>
      <c r="G167" s="70"/>
      <c r="H167" s="70"/>
      <c r="I167" s="71"/>
      <c r="J167" s="71"/>
      <c r="K167" s="71"/>
      <c r="L167" s="69"/>
      <c r="M167" s="69"/>
      <c r="N167" s="69"/>
      <c r="O167" s="69"/>
      <c r="P167" s="71"/>
      <c r="Q167" s="72"/>
      <c r="R167" s="69"/>
      <c r="S167" s="69"/>
      <c r="T167" s="69"/>
      <c r="U167" s="69"/>
      <c r="V167" s="68"/>
      <c r="W167" s="67"/>
      <c r="X167" s="67"/>
    </row>
    <row r="168" spans="2:24" x14ac:dyDescent="0.2">
      <c r="B168" s="61"/>
      <c r="C168" s="70"/>
      <c r="D168" s="70"/>
      <c r="E168" s="70"/>
      <c r="F168" s="70"/>
      <c r="G168" s="70"/>
      <c r="H168" s="70"/>
      <c r="I168" s="71"/>
      <c r="J168" s="71"/>
      <c r="K168" s="71"/>
      <c r="L168" s="69"/>
      <c r="M168" s="69"/>
      <c r="N168" s="69"/>
      <c r="O168" s="69"/>
      <c r="P168" s="71"/>
      <c r="Q168" s="72"/>
      <c r="R168" s="69"/>
      <c r="S168" s="69"/>
      <c r="T168" s="69"/>
      <c r="U168" s="69"/>
      <c r="V168" s="68"/>
      <c r="W168" s="67"/>
      <c r="X168" s="67"/>
    </row>
    <row r="169" spans="2:24" x14ac:dyDescent="0.2">
      <c r="B169" s="61"/>
      <c r="C169" s="70"/>
      <c r="D169" s="70"/>
      <c r="E169" s="70"/>
      <c r="F169" s="70"/>
      <c r="G169" s="70"/>
      <c r="H169" s="70"/>
      <c r="I169" s="71"/>
      <c r="J169" s="71"/>
      <c r="K169" s="71"/>
      <c r="L169" s="69"/>
      <c r="M169" s="69"/>
      <c r="N169" s="69"/>
      <c r="O169" s="69"/>
      <c r="P169" s="71"/>
      <c r="Q169" s="72"/>
      <c r="R169" s="69"/>
      <c r="S169" s="69"/>
      <c r="T169" s="69"/>
      <c r="U169" s="69"/>
      <c r="V169" s="68"/>
      <c r="W169" s="67"/>
      <c r="X169" s="67"/>
    </row>
    <row r="170" spans="2:24" x14ac:dyDescent="0.2">
      <c r="B170" s="3"/>
      <c r="C170" s="18"/>
      <c r="D170" s="18"/>
      <c r="E170" s="18"/>
      <c r="F170" s="18"/>
      <c r="G170" s="18"/>
      <c r="H170" s="18"/>
      <c r="K170" s="59"/>
      <c r="L170" s="59"/>
      <c r="M170" s="59"/>
      <c r="N170" s="59"/>
      <c r="O170" s="59"/>
      <c r="P170" s="59"/>
    </row>
    <row r="171" spans="2:24" x14ac:dyDescent="0.2">
      <c r="B171" s="3"/>
      <c r="C171" s="18"/>
      <c r="D171" s="18"/>
      <c r="E171" s="18"/>
      <c r="F171" s="18"/>
      <c r="G171" s="18"/>
      <c r="H171" s="18"/>
      <c r="K171" s="59"/>
      <c r="L171" s="59"/>
      <c r="M171" s="59"/>
      <c r="N171" s="59"/>
      <c r="O171" s="59"/>
      <c r="P171" s="59"/>
    </row>
    <row r="173" spans="2:24" x14ac:dyDescent="0.2">
      <c r="B173" s="61"/>
      <c r="C173" s="64"/>
      <c r="D173" s="64"/>
      <c r="E173" s="64"/>
      <c r="F173" s="64"/>
      <c r="G173" s="64"/>
      <c r="H173" s="64"/>
      <c r="I173" s="65"/>
      <c r="J173" s="65"/>
      <c r="K173" s="63"/>
      <c r="L173" s="63"/>
      <c r="M173" s="63"/>
      <c r="N173" s="63"/>
      <c r="O173" s="65"/>
      <c r="P173" s="66"/>
      <c r="Q173" s="63"/>
      <c r="R173" s="63"/>
      <c r="S173" s="63"/>
      <c r="T173" s="63"/>
      <c r="U173" s="62"/>
      <c r="V173" s="60"/>
      <c r="W173" s="60"/>
      <c r="X173" s="60"/>
    </row>
    <row r="174" spans="2:24" x14ac:dyDescent="0.2">
      <c r="B174" s="61"/>
      <c r="C174" s="64"/>
      <c r="D174" s="64"/>
      <c r="E174" s="64"/>
      <c r="F174" s="64"/>
      <c r="G174" s="64"/>
      <c r="H174" s="64"/>
      <c r="I174" s="65"/>
      <c r="J174" s="65"/>
      <c r="K174" s="63"/>
      <c r="L174" s="63"/>
      <c r="M174" s="63"/>
      <c r="N174" s="63"/>
      <c r="O174" s="65"/>
      <c r="P174" s="66"/>
      <c r="Q174" s="63"/>
      <c r="R174" s="63"/>
      <c r="S174" s="63"/>
      <c r="T174" s="63"/>
      <c r="U174" s="62"/>
      <c r="V174" s="60"/>
      <c r="W174" s="60"/>
      <c r="X174" s="60"/>
    </row>
    <row r="175" spans="2:24" x14ac:dyDescent="0.2">
      <c r="B175" s="61"/>
      <c r="C175" s="64"/>
      <c r="D175" s="64"/>
      <c r="E175" s="64"/>
      <c r="F175" s="64"/>
      <c r="G175" s="64"/>
      <c r="H175" s="64"/>
      <c r="I175" s="65"/>
      <c r="J175" s="65"/>
      <c r="K175" s="63"/>
      <c r="L175" s="63"/>
      <c r="M175" s="63"/>
      <c r="N175" s="63"/>
      <c r="O175" s="65"/>
      <c r="P175" s="66"/>
      <c r="Q175" s="63"/>
      <c r="R175" s="63"/>
      <c r="S175" s="63"/>
      <c r="T175" s="63"/>
      <c r="U175" s="62"/>
      <c r="V175" s="60"/>
      <c r="W175" s="60"/>
      <c r="X175" s="60"/>
    </row>
    <row r="176" spans="2:24" x14ac:dyDescent="0.2">
      <c r="B176" s="61"/>
      <c r="C176" s="64"/>
      <c r="D176" s="64"/>
      <c r="E176" s="64"/>
      <c r="F176" s="64"/>
      <c r="G176" s="64"/>
      <c r="H176" s="64"/>
      <c r="I176" s="65"/>
      <c r="J176" s="65"/>
      <c r="K176" s="63"/>
      <c r="L176" s="63"/>
      <c r="M176" s="63"/>
      <c r="N176" s="63"/>
      <c r="O176" s="65"/>
      <c r="P176" s="66"/>
      <c r="Q176" s="63"/>
      <c r="R176" s="63"/>
      <c r="S176" s="63"/>
      <c r="T176" s="63"/>
      <c r="U176" s="62"/>
      <c r="V176" s="60"/>
      <c r="W176" s="60"/>
      <c r="X176" s="60"/>
    </row>
    <row r="177" spans="2:24" x14ac:dyDescent="0.2">
      <c r="B177" s="61"/>
      <c r="C177" s="64"/>
      <c r="D177" s="64"/>
      <c r="E177" s="64"/>
      <c r="F177" s="64"/>
      <c r="G177" s="64"/>
      <c r="H177" s="64"/>
      <c r="I177" s="65"/>
      <c r="J177" s="65"/>
      <c r="K177" s="63"/>
      <c r="L177" s="63"/>
      <c r="M177" s="63"/>
      <c r="N177" s="63"/>
      <c r="O177" s="65"/>
      <c r="P177" s="66"/>
      <c r="Q177" s="63"/>
      <c r="R177" s="63"/>
      <c r="S177" s="63"/>
      <c r="T177" s="63"/>
      <c r="U177" s="62"/>
      <c r="V177" s="60"/>
      <c r="W177" s="60"/>
      <c r="X177" s="60"/>
    </row>
    <row r="178" spans="2:24" x14ac:dyDescent="0.2">
      <c r="B178" s="61"/>
      <c r="C178" s="64"/>
      <c r="D178" s="64"/>
      <c r="E178" s="64"/>
      <c r="F178" s="64"/>
      <c r="G178" s="64"/>
      <c r="H178" s="64"/>
      <c r="I178" s="65"/>
      <c r="J178" s="65"/>
      <c r="K178" s="63"/>
      <c r="L178" s="63"/>
      <c r="M178" s="63"/>
      <c r="N178" s="63"/>
      <c r="O178" s="65"/>
      <c r="P178" s="66"/>
      <c r="Q178" s="63"/>
      <c r="R178" s="63"/>
      <c r="S178" s="63"/>
      <c r="T178" s="63"/>
      <c r="U178" s="62"/>
      <c r="V178" s="60"/>
      <c r="W178" s="60"/>
      <c r="X178" s="60"/>
    </row>
    <row r="179" spans="2:24" x14ac:dyDescent="0.2">
      <c r="B179" s="61"/>
      <c r="C179" s="64"/>
      <c r="D179" s="64"/>
      <c r="E179" s="64"/>
      <c r="F179" s="64"/>
      <c r="G179" s="64"/>
      <c r="H179" s="64"/>
      <c r="I179" s="65"/>
      <c r="J179" s="65"/>
      <c r="K179" s="63"/>
      <c r="L179" s="63"/>
      <c r="M179" s="63"/>
      <c r="N179" s="63"/>
      <c r="O179" s="65"/>
      <c r="P179" s="66"/>
      <c r="Q179" s="63"/>
      <c r="R179" s="63"/>
      <c r="S179" s="63"/>
      <c r="T179" s="63"/>
      <c r="U179" s="62"/>
      <c r="V179" s="60"/>
      <c r="W179" s="60"/>
      <c r="X179" s="60"/>
    </row>
    <row r="180" spans="2:24" x14ac:dyDescent="0.2">
      <c r="B180" s="61"/>
      <c r="C180" s="64"/>
      <c r="D180" s="64"/>
      <c r="E180" s="64"/>
      <c r="F180" s="64"/>
      <c r="G180" s="64"/>
      <c r="H180" s="64"/>
      <c r="I180" s="65"/>
      <c r="J180" s="65"/>
      <c r="K180" s="63"/>
      <c r="L180" s="63"/>
      <c r="M180" s="63"/>
      <c r="N180" s="63"/>
      <c r="O180" s="65"/>
      <c r="P180" s="66"/>
      <c r="Q180" s="63"/>
      <c r="R180" s="63"/>
      <c r="S180" s="63"/>
      <c r="T180" s="63"/>
      <c r="U180" s="62"/>
      <c r="V180" s="60"/>
      <c r="W180" s="60"/>
      <c r="X180" s="60"/>
    </row>
    <row r="181" spans="2:24" x14ac:dyDescent="0.2">
      <c r="B181" s="61"/>
      <c r="C181" s="64"/>
      <c r="D181" s="64"/>
      <c r="E181" s="64"/>
      <c r="F181" s="64"/>
      <c r="G181" s="64"/>
      <c r="H181" s="64"/>
      <c r="I181" s="65"/>
      <c r="J181" s="65"/>
      <c r="K181" s="63"/>
      <c r="L181" s="63"/>
      <c r="M181" s="63"/>
      <c r="N181" s="63"/>
      <c r="O181" s="65"/>
      <c r="P181" s="66"/>
      <c r="Q181" s="63"/>
      <c r="R181" s="63"/>
      <c r="S181" s="63"/>
      <c r="T181" s="63"/>
      <c r="U181" s="62"/>
      <c r="V181" s="60"/>
      <c r="W181" s="60"/>
      <c r="X181" s="60"/>
    </row>
    <row r="182" spans="2:24" x14ac:dyDescent="0.2">
      <c r="B182" s="61"/>
      <c r="C182" s="64"/>
      <c r="D182" s="64"/>
      <c r="E182" s="64"/>
      <c r="F182" s="64"/>
      <c r="G182" s="64"/>
      <c r="H182" s="64"/>
      <c r="I182" s="65"/>
      <c r="J182" s="65"/>
      <c r="K182" s="63"/>
      <c r="L182" s="63"/>
      <c r="M182" s="63"/>
      <c r="N182" s="63"/>
      <c r="O182" s="65"/>
      <c r="P182" s="66"/>
      <c r="Q182" s="63"/>
      <c r="R182" s="63"/>
      <c r="S182" s="63"/>
      <c r="T182" s="63"/>
      <c r="U182" s="62"/>
      <c r="V182" s="60"/>
      <c r="W182" s="60"/>
      <c r="X182" s="60"/>
    </row>
    <row r="183" spans="2:24" x14ac:dyDescent="0.2">
      <c r="B183" s="61"/>
      <c r="C183" s="64"/>
      <c r="D183" s="64"/>
      <c r="E183" s="64"/>
      <c r="F183" s="64"/>
      <c r="G183" s="64"/>
      <c r="H183" s="64"/>
      <c r="I183" s="65"/>
      <c r="J183" s="65"/>
      <c r="K183" s="63"/>
      <c r="L183" s="63"/>
      <c r="M183" s="63"/>
      <c r="N183" s="63"/>
      <c r="O183" s="65"/>
      <c r="P183" s="66"/>
      <c r="Q183" s="63"/>
      <c r="R183" s="63"/>
      <c r="S183" s="63"/>
      <c r="T183" s="63"/>
      <c r="U183" s="62"/>
      <c r="V183" s="60"/>
      <c r="W183" s="60"/>
      <c r="X183" s="60"/>
    </row>
    <row r="184" spans="2:24" x14ac:dyDescent="0.2">
      <c r="B184" s="61"/>
      <c r="C184" s="64"/>
      <c r="D184" s="64"/>
      <c r="E184" s="64"/>
      <c r="F184" s="64"/>
      <c r="G184" s="64"/>
      <c r="H184" s="64"/>
      <c r="I184" s="65"/>
      <c r="J184" s="65"/>
      <c r="K184" s="63"/>
      <c r="L184" s="63"/>
      <c r="M184" s="63"/>
      <c r="N184" s="63"/>
      <c r="O184" s="65"/>
      <c r="P184" s="66"/>
      <c r="Q184" s="63"/>
      <c r="R184" s="63"/>
      <c r="S184" s="63"/>
      <c r="T184" s="63"/>
      <c r="U184" s="62"/>
      <c r="V184" s="60"/>
      <c r="W184" s="60"/>
      <c r="X184" s="60"/>
    </row>
    <row r="185" spans="2:24" x14ac:dyDescent="0.2">
      <c r="B185" s="61"/>
      <c r="C185" s="64"/>
      <c r="D185" s="64"/>
      <c r="E185" s="64"/>
      <c r="F185" s="64"/>
      <c r="G185" s="64"/>
      <c r="H185" s="64"/>
      <c r="I185" s="65"/>
      <c r="J185" s="65"/>
      <c r="K185" s="63"/>
      <c r="L185" s="63"/>
      <c r="M185" s="63"/>
      <c r="N185" s="63"/>
      <c r="O185" s="65"/>
      <c r="P185" s="66"/>
      <c r="Q185" s="63"/>
      <c r="R185" s="63"/>
      <c r="S185" s="63"/>
      <c r="T185" s="63"/>
      <c r="U185" s="62"/>
      <c r="V185" s="60"/>
      <c r="W185" s="60"/>
      <c r="X185" s="60"/>
    </row>
    <row r="186" spans="2:24" x14ac:dyDescent="0.2">
      <c r="B186" s="61"/>
      <c r="C186" s="64"/>
      <c r="D186" s="64"/>
      <c r="E186" s="64"/>
      <c r="F186" s="64"/>
      <c r="G186" s="64"/>
      <c r="H186" s="64"/>
      <c r="I186" s="65"/>
      <c r="J186" s="65"/>
      <c r="K186" s="63"/>
      <c r="L186" s="63"/>
      <c r="M186" s="63"/>
      <c r="N186" s="63"/>
      <c r="O186" s="65"/>
      <c r="P186" s="66"/>
      <c r="Q186" s="63"/>
      <c r="R186" s="63"/>
      <c r="S186" s="63"/>
      <c r="T186" s="63"/>
      <c r="U186" s="62"/>
      <c r="V186" s="60"/>
      <c r="W186" s="60"/>
      <c r="X186" s="60"/>
    </row>
    <row r="187" spans="2:24" x14ac:dyDescent="0.2">
      <c r="B187" s="61"/>
      <c r="C187" s="64"/>
      <c r="D187" s="64"/>
      <c r="E187" s="64"/>
      <c r="F187" s="64"/>
      <c r="G187" s="64"/>
      <c r="H187" s="64"/>
      <c r="I187" s="65"/>
      <c r="J187" s="65"/>
      <c r="K187" s="63"/>
      <c r="L187" s="63"/>
      <c r="M187" s="63"/>
      <c r="N187" s="63"/>
      <c r="O187" s="65"/>
      <c r="P187" s="66"/>
      <c r="Q187" s="63"/>
      <c r="R187" s="63"/>
      <c r="S187" s="63"/>
      <c r="T187" s="63"/>
      <c r="U187" s="62"/>
      <c r="V187" s="60"/>
      <c r="W187" s="60"/>
      <c r="X187" s="60"/>
    </row>
    <row r="188" spans="2:24" x14ac:dyDescent="0.2">
      <c r="B188" s="61"/>
      <c r="C188" s="64"/>
      <c r="D188" s="64"/>
      <c r="E188" s="64"/>
      <c r="F188" s="64"/>
      <c r="G188" s="64"/>
      <c r="H188" s="64"/>
      <c r="I188" s="65"/>
      <c r="J188" s="65"/>
      <c r="K188" s="63"/>
      <c r="L188" s="63"/>
      <c r="M188" s="63"/>
      <c r="N188" s="63"/>
      <c r="O188" s="65"/>
      <c r="P188" s="66"/>
      <c r="Q188" s="63"/>
      <c r="R188" s="63"/>
      <c r="S188" s="63"/>
      <c r="T188" s="63"/>
      <c r="U188" s="62"/>
      <c r="V188" s="60"/>
      <c r="W188" s="60"/>
      <c r="X188" s="60"/>
    </row>
    <row r="189" spans="2:24" x14ac:dyDescent="0.2">
      <c r="B189" s="61"/>
      <c r="C189" s="64"/>
      <c r="D189" s="64"/>
      <c r="E189" s="64"/>
      <c r="F189" s="64"/>
      <c r="G189" s="64"/>
      <c r="H189" s="64"/>
      <c r="I189" s="65"/>
      <c r="J189" s="65"/>
      <c r="K189" s="63"/>
      <c r="L189" s="63"/>
      <c r="M189" s="63"/>
      <c r="N189" s="63"/>
      <c r="O189" s="65"/>
      <c r="P189" s="66"/>
      <c r="Q189" s="63"/>
      <c r="R189" s="63"/>
      <c r="S189" s="63"/>
      <c r="T189" s="63"/>
      <c r="U189" s="62"/>
      <c r="V189" s="60"/>
      <c r="W189" s="60"/>
      <c r="X189" s="60"/>
    </row>
    <row r="190" spans="2:24" x14ac:dyDescent="0.2">
      <c r="B190" s="61"/>
      <c r="C190" s="64"/>
      <c r="D190" s="64"/>
      <c r="E190" s="64"/>
      <c r="F190" s="64"/>
      <c r="G190" s="64"/>
      <c r="H190" s="64"/>
      <c r="I190" s="65"/>
      <c r="J190" s="65"/>
      <c r="K190" s="63"/>
      <c r="L190" s="63"/>
      <c r="M190" s="63"/>
      <c r="N190" s="63"/>
      <c r="O190" s="65"/>
      <c r="P190" s="66"/>
      <c r="Q190" s="63"/>
      <c r="R190" s="63"/>
      <c r="S190" s="63"/>
      <c r="T190" s="63"/>
      <c r="U190" s="62"/>
      <c r="V190" s="60"/>
      <c r="W190" s="60"/>
      <c r="X190" s="60"/>
    </row>
    <row r="191" spans="2:24" x14ac:dyDescent="0.2">
      <c r="B191" s="61"/>
      <c r="C191" s="64"/>
      <c r="D191" s="64"/>
      <c r="E191" s="64"/>
      <c r="F191" s="64"/>
      <c r="G191" s="64"/>
      <c r="H191" s="64"/>
      <c r="I191" s="65"/>
      <c r="J191" s="65"/>
      <c r="K191" s="63"/>
      <c r="L191" s="63"/>
      <c r="M191" s="63"/>
      <c r="N191" s="63"/>
      <c r="O191" s="65"/>
      <c r="P191" s="66"/>
      <c r="Q191" s="63"/>
      <c r="R191" s="63"/>
      <c r="S191" s="63"/>
      <c r="T191" s="63"/>
      <c r="U191" s="62"/>
      <c r="V191" s="60"/>
      <c r="W191" s="60"/>
      <c r="X191" s="60"/>
    </row>
    <row r="192" spans="2:24" x14ac:dyDescent="0.2">
      <c r="B192" s="61"/>
      <c r="C192" s="64"/>
      <c r="D192" s="64"/>
      <c r="E192" s="64"/>
      <c r="F192" s="64"/>
      <c r="G192" s="64"/>
      <c r="H192" s="64"/>
      <c r="I192" s="65"/>
      <c r="J192" s="65"/>
      <c r="K192" s="63"/>
      <c r="L192" s="63"/>
      <c r="M192" s="63"/>
      <c r="N192" s="63"/>
      <c r="O192" s="65"/>
      <c r="P192" s="66"/>
      <c r="Q192" s="63"/>
      <c r="R192" s="63"/>
      <c r="S192" s="63"/>
      <c r="T192" s="63"/>
      <c r="U192" s="62"/>
      <c r="V192" s="60"/>
      <c r="W192" s="60"/>
      <c r="X192" s="60"/>
    </row>
    <row r="193" spans="2:24" x14ac:dyDescent="0.2">
      <c r="B193" s="61"/>
      <c r="C193" s="64"/>
      <c r="D193" s="64"/>
      <c r="E193" s="64"/>
      <c r="F193" s="64"/>
      <c r="G193" s="64"/>
      <c r="H193" s="64"/>
      <c r="I193" s="65"/>
      <c r="J193" s="65"/>
      <c r="K193" s="63"/>
      <c r="L193" s="63"/>
      <c r="M193" s="63"/>
      <c r="N193" s="63"/>
      <c r="O193" s="65"/>
      <c r="P193" s="66"/>
      <c r="Q193" s="63"/>
      <c r="R193" s="63"/>
      <c r="S193" s="63"/>
      <c r="T193" s="63"/>
      <c r="U193" s="62"/>
      <c r="V193" s="60"/>
      <c r="W193" s="60"/>
      <c r="X193" s="60"/>
    </row>
    <row r="194" spans="2:24" x14ac:dyDescent="0.2">
      <c r="B194" s="61"/>
      <c r="C194" s="64"/>
      <c r="D194" s="64"/>
      <c r="E194" s="64"/>
      <c r="F194" s="64"/>
      <c r="G194" s="64"/>
      <c r="H194" s="64"/>
      <c r="I194" s="65"/>
      <c r="J194" s="65"/>
      <c r="K194" s="63"/>
      <c r="L194" s="63"/>
      <c r="M194" s="63"/>
      <c r="N194" s="63"/>
      <c r="O194" s="65"/>
      <c r="P194" s="66"/>
      <c r="Q194" s="63"/>
      <c r="R194" s="63"/>
      <c r="S194" s="63"/>
      <c r="T194" s="63"/>
      <c r="U194" s="62"/>
      <c r="V194" s="60"/>
      <c r="W194" s="60"/>
      <c r="X194" s="60"/>
    </row>
    <row r="195" spans="2:24" x14ac:dyDescent="0.2">
      <c r="B195" s="61"/>
      <c r="C195" s="64"/>
      <c r="D195" s="64"/>
      <c r="E195" s="64"/>
      <c r="F195" s="64"/>
      <c r="G195" s="64"/>
      <c r="H195" s="64"/>
      <c r="I195" s="65"/>
      <c r="J195" s="65"/>
      <c r="K195" s="63"/>
      <c r="L195" s="63"/>
      <c r="M195" s="63"/>
      <c r="N195" s="63"/>
      <c r="O195" s="65"/>
      <c r="P195" s="66"/>
      <c r="Q195" s="63"/>
      <c r="R195" s="63"/>
      <c r="S195" s="63"/>
      <c r="T195" s="63"/>
      <c r="U195" s="62"/>
      <c r="V195" s="60"/>
      <c r="W195" s="60"/>
      <c r="X195" s="60"/>
    </row>
    <row r="196" spans="2:24" x14ac:dyDescent="0.2">
      <c r="B196" s="61"/>
      <c r="C196" s="64"/>
      <c r="D196" s="64"/>
      <c r="E196" s="64"/>
      <c r="F196" s="64"/>
      <c r="G196" s="64"/>
      <c r="H196" s="64"/>
      <c r="I196" s="65"/>
      <c r="J196" s="65"/>
      <c r="K196" s="63"/>
      <c r="L196" s="63"/>
      <c r="M196" s="63"/>
      <c r="N196" s="63"/>
      <c r="O196" s="65"/>
      <c r="P196" s="66"/>
      <c r="Q196" s="63"/>
      <c r="R196" s="63"/>
      <c r="S196" s="63"/>
      <c r="T196" s="63"/>
      <c r="U196" s="62"/>
      <c r="V196" s="60"/>
      <c r="W196" s="60"/>
      <c r="X196" s="60"/>
    </row>
    <row r="197" spans="2:24" x14ac:dyDescent="0.2">
      <c r="B197" s="3"/>
      <c r="C197" s="18"/>
      <c r="D197" s="18"/>
      <c r="E197" s="18"/>
      <c r="F197" s="18"/>
      <c r="G197" s="18"/>
      <c r="H197" s="18"/>
      <c r="K197" s="59"/>
      <c r="L197" s="59"/>
      <c r="M197" s="59"/>
      <c r="N197" s="59"/>
      <c r="O197" s="59"/>
      <c r="P197" s="59"/>
    </row>
    <row r="198" spans="2:24" x14ac:dyDescent="0.2">
      <c r="B198" s="3"/>
      <c r="C198" s="18"/>
      <c r="D198" s="18"/>
      <c r="E198" s="18"/>
      <c r="F198" s="18"/>
      <c r="G198" s="18"/>
      <c r="H198" s="18"/>
      <c r="K198" s="59"/>
      <c r="L198" s="59"/>
      <c r="M198" s="59"/>
      <c r="N198" s="59"/>
      <c r="O198" s="59"/>
      <c r="P198" s="59"/>
    </row>
    <row r="199" spans="2:24" x14ac:dyDescent="0.2">
      <c r="B199" s="3"/>
      <c r="C199" s="18"/>
      <c r="D199" s="18"/>
      <c r="E199" s="18"/>
      <c r="F199" s="18"/>
      <c r="G199" s="18"/>
      <c r="H199" s="18"/>
      <c r="K199" s="59"/>
      <c r="L199" s="59"/>
      <c r="M199" s="59"/>
      <c r="N199" s="59"/>
      <c r="O199" s="59"/>
      <c r="P199" s="59"/>
    </row>
    <row r="225" spans="2:24" x14ac:dyDescent="0.2">
      <c r="B225" s="3"/>
      <c r="C225" s="18"/>
      <c r="D225" s="18"/>
      <c r="E225" s="18"/>
      <c r="F225" s="18"/>
      <c r="G225" s="18"/>
      <c r="H225" s="18"/>
      <c r="K225" s="59"/>
      <c r="L225" s="59"/>
      <c r="M225" s="59"/>
      <c r="N225" s="59"/>
      <c r="O225" s="59"/>
      <c r="P225" s="59"/>
    </row>
    <row r="226" spans="2:24" x14ac:dyDescent="0.2">
      <c r="B226" s="3"/>
      <c r="C226" s="18"/>
      <c r="D226" s="18"/>
      <c r="E226" s="18"/>
      <c r="F226" s="18"/>
      <c r="G226" s="18"/>
      <c r="H226" s="18"/>
      <c r="K226" s="59"/>
      <c r="L226" s="59"/>
      <c r="M226" s="59"/>
      <c r="N226" s="59"/>
      <c r="O226" s="59"/>
      <c r="P226" s="59"/>
    </row>
    <row r="227" spans="2:24" s="7" customFormat="1" x14ac:dyDescent="0.2">
      <c r="C227" s="73"/>
      <c r="D227" s="73"/>
      <c r="E227" s="73"/>
      <c r="F227" s="73"/>
      <c r="G227" s="73"/>
      <c r="H227" s="73"/>
      <c r="I227" s="74"/>
      <c r="J227" s="74"/>
      <c r="K227" s="73"/>
      <c r="L227" s="73"/>
      <c r="M227" s="73"/>
      <c r="N227" s="73"/>
      <c r="O227" s="75"/>
      <c r="P227" s="75"/>
      <c r="Q227" s="73"/>
      <c r="R227" s="73"/>
      <c r="S227" s="73"/>
      <c r="T227" s="73"/>
      <c r="U227" s="73"/>
      <c r="V227" s="73"/>
      <c r="W227" s="73"/>
      <c r="X227" s="73"/>
    </row>
    <row r="229" spans="2:24" ht="15" x14ac:dyDescent="0.25">
      <c r="B229" s="2"/>
      <c r="C229" s="70"/>
      <c r="D229" s="70"/>
      <c r="E229" s="70"/>
      <c r="F229" s="70"/>
      <c r="G229" s="70"/>
      <c r="H229" s="70"/>
      <c r="I229" s="71"/>
      <c r="J229" s="71"/>
      <c r="K229" s="54"/>
      <c r="L229" s="54"/>
      <c r="M229" s="54"/>
      <c r="N229" s="54"/>
      <c r="O229" s="71"/>
      <c r="P229" s="55"/>
      <c r="Q229" s="54"/>
      <c r="R229" s="54"/>
      <c r="S229" s="54"/>
      <c r="T229" s="54"/>
      <c r="U229" s="56"/>
      <c r="V229" s="57"/>
      <c r="W229" s="57"/>
      <c r="X229" s="57"/>
    </row>
    <row r="230" spans="2:24" ht="15" x14ac:dyDescent="0.25">
      <c r="B230" s="2"/>
      <c r="C230" s="70"/>
      <c r="D230" s="70"/>
      <c r="E230" s="70"/>
      <c r="F230" s="70"/>
      <c r="G230" s="70"/>
      <c r="H230" s="70"/>
      <c r="I230" s="71"/>
      <c r="J230" s="71"/>
      <c r="K230" s="54"/>
      <c r="L230" s="54"/>
      <c r="M230" s="54"/>
      <c r="N230" s="54"/>
      <c r="O230" s="71"/>
      <c r="P230" s="55"/>
      <c r="Q230" s="54"/>
      <c r="R230" s="54"/>
      <c r="S230" s="54"/>
      <c r="T230" s="54"/>
      <c r="U230" s="56"/>
      <c r="V230" s="57"/>
      <c r="W230" s="57"/>
      <c r="X230" s="57"/>
    </row>
    <row r="231" spans="2:24" ht="15" x14ac:dyDescent="0.25">
      <c r="B231" s="2"/>
      <c r="C231" s="70"/>
      <c r="D231" s="70"/>
      <c r="E231" s="70"/>
      <c r="F231" s="70"/>
      <c r="G231" s="70"/>
      <c r="H231" s="70"/>
      <c r="I231" s="71"/>
      <c r="J231" s="71"/>
      <c r="K231" s="54"/>
      <c r="L231" s="54"/>
      <c r="M231" s="54"/>
      <c r="N231" s="54"/>
      <c r="O231" s="71"/>
      <c r="P231" s="55"/>
      <c r="Q231" s="54"/>
      <c r="R231" s="54"/>
      <c r="S231" s="54"/>
      <c r="T231" s="54"/>
      <c r="U231" s="56"/>
      <c r="V231" s="57"/>
      <c r="W231" s="57"/>
      <c r="X231" s="57"/>
    </row>
    <row r="232" spans="2:24" ht="15" x14ac:dyDescent="0.25">
      <c r="B232" s="2"/>
      <c r="C232" s="70"/>
      <c r="D232" s="70"/>
      <c r="E232" s="70"/>
      <c r="F232" s="70"/>
      <c r="G232" s="70"/>
      <c r="H232" s="70"/>
      <c r="I232" s="71"/>
      <c r="J232" s="71"/>
      <c r="K232" s="54"/>
      <c r="L232" s="54"/>
      <c r="M232" s="54"/>
      <c r="N232" s="54"/>
      <c r="O232" s="71"/>
      <c r="P232" s="55"/>
      <c r="Q232" s="54"/>
      <c r="R232" s="54"/>
      <c r="S232" s="54"/>
      <c r="T232" s="54"/>
      <c r="U232" s="56"/>
      <c r="V232" s="57"/>
      <c r="W232" s="57"/>
      <c r="X232" s="57"/>
    </row>
    <row r="233" spans="2:24" ht="15" x14ac:dyDescent="0.25">
      <c r="B233" s="2"/>
      <c r="C233" s="70"/>
      <c r="D233" s="70"/>
      <c r="E233" s="70"/>
      <c r="F233" s="70"/>
      <c r="G233" s="70"/>
      <c r="H233" s="70"/>
      <c r="I233" s="71"/>
      <c r="J233" s="71"/>
      <c r="K233" s="54"/>
      <c r="L233" s="54"/>
      <c r="M233" s="54"/>
      <c r="N233" s="54"/>
      <c r="O233" s="71"/>
      <c r="P233" s="55"/>
      <c r="Q233" s="54"/>
      <c r="R233" s="54"/>
      <c r="S233" s="54"/>
      <c r="T233" s="54"/>
      <c r="U233" s="56"/>
      <c r="V233" s="57"/>
      <c r="W233" s="57"/>
      <c r="X233" s="57"/>
    </row>
    <row r="234" spans="2:24" ht="15" x14ac:dyDescent="0.25">
      <c r="B234" s="2"/>
      <c r="C234" s="70"/>
      <c r="D234" s="70"/>
      <c r="E234" s="70"/>
      <c r="F234" s="70"/>
      <c r="G234" s="70"/>
      <c r="H234" s="70"/>
      <c r="I234" s="71"/>
      <c r="J234" s="71"/>
      <c r="K234" s="54"/>
      <c r="L234" s="54"/>
      <c r="M234" s="54"/>
      <c r="N234" s="54"/>
      <c r="O234" s="71"/>
      <c r="P234" s="55"/>
      <c r="Q234" s="54"/>
      <c r="R234" s="54"/>
      <c r="S234" s="54"/>
      <c r="T234" s="54"/>
      <c r="U234" s="56"/>
      <c r="V234" s="57"/>
      <c r="W234" s="57"/>
      <c r="X234" s="57"/>
    </row>
    <row r="235" spans="2:24" ht="15" x14ac:dyDescent="0.25">
      <c r="B235" s="2"/>
      <c r="C235" s="70"/>
      <c r="D235" s="70"/>
      <c r="E235" s="70"/>
      <c r="F235" s="70"/>
      <c r="G235" s="70"/>
      <c r="H235" s="70"/>
      <c r="I235" s="71"/>
      <c r="J235" s="71"/>
      <c r="K235" s="54"/>
      <c r="L235" s="54"/>
      <c r="M235" s="54"/>
      <c r="N235" s="54"/>
      <c r="O235" s="71"/>
      <c r="P235" s="55"/>
      <c r="Q235" s="54"/>
      <c r="R235" s="54"/>
      <c r="S235" s="54"/>
      <c r="T235" s="54"/>
      <c r="U235" s="56"/>
      <c r="V235" s="57"/>
      <c r="W235" s="57"/>
      <c r="X235" s="57"/>
    </row>
    <row r="236" spans="2:24" ht="15" x14ac:dyDescent="0.25">
      <c r="B236" s="2"/>
      <c r="C236" s="70"/>
      <c r="D236" s="70"/>
      <c r="E236" s="70"/>
      <c r="F236" s="70"/>
      <c r="G236" s="70"/>
      <c r="H236" s="70"/>
      <c r="I236" s="71"/>
      <c r="J236" s="71"/>
      <c r="K236" s="54"/>
      <c r="L236" s="54"/>
      <c r="M236" s="54"/>
      <c r="N236" s="54"/>
      <c r="O236" s="71"/>
      <c r="P236" s="55"/>
      <c r="Q236" s="54"/>
      <c r="R236" s="54"/>
      <c r="S236" s="54"/>
      <c r="T236" s="54"/>
      <c r="U236" s="56"/>
      <c r="V236" s="57"/>
      <c r="W236" s="57"/>
      <c r="X236" s="57"/>
    </row>
    <row r="237" spans="2:24" ht="15" x14ac:dyDescent="0.25">
      <c r="B237" s="2"/>
      <c r="C237" s="70"/>
      <c r="D237" s="70"/>
      <c r="E237" s="70"/>
      <c r="F237" s="70"/>
      <c r="G237" s="70"/>
      <c r="H237" s="70"/>
      <c r="I237" s="71"/>
      <c r="J237" s="71"/>
      <c r="K237" s="54"/>
      <c r="L237" s="54"/>
      <c r="M237" s="54"/>
      <c r="N237" s="54"/>
      <c r="O237" s="71"/>
      <c r="P237" s="55"/>
      <c r="Q237" s="54"/>
      <c r="R237" s="54"/>
      <c r="S237" s="54"/>
      <c r="T237" s="54"/>
      <c r="U237" s="56"/>
      <c r="V237" s="57"/>
      <c r="W237" s="57"/>
      <c r="X237" s="57"/>
    </row>
    <row r="238" spans="2:24" ht="15" x14ac:dyDescent="0.25">
      <c r="B238" s="2"/>
      <c r="C238" s="70"/>
      <c r="D238" s="70"/>
      <c r="E238" s="70"/>
      <c r="F238" s="70"/>
      <c r="G238" s="70"/>
      <c r="H238" s="70"/>
      <c r="I238" s="71"/>
      <c r="J238" s="71"/>
      <c r="K238" s="54"/>
      <c r="L238" s="54"/>
      <c r="M238" s="54"/>
      <c r="N238" s="54"/>
      <c r="O238" s="71"/>
      <c r="P238" s="55"/>
      <c r="Q238" s="54"/>
      <c r="R238" s="54"/>
      <c r="S238" s="54"/>
      <c r="T238" s="54"/>
      <c r="U238" s="56"/>
      <c r="V238" s="57"/>
      <c r="W238" s="57"/>
      <c r="X238" s="57"/>
    </row>
    <row r="239" spans="2:24" ht="15" x14ac:dyDescent="0.25">
      <c r="B239" s="2"/>
      <c r="C239" s="70"/>
      <c r="D239" s="70"/>
      <c r="E239" s="70"/>
      <c r="F239" s="70"/>
      <c r="G239" s="70"/>
      <c r="H239" s="70"/>
      <c r="I239" s="71"/>
      <c r="J239" s="71"/>
      <c r="K239" s="54"/>
      <c r="L239" s="54"/>
      <c r="M239" s="54"/>
      <c r="N239" s="54"/>
      <c r="O239" s="71"/>
      <c r="P239" s="55"/>
      <c r="Q239" s="54"/>
      <c r="R239" s="54"/>
      <c r="S239" s="54"/>
      <c r="T239" s="54"/>
      <c r="U239" s="56"/>
      <c r="V239" s="57"/>
      <c r="W239" s="57"/>
      <c r="X239" s="57"/>
    </row>
    <row r="240" spans="2:24" ht="15" x14ac:dyDescent="0.25">
      <c r="B240" s="2"/>
      <c r="C240" s="70"/>
      <c r="D240" s="70"/>
      <c r="E240" s="70"/>
      <c r="F240" s="70"/>
      <c r="G240" s="70"/>
      <c r="H240" s="70"/>
      <c r="I240" s="71"/>
      <c r="J240" s="71"/>
      <c r="K240" s="54"/>
      <c r="L240" s="54"/>
      <c r="M240" s="54"/>
      <c r="N240" s="54"/>
      <c r="O240" s="71"/>
      <c r="P240" s="55"/>
      <c r="Q240" s="54"/>
      <c r="R240" s="54"/>
      <c r="S240" s="54"/>
      <c r="T240" s="54"/>
      <c r="U240" s="56"/>
      <c r="V240" s="57"/>
      <c r="W240" s="57"/>
      <c r="X240" s="57"/>
    </row>
    <row r="241" spans="2:24" ht="15" x14ac:dyDescent="0.25">
      <c r="B241" s="2"/>
      <c r="C241" s="70"/>
      <c r="D241" s="70"/>
      <c r="E241" s="70"/>
      <c r="F241" s="70"/>
      <c r="G241" s="70"/>
      <c r="H241" s="70"/>
      <c r="I241" s="71"/>
      <c r="J241" s="71"/>
      <c r="K241" s="54"/>
      <c r="L241" s="54"/>
      <c r="M241" s="54"/>
      <c r="N241" s="54"/>
      <c r="O241" s="71"/>
      <c r="P241" s="55"/>
      <c r="Q241" s="54"/>
      <c r="R241" s="54"/>
      <c r="S241" s="54"/>
      <c r="T241" s="54"/>
      <c r="U241" s="56"/>
      <c r="V241" s="57"/>
      <c r="W241" s="57"/>
      <c r="X241" s="57"/>
    </row>
    <row r="242" spans="2:24" ht="15" x14ac:dyDescent="0.25">
      <c r="B242" s="2"/>
      <c r="C242" s="70"/>
      <c r="D242" s="70"/>
      <c r="E242" s="70"/>
      <c r="F242" s="70"/>
      <c r="G242" s="70"/>
      <c r="H242" s="70"/>
      <c r="I242" s="71"/>
      <c r="J242" s="71"/>
      <c r="K242" s="54"/>
      <c r="L242" s="54"/>
      <c r="M242" s="54"/>
      <c r="N242" s="54"/>
      <c r="O242" s="71"/>
      <c r="P242" s="55"/>
      <c r="Q242" s="54"/>
      <c r="R242" s="54"/>
      <c r="S242" s="54"/>
      <c r="T242" s="54"/>
      <c r="U242" s="56"/>
      <c r="V242" s="57"/>
      <c r="W242" s="57"/>
      <c r="X242" s="57"/>
    </row>
    <row r="243" spans="2:24" ht="15" x14ac:dyDescent="0.25">
      <c r="B243" s="2"/>
      <c r="C243" s="70"/>
      <c r="D243" s="70"/>
      <c r="E243" s="70"/>
      <c r="F243" s="70"/>
      <c r="G243" s="70"/>
      <c r="H243" s="70"/>
      <c r="I243" s="71"/>
      <c r="J243" s="71"/>
      <c r="K243" s="54"/>
      <c r="L243" s="54"/>
      <c r="M243" s="54"/>
      <c r="N243" s="54"/>
      <c r="O243" s="71"/>
      <c r="P243" s="55"/>
      <c r="Q243" s="54"/>
      <c r="R243" s="54"/>
      <c r="S243" s="54"/>
      <c r="T243" s="54"/>
      <c r="U243" s="56"/>
      <c r="V243" s="57"/>
      <c r="W243" s="57"/>
      <c r="X243" s="57"/>
    </row>
    <row r="244" spans="2:24" ht="15" x14ac:dyDescent="0.25">
      <c r="B244" s="2"/>
      <c r="C244" s="70"/>
      <c r="D244" s="70"/>
      <c r="E244" s="70"/>
      <c r="F244" s="70"/>
      <c r="G244" s="70"/>
      <c r="H244" s="70"/>
      <c r="I244" s="71"/>
      <c r="J244" s="71"/>
      <c r="K244" s="54"/>
      <c r="L244" s="54"/>
      <c r="M244" s="54"/>
      <c r="N244" s="54"/>
      <c r="O244" s="71"/>
      <c r="P244" s="55"/>
      <c r="Q244" s="54"/>
      <c r="R244" s="54"/>
      <c r="S244" s="54"/>
      <c r="T244" s="54"/>
      <c r="U244" s="56"/>
      <c r="V244" s="57"/>
      <c r="W244" s="57"/>
      <c r="X244" s="57"/>
    </row>
    <row r="245" spans="2:24" ht="15" x14ac:dyDescent="0.25">
      <c r="B245" s="2"/>
      <c r="C245" s="70"/>
      <c r="D245" s="70"/>
      <c r="E245" s="70"/>
      <c r="F245" s="70"/>
      <c r="G245" s="70"/>
      <c r="H245" s="70"/>
      <c r="I245" s="71"/>
      <c r="J245" s="71"/>
      <c r="K245" s="54"/>
      <c r="L245" s="54"/>
      <c r="M245" s="54"/>
      <c r="N245" s="54"/>
      <c r="O245" s="71"/>
      <c r="P245" s="55"/>
      <c r="Q245" s="54"/>
      <c r="R245" s="54"/>
      <c r="S245" s="54"/>
      <c r="T245" s="54"/>
      <c r="U245" s="56"/>
      <c r="V245" s="57"/>
      <c r="W245" s="57"/>
      <c r="X245" s="57"/>
    </row>
    <row r="246" spans="2:24" ht="15" x14ac:dyDescent="0.25">
      <c r="B246" s="2"/>
      <c r="C246" s="70"/>
      <c r="D246" s="70"/>
      <c r="E246" s="70"/>
      <c r="F246" s="70"/>
      <c r="G246" s="70"/>
      <c r="H246" s="70"/>
      <c r="I246" s="71"/>
      <c r="J246" s="71"/>
      <c r="K246" s="54"/>
      <c r="L246" s="54"/>
      <c r="M246" s="54"/>
      <c r="N246" s="54"/>
      <c r="O246" s="71"/>
      <c r="P246" s="55"/>
      <c r="Q246" s="54"/>
      <c r="R246" s="54"/>
      <c r="S246" s="54"/>
      <c r="T246" s="54"/>
      <c r="U246" s="56"/>
      <c r="V246" s="57"/>
      <c r="W246" s="57"/>
      <c r="X246" s="57"/>
    </row>
    <row r="247" spans="2:24" ht="15" x14ac:dyDescent="0.25">
      <c r="B247" s="2"/>
      <c r="C247" s="70"/>
      <c r="D247" s="70"/>
      <c r="E247" s="70"/>
      <c r="F247" s="70"/>
      <c r="G247" s="70"/>
      <c r="H247" s="70"/>
      <c r="I247" s="71"/>
      <c r="J247" s="71"/>
      <c r="K247" s="54"/>
      <c r="L247" s="54"/>
      <c r="M247" s="54"/>
      <c r="N247" s="54"/>
      <c r="O247" s="71"/>
      <c r="P247" s="55"/>
      <c r="Q247" s="54"/>
      <c r="R247" s="54"/>
      <c r="S247" s="54"/>
      <c r="T247" s="54"/>
      <c r="U247" s="56"/>
      <c r="V247" s="57"/>
      <c r="W247" s="57"/>
      <c r="X247" s="57"/>
    </row>
    <row r="248" spans="2:24" ht="15" x14ac:dyDescent="0.25">
      <c r="B248" s="2"/>
      <c r="C248" s="70"/>
      <c r="D248" s="70"/>
      <c r="E248" s="70"/>
      <c r="F248" s="70"/>
      <c r="G248" s="70"/>
      <c r="H248" s="70"/>
      <c r="I248" s="71"/>
      <c r="J248" s="71"/>
      <c r="K248" s="54"/>
      <c r="L248" s="54"/>
      <c r="M248" s="54"/>
      <c r="N248" s="54"/>
      <c r="O248" s="71"/>
      <c r="P248" s="55"/>
      <c r="Q248" s="54"/>
      <c r="R248" s="54"/>
      <c r="S248" s="54"/>
      <c r="T248" s="54"/>
      <c r="U248" s="56"/>
      <c r="V248" s="57"/>
      <c r="W248" s="57"/>
      <c r="X248" s="57"/>
    </row>
    <row r="249" spans="2:24" ht="15" x14ac:dyDescent="0.25">
      <c r="B249" s="2"/>
      <c r="C249" s="70"/>
      <c r="D249" s="70"/>
      <c r="E249" s="70"/>
      <c r="F249" s="70"/>
      <c r="G249" s="70"/>
      <c r="H249" s="70"/>
      <c r="I249" s="71"/>
      <c r="J249" s="71"/>
      <c r="K249" s="54"/>
      <c r="L249" s="54"/>
      <c r="M249" s="54"/>
      <c r="N249" s="54"/>
      <c r="O249" s="71"/>
      <c r="P249" s="55"/>
      <c r="Q249" s="54"/>
      <c r="R249" s="54"/>
      <c r="S249" s="54"/>
      <c r="T249" s="54"/>
      <c r="U249" s="56"/>
      <c r="V249" s="57"/>
      <c r="W249" s="57"/>
      <c r="X249" s="57"/>
    </row>
    <row r="250" spans="2:24" ht="15" x14ac:dyDescent="0.25">
      <c r="B250" s="2"/>
      <c r="C250" s="70"/>
      <c r="D250" s="70"/>
      <c r="E250" s="70"/>
      <c r="F250" s="70"/>
      <c r="G250" s="70"/>
      <c r="H250" s="70"/>
      <c r="I250" s="71"/>
      <c r="J250" s="71"/>
      <c r="K250" s="54"/>
      <c r="L250" s="54"/>
      <c r="M250" s="54"/>
      <c r="N250" s="54"/>
      <c r="O250" s="71"/>
      <c r="P250" s="55"/>
      <c r="Q250" s="54"/>
      <c r="R250" s="54"/>
      <c r="S250" s="54"/>
      <c r="T250" s="54"/>
      <c r="U250" s="56"/>
      <c r="V250" s="57"/>
      <c r="W250" s="57"/>
      <c r="X250" s="57"/>
    </row>
    <row r="251" spans="2:24" ht="15" x14ac:dyDescent="0.25">
      <c r="B251" s="2"/>
      <c r="C251" s="70"/>
      <c r="D251" s="70"/>
      <c r="E251" s="70"/>
      <c r="F251" s="70"/>
      <c r="G251" s="70"/>
      <c r="H251" s="70"/>
      <c r="I251" s="71"/>
      <c r="J251" s="71"/>
      <c r="K251" s="54"/>
      <c r="L251" s="54"/>
      <c r="M251" s="54"/>
      <c r="N251" s="54"/>
      <c r="O251" s="71"/>
      <c r="P251" s="55"/>
      <c r="Q251" s="54"/>
      <c r="R251" s="54"/>
      <c r="S251" s="54"/>
      <c r="T251" s="54"/>
      <c r="U251" s="56"/>
      <c r="V251" s="57"/>
      <c r="W251" s="57"/>
      <c r="X251" s="57"/>
    </row>
    <row r="252" spans="2:24" ht="15" x14ac:dyDescent="0.25">
      <c r="B252" s="2"/>
      <c r="C252" s="70"/>
      <c r="D252" s="70"/>
      <c r="E252" s="70"/>
      <c r="F252" s="70"/>
      <c r="G252" s="70"/>
      <c r="H252" s="70"/>
      <c r="I252" s="71"/>
      <c r="J252" s="71"/>
      <c r="K252" s="54"/>
      <c r="L252" s="54"/>
      <c r="M252" s="54"/>
      <c r="N252" s="54"/>
      <c r="O252" s="71"/>
      <c r="P252" s="55"/>
      <c r="Q252" s="54"/>
      <c r="R252" s="54"/>
      <c r="S252" s="54"/>
      <c r="T252" s="54"/>
      <c r="U252" s="56"/>
      <c r="V252" s="57"/>
      <c r="W252" s="57"/>
      <c r="X252" s="57"/>
    </row>
    <row r="253" spans="2:24" x14ac:dyDescent="0.2">
      <c r="B253" s="3"/>
      <c r="C253" s="18"/>
      <c r="D253" s="18"/>
      <c r="E253" s="18"/>
      <c r="F253" s="18"/>
      <c r="G253" s="18"/>
      <c r="H253" s="18"/>
      <c r="K253" s="59"/>
      <c r="L253" s="59"/>
      <c r="M253" s="59"/>
      <c r="N253" s="59"/>
      <c r="O253" s="59"/>
      <c r="P253" s="59"/>
    </row>
    <row r="254" spans="2:24" x14ac:dyDescent="0.2">
      <c r="B254" s="3"/>
      <c r="C254" s="18"/>
      <c r="D254" s="18"/>
      <c r="E254" s="18"/>
      <c r="F254" s="18"/>
      <c r="G254" s="18"/>
      <c r="H254" s="18"/>
      <c r="K254" s="59"/>
      <c r="L254" s="59"/>
      <c r="M254" s="59"/>
      <c r="N254" s="59"/>
      <c r="O254" s="59"/>
      <c r="P254" s="59"/>
    </row>
    <row r="255" spans="2:24" x14ac:dyDescent="0.2">
      <c r="B255" s="3"/>
      <c r="C255" s="18"/>
      <c r="D255" s="18"/>
      <c r="E255" s="18"/>
      <c r="F255" s="18"/>
      <c r="G255" s="18"/>
      <c r="H255" s="18"/>
      <c r="K255" s="59"/>
      <c r="L255" s="59"/>
      <c r="M255" s="59"/>
      <c r="N255" s="59"/>
      <c r="O255" s="59"/>
      <c r="P255" s="59"/>
    </row>
    <row r="257" spans="2:24" ht="15" x14ac:dyDescent="0.25">
      <c r="B257" s="2"/>
      <c r="C257" s="70"/>
      <c r="D257" s="70"/>
      <c r="E257" s="70"/>
      <c r="F257" s="70"/>
      <c r="G257" s="70"/>
      <c r="H257" s="70"/>
      <c r="I257" s="71"/>
      <c r="J257" s="71"/>
      <c r="K257" s="54"/>
      <c r="L257" s="54"/>
      <c r="M257" s="54"/>
      <c r="N257" s="54"/>
      <c r="O257" s="71"/>
      <c r="P257" s="55"/>
      <c r="Q257" s="54"/>
      <c r="R257" s="54"/>
      <c r="S257" s="54"/>
      <c r="T257" s="54"/>
      <c r="U257" s="56"/>
      <c r="V257" s="57"/>
      <c r="W257" s="57"/>
      <c r="X257" s="57"/>
    </row>
    <row r="258" spans="2:24" ht="15" x14ac:dyDescent="0.25">
      <c r="B258" s="2"/>
      <c r="C258" s="70"/>
      <c r="D258" s="70"/>
      <c r="E258" s="70"/>
      <c r="F258" s="70"/>
      <c r="G258" s="70"/>
      <c r="H258" s="70"/>
      <c r="I258" s="71"/>
      <c r="J258" s="71"/>
      <c r="K258" s="54"/>
      <c r="L258" s="54"/>
      <c r="M258" s="54"/>
      <c r="N258" s="54"/>
      <c r="O258" s="71"/>
      <c r="P258" s="55"/>
      <c r="Q258" s="54"/>
      <c r="R258" s="54"/>
      <c r="S258" s="54"/>
      <c r="T258" s="54"/>
      <c r="U258" s="56"/>
      <c r="V258" s="57"/>
      <c r="W258" s="57"/>
      <c r="X258" s="57"/>
    </row>
    <row r="259" spans="2:24" ht="15" x14ac:dyDescent="0.25">
      <c r="B259" s="2"/>
      <c r="C259" s="70"/>
      <c r="D259" s="70"/>
      <c r="E259" s="70"/>
      <c r="F259" s="70"/>
      <c r="G259" s="70"/>
      <c r="H259" s="70"/>
      <c r="I259" s="71"/>
      <c r="J259" s="71"/>
      <c r="K259" s="54"/>
      <c r="L259" s="54"/>
      <c r="M259" s="54"/>
      <c r="N259" s="54"/>
      <c r="O259" s="71"/>
      <c r="P259" s="55"/>
      <c r="Q259" s="54"/>
      <c r="R259" s="54"/>
      <c r="S259" s="54"/>
      <c r="T259" s="54"/>
      <c r="U259" s="56"/>
      <c r="V259" s="57"/>
      <c r="W259" s="57"/>
      <c r="X259" s="57"/>
    </row>
    <row r="260" spans="2:24" ht="15" x14ac:dyDescent="0.25">
      <c r="B260" s="2"/>
      <c r="C260" s="70"/>
      <c r="D260" s="70"/>
      <c r="E260" s="70"/>
      <c r="F260" s="70"/>
      <c r="G260" s="70"/>
      <c r="H260" s="70"/>
      <c r="I260" s="71"/>
      <c r="J260" s="71"/>
      <c r="K260" s="54"/>
      <c r="L260" s="54"/>
      <c r="M260" s="54"/>
      <c r="N260" s="54"/>
      <c r="O260" s="71"/>
      <c r="P260" s="55"/>
      <c r="Q260" s="54"/>
      <c r="R260" s="54"/>
      <c r="S260" s="54"/>
      <c r="T260" s="54"/>
      <c r="U260" s="56"/>
      <c r="V260" s="57"/>
      <c r="W260" s="57"/>
      <c r="X260" s="57"/>
    </row>
    <row r="261" spans="2:24" ht="15" x14ac:dyDescent="0.25">
      <c r="B261" s="2"/>
      <c r="C261" s="70"/>
      <c r="D261" s="70"/>
      <c r="E261" s="70"/>
      <c r="F261" s="70"/>
      <c r="G261" s="70"/>
      <c r="H261" s="70"/>
      <c r="I261" s="71"/>
      <c r="J261" s="71"/>
      <c r="K261" s="54"/>
      <c r="L261" s="54"/>
      <c r="M261" s="54"/>
      <c r="N261" s="54"/>
      <c r="O261" s="71"/>
      <c r="P261" s="55"/>
      <c r="Q261" s="54"/>
      <c r="R261" s="54"/>
      <c r="S261" s="54"/>
      <c r="T261" s="54"/>
      <c r="U261" s="56"/>
      <c r="V261" s="57"/>
      <c r="W261" s="57"/>
      <c r="X261" s="57"/>
    </row>
    <row r="262" spans="2:24" ht="15" x14ac:dyDescent="0.25">
      <c r="B262" s="2"/>
      <c r="C262" s="70"/>
      <c r="D262" s="70"/>
      <c r="E262" s="70"/>
      <c r="F262" s="70"/>
      <c r="G262" s="70"/>
      <c r="H262" s="70"/>
      <c r="I262" s="71"/>
      <c r="J262" s="71"/>
      <c r="K262" s="54"/>
      <c r="L262" s="54"/>
      <c r="M262" s="54"/>
      <c r="N262" s="54"/>
      <c r="O262" s="71"/>
      <c r="P262" s="55"/>
      <c r="Q262" s="54"/>
      <c r="R262" s="54"/>
      <c r="S262" s="54"/>
      <c r="T262" s="54"/>
      <c r="U262" s="56"/>
      <c r="V262" s="57"/>
      <c r="W262" s="57"/>
      <c r="X262" s="57"/>
    </row>
    <row r="263" spans="2:24" ht="15" x14ac:dyDescent="0.25">
      <c r="B263" s="2"/>
      <c r="C263" s="70"/>
      <c r="D263" s="70"/>
      <c r="E263" s="70"/>
      <c r="F263" s="70"/>
      <c r="G263" s="70"/>
      <c r="H263" s="70"/>
      <c r="I263" s="71"/>
      <c r="J263" s="71"/>
      <c r="K263" s="54"/>
      <c r="L263" s="54"/>
      <c r="M263" s="54"/>
      <c r="N263" s="54"/>
      <c r="O263" s="71"/>
      <c r="P263" s="55"/>
      <c r="Q263" s="54"/>
      <c r="R263" s="54"/>
      <c r="S263" s="54"/>
      <c r="T263" s="54"/>
      <c r="U263" s="56"/>
      <c r="V263" s="57"/>
      <c r="W263" s="57"/>
      <c r="X263" s="57"/>
    </row>
    <row r="264" spans="2:24" ht="15" x14ac:dyDescent="0.25">
      <c r="B264" s="2"/>
      <c r="C264" s="70"/>
      <c r="D264" s="70"/>
      <c r="E264" s="70"/>
      <c r="F264" s="70"/>
      <c r="G264" s="70"/>
      <c r="H264" s="70"/>
      <c r="I264" s="71"/>
      <c r="J264" s="71"/>
      <c r="K264" s="54"/>
      <c r="L264" s="54"/>
      <c r="M264" s="54"/>
      <c r="N264" s="54"/>
      <c r="O264" s="71"/>
      <c r="P264" s="55"/>
      <c r="Q264" s="54"/>
      <c r="R264" s="54"/>
      <c r="S264" s="54"/>
      <c r="T264" s="54"/>
      <c r="U264" s="56"/>
      <c r="V264" s="57"/>
      <c r="W264" s="57"/>
      <c r="X264" s="57"/>
    </row>
    <row r="265" spans="2:24" ht="15" x14ac:dyDescent="0.25">
      <c r="B265" s="2"/>
      <c r="C265" s="70"/>
      <c r="D265" s="70"/>
      <c r="E265" s="70"/>
      <c r="F265" s="70"/>
      <c r="G265" s="70"/>
      <c r="H265" s="70"/>
      <c r="I265" s="71"/>
      <c r="J265" s="71"/>
      <c r="K265" s="54"/>
      <c r="L265" s="54"/>
      <c r="M265" s="54"/>
      <c r="N265" s="54"/>
      <c r="O265" s="71"/>
      <c r="P265" s="55"/>
      <c r="Q265" s="54"/>
      <c r="R265" s="54"/>
      <c r="S265" s="54"/>
      <c r="T265" s="54"/>
      <c r="U265" s="56"/>
      <c r="V265" s="57"/>
      <c r="W265" s="57"/>
      <c r="X265" s="57"/>
    </row>
    <row r="266" spans="2:24" ht="15" x14ac:dyDescent="0.25">
      <c r="B266" s="2"/>
      <c r="C266" s="70"/>
      <c r="D266" s="70"/>
      <c r="E266" s="70"/>
      <c r="F266" s="70"/>
      <c r="G266" s="70"/>
      <c r="H266" s="70"/>
      <c r="I266" s="71"/>
      <c r="J266" s="71"/>
      <c r="K266" s="54"/>
      <c r="L266" s="54"/>
      <c r="M266" s="54"/>
      <c r="N266" s="54"/>
      <c r="O266" s="71"/>
      <c r="P266" s="55"/>
      <c r="Q266" s="54"/>
      <c r="R266" s="54"/>
      <c r="S266" s="54"/>
      <c r="T266" s="54"/>
      <c r="U266" s="56"/>
      <c r="V266" s="57"/>
      <c r="W266" s="57"/>
      <c r="X266" s="57"/>
    </row>
    <row r="267" spans="2:24" ht="15" x14ac:dyDescent="0.25">
      <c r="B267" s="2"/>
      <c r="C267" s="70"/>
      <c r="D267" s="70"/>
      <c r="E267" s="70"/>
      <c r="F267" s="70"/>
      <c r="G267" s="70"/>
      <c r="H267" s="70"/>
      <c r="I267" s="71"/>
      <c r="J267" s="71"/>
      <c r="K267" s="54"/>
      <c r="L267" s="54"/>
      <c r="M267" s="54"/>
      <c r="N267" s="54"/>
      <c r="O267" s="71"/>
      <c r="P267" s="55"/>
      <c r="Q267" s="54"/>
      <c r="R267" s="54"/>
      <c r="S267" s="54"/>
      <c r="T267" s="54"/>
      <c r="U267" s="56"/>
      <c r="V267" s="57"/>
      <c r="W267" s="57"/>
      <c r="X267" s="57"/>
    </row>
    <row r="268" spans="2:24" ht="15" x14ac:dyDescent="0.25">
      <c r="B268" s="2"/>
      <c r="C268" s="70"/>
      <c r="D268" s="70"/>
      <c r="E268" s="70"/>
      <c r="F268" s="70"/>
      <c r="G268" s="70"/>
      <c r="H268" s="70"/>
      <c r="I268" s="71"/>
      <c r="J268" s="71"/>
      <c r="K268" s="54"/>
      <c r="L268" s="54"/>
      <c r="M268" s="54"/>
      <c r="N268" s="54"/>
      <c r="O268" s="71"/>
      <c r="P268" s="55"/>
      <c r="Q268" s="54"/>
      <c r="R268" s="54"/>
      <c r="S268" s="54"/>
      <c r="T268" s="54"/>
      <c r="U268" s="56"/>
      <c r="V268" s="57"/>
      <c r="W268" s="57"/>
      <c r="X268" s="57"/>
    </row>
    <row r="269" spans="2:24" ht="15" x14ac:dyDescent="0.25">
      <c r="B269" s="2"/>
      <c r="C269" s="70"/>
      <c r="D269" s="70"/>
      <c r="E269" s="70"/>
      <c r="F269" s="70"/>
      <c r="G269" s="70"/>
      <c r="H269" s="70"/>
      <c r="I269" s="71"/>
      <c r="J269" s="71"/>
      <c r="K269" s="54"/>
      <c r="L269" s="54"/>
      <c r="M269" s="54"/>
      <c r="N269" s="54"/>
      <c r="O269" s="71"/>
      <c r="P269" s="55"/>
      <c r="Q269" s="54"/>
      <c r="R269" s="54"/>
      <c r="S269" s="54"/>
      <c r="T269" s="54"/>
      <c r="U269" s="56"/>
      <c r="V269" s="57"/>
      <c r="W269" s="57"/>
      <c r="X269" s="57"/>
    </row>
    <row r="270" spans="2:24" ht="15" x14ac:dyDescent="0.25">
      <c r="B270" s="2"/>
      <c r="C270" s="70"/>
      <c r="D270" s="70"/>
      <c r="E270" s="70"/>
      <c r="F270" s="70"/>
      <c r="G270" s="70"/>
      <c r="H270" s="70"/>
      <c r="I270" s="71"/>
      <c r="J270" s="71"/>
      <c r="K270" s="54"/>
      <c r="L270" s="54"/>
      <c r="M270" s="54"/>
      <c r="N270" s="54"/>
      <c r="O270" s="71"/>
      <c r="P270" s="55"/>
      <c r="Q270" s="54"/>
      <c r="R270" s="54"/>
      <c r="S270" s="54"/>
      <c r="T270" s="54"/>
      <c r="U270" s="56"/>
      <c r="V270" s="57"/>
      <c r="W270" s="57"/>
      <c r="X270" s="57"/>
    </row>
    <row r="271" spans="2:24" ht="15" x14ac:dyDescent="0.25">
      <c r="B271" s="2"/>
      <c r="C271" s="70"/>
      <c r="D271" s="70"/>
      <c r="E271" s="70"/>
      <c r="F271" s="70"/>
      <c r="G271" s="70"/>
      <c r="H271" s="70"/>
      <c r="I271" s="71"/>
      <c r="J271" s="71"/>
      <c r="K271" s="54"/>
      <c r="L271" s="54"/>
      <c r="M271" s="54"/>
      <c r="N271" s="54"/>
      <c r="O271" s="71"/>
      <c r="P271" s="55"/>
      <c r="Q271" s="54"/>
      <c r="R271" s="54"/>
      <c r="S271" s="54"/>
      <c r="T271" s="54"/>
      <c r="U271" s="56"/>
      <c r="V271" s="57"/>
      <c r="W271" s="57"/>
      <c r="X271" s="57"/>
    </row>
    <row r="272" spans="2:24" ht="15" x14ac:dyDescent="0.25">
      <c r="B272" s="2"/>
      <c r="C272" s="70"/>
      <c r="D272" s="70"/>
      <c r="E272" s="70"/>
      <c r="F272" s="70"/>
      <c r="G272" s="70"/>
      <c r="H272" s="70"/>
      <c r="I272" s="71"/>
      <c r="J272" s="71"/>
      <c r="K272" s="54"/>
      <c r="L272" s="54"/>
      <c r="M272" s="54"/>
      <c r="N272" s="54"/>
      <c r="O272" s="71"/>
      <c r="P272" s="55"/>
      <c r="Q272" s="54"/>
      <c r="R272" s="54"/>
      <c r="S272" s="54"/>
      <c r="T272" s="54"/>
      <c r="U272" s="56"/>
      <c r="V272" s="57"/>
      <c r="W272" s="57"/>
      <c r="X272" s="57"/>
    </row>
    <row r="273" spans="2:24" ht="15" x14ac:dyDescent="0.25">
      <c r="B273" s="2"/>
      <c r="C273" s="70"/>
      <c r="D273" s="70"/>
      <c r="E273" s="70"/>
      <c r="F273" s="70"/>
      <c r="G273" s="70"/>
      <c r="H273" s="70"/>
      <c r="I273" s="71"/>
      <c r="J273" s="71"/>
      <c r="K273" s="54"/>
      <c r="L273" s="54"/>
      <c r="M273" s="54"/>
      <c r="N273" s="54"/>
      <c r="O273" s="71"/>
      <c r="P273" s="55"/>
      <c r="Q273" s="54"/>
      <c r="R273" s="54"/>
      <c r="S273" s="54"/>
      <c r="T273" s="54"/>
      <c r="U273" s="56"/>
      <c r="V273" s="57"/>
      <c r="W273" s="57"/>
      <c r="X273" s="57"/>
    </row>
    <row r="274" spans="2:24" ht="15" x14ac:dyDescent="0.25">
      <c r="B274" s="2"/>
      <c r="C274" s="70"/>
      <c r="D274" s="70"/>
      <c r="E274" s="70"/>
      <c r="F274" s="70"/>
      <c r="G274" s="70"/>
      <c r="H274" s="70"/>
      <c r="I274" s="71"/>
      <c r="J274" s="71"/>
      <c r="K274" s="54"/>
      <c r="L274" s="54"/>
      <c r="M274" s="54"/>
      <c r="N274" s="54"/>
      <c r="O274" s="71"/>
      <c r="P274" s="55"/>
      <c r="Q274" s="54"/>
      <c r="R274" s="54"/>
      <c r="S274" s="54"/>
      <c r="T274" s="54"/>
      <c r="U274" s="56"/>
      <c r="V274" s="57"/>
      <c r="W274" s="57"/>
      <c r="X274" s="57"/>
    </row>
    <row r="275" spans="2:24" ht="15" x14ac:dyDescent="0.25">
      <c r="B275" s="2"/>
      <c r="C275" s="70"/>
      <c r="D275" s="70"/>
      <c r="E275" s="70"/>
      <c r="F275" s="70"/>
      <c r="G275" s="70"/>
      <c r="H275" s="70"/>
      <c r="I275" s="71"/>
      <c r="J275" s="71"/>
      <c r="K275" s="54"/>
      <c r="L275" s="54"/>
      <c r="M275" s="54"/>
      <c r="N275" s="54"/>
      <c r="O275" s="71"/>
      <c r="P275" s="55"/>
      <c r="Q275" s="54"/>
      <c r="R275" s="54"/>
      <c r="S275" s="54"/>
      <c r="T275" s="54"/>
      <c r="U275" s="56"/>
      <c r="V275" s="57"/>
      <c r="W275" s="57"/>
      <c r="X275" s="57"/>
    </row>
    <row r="276" spans="2:24" ht="15" x14ac:dyDescent="0.25">
      <c r="B276" s="2"/>
      <c r="C276" s="70"/>
      <c r="D276" s="70"/>
      <c r="E276" s="70"/>
      <c r="F276" s="70"/>
      <c r="G276" s="70"/>
      <c r="H276" s="70"/>
      <c r="I276" s="71"/>
      <c r="J276" s="71"/>
      <c r="K276" s="54"/>
      <c r="L276" s="54"/>
      <c r="M276" s="54"/>
      <c r="N276" s="54"/>
      <c r="O276" s="71"/>
      <c r="P276" s="55"/>
      <c r="Q276" s="54"/>
      <c r="R276" s="54"/>
      <c r="S276" s="54"/>
      <c r="T276" s="54"/>
      <c r="U276" s="56"/>
      <c r="V276" s="57"/>
      <c r="W276" s="57"/>
      <c r="X276" s="57"/>
    </row>
    <row r="277" spans="2:24" ht="15" x14ac:dyDescent="0.25">
      <c r="B277" s="2"/>
      <c r="C277" s="70"/>
      <c r="D277" s="70"/>
      <c r="E277" s="70"/>
      <c r="F277" s="70"/>
      <c r="G277" s="70"/>
      <c r="H277" s="70"/>
      <c r="I277" s="71"/>
      <c r="J277" s="71"/>
      <c r="K277" s="54"/>
      <c r="L277" s="54"/>
      <c r="M277" s="54"/>
      <c r="N277" s="54"/>
      <c r="O277" s="71"/>
      <c r="P277" s="55"/>
      <c r="Q277" s="54"/>
      <c r="R277" s="54"/>
      <c r="S277" s="54"/>
      <c r="T277" s="54"/>
      <c r="U277" s="56"/>
      <c r="V277" s="57"/>
      <c r="W277" s="57"/>
      <c r="X277" s="57"/>
    </row>
    <row r="278" spans="2:24" ht="15" x14ac:dyDescent="0.25">
      <c r="B278" s="2"/>
      <c r="C278" s="70"/>
      <c r="D278" s="70"/>
      <c r="E278" s="70"/>
      <c r="F278" s="70"/>
      <c r="G278" s="70"/>
      <c r="H278" s="70"/>
      <c r="I278" s="71"/>
      <c r="J278" s="71"/>
      <c r="K278" s="54"/>
      <c r="L278" s="54"/>
      <c r="M278" s="54"/>
      <c r="N278" s="54"/>
      <c r="O278" s="71"/>
      <c r="P278" s="55"/>
      <c r="Q278" s="54"/>
      <c r="R278" s="54"/>
      <c r="S278" s="54"/>
      <c r="T278" s="54"/>
      <c r="U278" s="56"/>
      <c r="V278" s="57"/>
      <c r="W278" s="57"/>
      <c r="X278" s="57"/>
    </row>
    <row r="279" spans="2:24" ht="15" x14ac:dyDescent="0.25">
      <c r="B279" s="2"/>
      <c r="C279" s="70"/>
      <c r="D279" s="70"/>
      <c r="E279" s="70"/>
      <c r="F279" s="70"/>
      <c r="G279" s="70"/>
      <c r="H279" s="70"/>
      <c r="I279" s="71"/>
      <c r="J279" s="71"/>
      <c r="K279" s="54"/>
      <c r="L279" s="54"/>
      <c r="M279" s="54"/>
      <c r="N279" s="54"/>
      <c r="O279" s="71"/>
      <c r="P279" s="55"/>
      <c r="Q279" s="54"/>
      <c r="R279" s="54"/>
      <c r="S279" s="54"/>
      <c r="T279" s="54"/>
      <c r="U279" s="56"/>
      <c r="V279" s="57"/>
      <c r="W279" s="57"/>
      <c r="X279" s="57"/>
    </row>
    <row r="280" spans="2:24" ht="15" x14ac:dyDescent="0.25">
      <c r="B280" s="2"/>
      <c r="C280" s="70"/>
      <c r="D280" s="70"/>
      <c r="E280" s="70"/>
      <c r="F280" s="70"/>
      <c r="G280" s="70"/>
      <c r="H280" s="70"/>
      <c r="I280" s="71"/>
      <c r="J280" s="71"/>
      <c r="K280" s="54"/>
      <c r="L280" s="54"/>
      <c r="M280" s="54"/>
      <c r="N280" s="54"/>
      <c r="O280" s="71"/>
      <c r="P280" s="55"/>
      <c r="Q280" s="54"/>
      <c r="R280" s="54"/>
      <c r="S280" s="54"/>
      <c r="T280" s="54"/>
      <c r="U280" s="56"/>
      <c r="V280" s="57"/>
      <c r="W280" s="57"/>
      <c r="X280" s="57"/>
    </row>
    <row r="281" spans="2:24" x14ac:dyDescent="0.2">
      <c r="B281" s="3"/>
      <c r="C281" s="18"/>
      <c r="D281" s="18"/>
      <c r="E281" s="18"/>
      <c r="F281" s="18"/>
      <c r="G281" s="18"/>
      <c r="H281" s="18"/>
      <c r="K281" s="59"/>
      <c r="L281" s="59"/>
      <c r="M281" s="59"/>
      <c r="N281" s="59"/>
      <c r="O281" s="59"/>
      <c r="P281" s="59"/>
    </row>
    <row r="282" spans="2:24" x14ac:dyDescent="0.2">
      <c r="B282" s="3"/>
      <c r="C282" s="18"/>
      <c r="D282" s="18"/>
      <c r="E282" s="18"/>
      <c r="F282" s="18"/>
      <c r="G282" s="18"/>
      <c r="H282" s="18"/>
      <c r="K282" s="59"/>
      <c r="L282" s="59"/>
      <c r="M282" s="59"/>
      <c r="N282" s="59"/>
      <c r="O282" s="59"/>
      <c r="P282" s="59"/>
    </row>
    <row r="283" spans="2:24" x14ac:dyDescent="0.2">
      <c r="B283" s="3"/>
      <c r="C283" s="18"/>
      <c r="D283" s="18"/>
      <c r="E283" s="18"/>
      <c r="F283" s="18"/>
      <c r="G283" s="18"/>
      <c r="H283" s="18"/>
      <c r="K283" s="59"/>
      <c r="L283" s="59"/>
      <c r="M283" s="59"/>
      <c r="N283" s="59"/>
      <c r="O283" s="59"/>
      <c r="P283" s="59"/>
    </row>
    <row r="285" spans="2:24" ht="15" x14ac:dyDescent="0.25">
      <c r="B285" s="2"/>
      <c r="C285" s="70"/>
      <c r="D285" s="70"/>
      <c r="E285" s="70"/>
      <c r="F285" s="70"/>
      <c r="G285" s="70"/>
      <c r="H285" s="70"/>
      <c r="I285" s="71"/>
      <c r="J285" s="71"/>
      <c r="K285" s="54"/>
      <c r="L285" s="54"/>
      <c r="M285" s="54"/>
      <c r="N285" s="54"/>
      <c r="O285" s="71"/>
      <c r="P285" s="55"/>
      <c r="Q285" s="54"/>
      <c r="R285" s="54"/>
      <c r="S285" s="54"/>
      <c r="T285" s="54"/>
      <c r="U285" s="56"/>
      <c r="V285" s="57"/>
      <c r="W285" s="57"/>
      <c r="X285" s="57"/>
    </row>
    <row r="286" spans="2:24" ht="15" x14ac:dyDescent="0.25">
      <c r="B286" s="2"/>
      <c r="C286" s="70"/>
      <c r="D286" s="70"/>
      <c r="E286" s="70"/>
      <c r="F286" s="70"/>
      <c r="G286" s="70"/>
      <c r="H286" s="70"/>
      <c r="I286" s="71"/>
      <c r="J286" s="71"/>
      <c r="K286" s="54"/>
      <c r="L286" s="54"/>
      <c r="M286" s="54"/>
      <c r="N286" s="54"/>
      <c r="O286" s="71"/>
      <c r="P286" s="55"/>
      <c r="Q286" s="54"/>
      <c r="R286" s="54"/>
      <c r="S286" s="54"/>
      <c r="T286" s="54"/>
      <c r="U286" s="56"/>
      <c r="V286" s="57"/>
      <c r="W286" s="57"/>
      <c r="X286" s="57"/>
    </row>
    <row r="287" spans="2:24" ht="15" x14ac:dyDescent="0.25">
      <c r="B287" s="2"/>
      <c r="C287" s="70"/>
      <c r="D287" s="70"/>
      <c r="E287" s="70"/>
      <c r="F287" s="70"/>
      <c r="G287" s="70"/>
      <c r="H287" s="70"/>
      <c r="I287" s="71"/>
      <c r="J287" s="71"/>
      <c r="K287" s="54"/>
      <c r="L287" s="54"/>
      <c r="M287" s="54"/>
      <c r="N287" s="54"/>
      <c r="O287" s="71"/>
      <c r="P287" s="55"/>
      <c r="Q287" s="54"/>
      <c r="R287" s="54"/>
      <c r="S287" s="54"/>
      <c r="T287" s="54"/>
      <c r="U287" s="56"/>
      <c r="V287" s="57"/>
      <c r="W287" s="57"/>
      <c r="X287" s="57"/>
    </row>
    <row r="288" spans="2:24" ht="15" x14ac:dyDescent="0.25">
      <c r="B288" s="2"/>
      <c r="C288" s="70"/>
      <c r="D288" s="70"/>
      <c r="E288" s="70"/>
      <c r="F288" s="70"/>
      <c r="G288" s="70"/>
      <c r="H288" s="70"/>
      <c r="I288" s="71"/>
      <c r="J288" s="71"/>
      <c r="K288" s="54"/>
      <c r="L288" s="54"/>
      <c r="M288" s="54"/>
      <c r="N288" s="54"/>
      <c r="O288" s="71"/>
      <c r="P288" s="55"/>
      <c r="Q288" s="54"/>
      <c r="R288" s="54"/>
      <c r="S288" s="54"/>
      <c r="T288" s="54"/>
      <c r="U288" s="56"/>
      <c r="V288" s="57"/>
      <c r="W288" s="57"/>
      <c r="X288" s="57"/>
    </row>
    <row r="289" spans="2:24" ht="15" x14ac:dyDescent="0.25">
      <c r="B289" s="2"/>
      <c r="C289" s="70"/>
      <c r="D289" s="70"/>
      <c r="E289" s="70"/>
      <c r="F289" s="70"/>
      <c r="G289" s="70"/>
      <c r="H289" s="70"/>
      <c r="I289" s="71"/>
      <c r="J289" s="71"/>
      <c r="K289" s="54"/>
      <c r="L289" s="54"/>
      <c r="M289" s="54"/>
      <c r="N289" s="54"/>
      <c r="O289" s="71"/>
      <c r="P289" s="55"/>
      <c r="Q289" s="54"/>
      <c r="R289" s="54"/>
      <c r="S289" s="54"/>
      <c r="T289" s="54"/>
      <c r="U289" s="56"/>
      <c r="V289" s="57"/>
      <c r="W289" s="57"/>
      <c r="X289" s="57"/>
    </row>
    <row r="290" spans="2:24" ht="15" x14ac:dyDescent="0.25">
      <c r="B290" s="2"/>
      <c r="C290" s="70"/>
      <c r="D290" s="70"/>
      <c r="E290" s="70"/>
      <c r="F290" s="70"/>
      <c r="G290" s="70"/>
      <c r="H290" s="70"/>
      <c r="I290" s="71"/>
      <c r="J290" s="71"/>
      <c r="K290" s="54"/>
      <c r="L290" s="54"/>
      <c r="M290" s="54"/>
      <c r="N290" s="54"/>
      <c r="O290" s="71"/>
      <c r="P290" s="55"/>
      <c r="Q290" s="54"/>
      <c r="R290" s="54"/>
      <c r="S290" s="54"/>
      <c r="T290" s="54"/>
      <c r="U290" s="56"/>
      <c r="V290" s="57"/>
      <c r="W290" s="57"/>
      <c r="X290" s="57"/>
    </row>
    <row r="291" spans="2:24" ht="15" x14ac:dyDescent="0.25">
      <c r="B291" s="2"/>
      <c r="C291" s="70"/>
      <c r="D291" s="70"/>
      <c r="E291" s="70"/>
      <c r="F291" s="70"/>
      <c r="G291" s="70"/>
      <c r="H291" s="70"/>
      <c r="I291" s="71"/>
      <c r="J291" s="71"/>
      <c r="K291" s="54"/>
      <c r="L291" s="54"/>
      <c r="M291" s="54"/>
      <c r="N291" s="54"/>
      <c r="O291" s="71"/>
      <c r="P291" s="55"/>
      <c r="Q291" s="54"/>
      <c r="R291" s="54"/>
      <c r="S291" s="54"/>
      <c r="T291" s="54"/>
      <c r="U291" s="56"/>
      <c r="V291" s="57"/>
      <c r="W291" s="57"/>
      <c r="X291" s="57"/>
    </row>
    <row r="292" spans="2:24" ht="15" x14ac:dyDescent="0.25">
      <c r="B292" s="2"/>
      <c r="C292" s="70"/>
      <c r="D292" s="70"/>
      <c r="E292" s="70"/>
      <c r="F292" s="70"/>
      <c r="G292" s="70"/>
      <c r="H292" s="70"/>
      <c r="I292" s="71"/>
      <c r="J292" s="71"/>
      <c r="K292" s="54"/>
      <c r="L292" s="54"/>
      <c r="M292" s="54"/>
      <c r="N292" s="54"/>
      <c r="O292" s="71"/>
      <c r="P292" s="55"/>
      <c r="Q292" s="54"/>
      <c r="R292" s="54"/>
      <c r="S292" s="54"/>
      <c r="T292" s="54"/>
      <c r="U292" s="56"/>
      <c r="V292" s="57"/>
      <c r="W292" s="57"/>
      <c r="X292" s="57"/>
    </row>
    <row r="293" spans="2:24" ht="15" x14ac:dyDescent="0.25">
      <c r="B293" s="2"/>
      <c r="C293" s="70"/>
      <c r="D293" s="70"/>
      <c r="E293" s="70"/>
      <c r="F293" s="70"/>
      <c r="G293" s="70"/>
      <c r="H293" s="70"/>
      <c r="I293" s="71"/>
      <c r="J293" s="71"/>
      <c r="K293" s="54"/>
      <c r="L293" s="54"/>
      <c r="M293" s="54"/>
      <c r="N293" s="54"/>
      <c r="O293" s="71"/>
      <c r="P293" s="55"/>
      <c r="Q293" s="54"/>
      <c r="R293" s="54"/>
      <c r="S293" s="54"/>
      <c r="T293" s="54"/>
      <c r="U293" s="56"/>
      <c r="V293" s="57"/>
      <c r="W293" s="57"/>
      <c r="X293" s="57"/>
    </row>
    <row r="294" spans="2:24" ht="15" x14ac:dyDescent="0.25">
      <c r="B294" s="2"/>
      <c r="C294" s="70"/>
      <c r="D294" s="70"/>
      <c r="E294" s="70"/>
      <c r="F294" s="70"/>
      <c r="G294" s="70"/>
      <c r="H294" s="70"/>
      <c r="I294" s="71"/>
      <c r="J294" s="71"/>
      <c r="K294" s="54"/>
      <c r="L294" s="54"/>
      <c r="M294" s="54"/>
      <c r="N294" s="54"/>
      <c r="O294" s="71"/>
      <c r="P294" s="55"/>
      <c r="Q294" s="54"/>
      <c r="R294" s="54"/>
      <c r="S294" s="54"/>
      <c r="T294" s="54"/>
      <c r="U294" s="56"/>
      <c r="V294" s="57"/>
      <c r="W294" s="57"/>
      <c r="X294" s="57"/>
    </row>
    <row r="295" spans="2:24" ht="15" x14ac:dyDescent="0.25">
      <c r="B295" s="2"/>
      <c r="C295" s="70"/>
      <c r="D295" s="70"/>
      <c r="E295" s="70"/>
      <c r="F295" s="70"/>
      <c r="G295" s="70"/>
      <c r="H295" s="70"/>
      <c r="I295" s="71"/>
      <c r="J295" s="71"/>
      <c r="K295" s="54"/>
      <c r="L295" s="54"/>
      <c r="M295" s="54"/>
      <c r="N295" s="54"/>
      <c r="O295" s="71"/>
      <c r="P295" s="55"/>
      <c r="Q295" s="54"/>
      <c r="R295" s="54"/>
      <c r="S295" s="54"/>
      <c r="T295" s="54"/>
      <c r="U295" s="56"/>
      <c r="V295" s="57"/>
      <c r="W295" s="57"/>
      <c r="X295" s="57"/>
    </row>
    <row r="296" spans="2:24" ht="15" x14ac:dyDescent="0.25">
      <c r="B296" s="2"/>
      <c r="C296" s="70"/>
      <c r="D296" s="70"/>
      <c r="E296" s="70"/>
      <c r="F296" s="70"/>
      <c r="G296" s="70"/>
      <c r="H296" s="70"/>
      <c r="I296" s="71"/>
      <c r="J296" s="71"/>
      <c r="K296" s="54"/>
      <c r="L296" s="54"/>
      <c r="M296" s="54"/>
      <c r="N296" s="54"/>
      <c r="O296" s="71"/>
      <c r="P296" s="55"/>
      <c r="Q296" s="54"/>
      <c r="R296" s="54"/>
      <c r="S296" s="54"/>
      <c r="T296" s="54"/>
      <c r="U296" s="56"/>
      <c r="V296" s="57"/>
      <c r="W296" s="57"/>
      <c r="X296" s="57"/>
    </row>
    <row r="297" spans="2:24" ht="15" x14ac:dyDescent="0.25">
      <c r="B297" s="2"/>
      <c r="C297" s="70"/>
      <c r="D297" s="70"/>
      <c r="E297" s="70"/>
      <c r="F297" s="70"/>
      <c r="G297" s="70"/>
      <c r="H297" s="70"/>
      <c r="I297" s="71"/>
      <c r="J297" s="71"/>
      <c r="K297" s="54"/>
      <c r="L297" s="54"/>
      <c r="M297" s="54"/>
      <c r="N297" s="54"/>
      <c r="O297" s="71"/>
      <c r="P297" s="55"/>
      <c r="Q297" s="54"/>
      <c r="R297" s="54"/>
      <c r="S297" s="54"/>
      <c r="T297" s="54"/>
      <c r="U297" s="56"/>
      <c r="V297" s="57"/>
      <c r="W297" s="57"/>
      <c r="X297" s="57"/>
    </row>
    <row r="298" spans="2:24" ht="15" x14ac:dyDescent="0.25">
      <c r="B298" s="2"/>
      <c r="C298" s="70"/>
      <c r="D298" s="70"/>
      <c r="E298" s="70"/>
      <c r="F298" s="70"/>
      <c r="G298" s="70"/>
      <c r="H298" s="70"/>
      <c r="I298" s="71"/>
      <c r="J298" s="71"/>
      <c r="K298" s="54"/>
      <c r="L298" s="54"/>
      <c r="M298" s="54"/>
      <c r="N298" s="54"/>
      <c r="O298" s="71"/>
      <c r="P298" s="55"/>
      <c r="Q298" s="54"/>
      <c r="R298" s="54"/>
      <c r="S298" s="54"/>
      <c r="T298" s="54"/>
      <c r="U298" s="56"/>
      <c r="V298" s="57"/>
      <c r="W298" s="57"/>
      <c r="X298" s="57"/>
    </row>
    <row r="299" spans="2:24" ht="15" x14ac:dyDescent="0.25">
      <c r="B299" s="2"/>
      <c r="C299" s="70"/>
      <c r="D299" s="70"/>
      <c r="E299" s="70"/>
      <c r="F299" s="70"/>
      <c r="G299" s="70"/>
      <c r="H299" s="70"/>
      <c r="I299" s="71"/>
      <c r="J299" s="71"/>
      <c r="K299" s="54"/>
      <c r="L299" s="54"/>
      <c r="M299" s="54"/>
      <c r="N299" s="54"/>
      <c r="O299" s="71"/>
      <c r="P299" s="55"/>
      <c r="Q299" s="54"/>
      <c r="R299" s="54"/>
      <c r="S299" s="54"/>
      <c r="T299" s="54"/>
      <c r="U299" s="56"/>
      <c r="V299" s="57"/>
      <c r="W299" s="57"/>
      <c r="X299" s="57"/>
    </row>
    <row r="300" spans="2:24" ht="15" x14ac:dyDescent="0.25">
      <c r="B300" s="2"/>
      <c r="C300" s="70"/>
      <c r="D300" s="70"/>
      <c r="E300" s="70"/>
      <c r="F300" s="70"/>
      <c r="G300" s="70"/>
      <c r="H300" s="70"/>
      <c r="I300" s="71"/>
      <c r="J300" s="71"/>
      <c r="K300" s="54"/>
      <c r="L300" s="54"/>
      <c r="M300" s="54"/>
      <c r="N300" s="54"/>
      <c r="O300" s="71"/>
      <c r="P300" s="55"/>
      <c r="Q300" s="54"/>
      <c r="R300" s="54"/>
      <c r="S300" s="54"/>
      <c r="T300" s="54"/>
      <c r="U300" s="56"/>
      <c r="V300" s="57"/>
      <c r="W300" s="57"/>
      <c r="X300" s="57"/>
    </row>
    <row r="301" spans="2:24" ht="15" x14ac:dyDescent="0.25">
      <c r="B301" s="2"/>
      <c r="C301" s="70"/>
      <c r="D301" s="70"/>
      <c r="E301" s="70"/>
      <c r="F301" s="70"/>
      <c r="G301" s="70"/>
      <c r="H301" s="70"/>
      <c r="I301" s="71"/>
      <c r="J301" s="71"/>
      <c r="K301" s="54"/>
      <c r="L301" s="54"/>
      <c r="M301" s="54"/>
      <c r="N301" s="54"/>
      <c r="O301" s="71"/>
      <c r="P301" s="55"/>
      <c r="Q301" s="54"/>
      <c r="R301" s="54"/>
      <c r="S301" s="54"/>
      <c r="T301" s="54"/>
      <c r="U301" s="56"/>
      <c r="V301" s="57"/>
      <c r="W301" s="57"/>
      <c r="X301" s="57"/>
    </row>
    <row r="302" spans="2:24" ht="15" x14ac:dyDescent="0.25">
      <c r="B302" s="2"/>
      <c r="C302" s="70"/>
      <c r="D302" s="70"/>
      <c r="E302" s="70"/>
      <c r="F302" s="70"/>
      <c r="G302" s="70"/>
      <c r="H302" s="70"/>
      <c r="I302" s="71"/>
      <c r="J302" s="71"/>
      <c r="K302" s="54"/>
      <c r="L302" s="54"/>
      <c r="M302" s="54"/>
      <c r="N302" s="54"/>
      <c r="O302" s="71"/>
      <c r="P302" s="55"/>
      <c r="Q302" s="54"/>
      <c r="R302" s="54"/>
      <c r="S302" s="54"/>
      <c r="T302" s="54"/>
      <c r="U302" s="56"/>
      <c r="V302" s="57"/>
      <c r="W302" s="57"/>
      <c r="X302" s="57"/>
    </row>
    <row r="303" spans="2:24" ht="15" x14ac:dyDescent="0.25">
      <c r="B303" s="2"/>
      <c r="C303" s="70"/>
      <c r="D303" s="70"/>
      <c r="E303" s="70"/>
      <c r="F303" s="70"/>
      <c r="G303" s="70"/>
      <c r="H303" s="70"/>
      <c r="I303" s="71"/>
      <c r="J303" s="71"/>
      <c r="K303" s="54"/>
      <c r="L303" s="54"/>
      <c r="M303" s="54"/>
      <c r="N303" s="54"/>
      <c r="O303" s="71"/>
      <c r="P303" s="55"/>
      <c r="Q303" s="54"/>
      <c r="R303" s="54"/>
      <c r="S303" s="54"/>
      <c r="T303" s="54"/>
      <c r="U303" s="56"/>
      <c r="V303" s="57"/>
      <c r="W303" s="57"/>
      <c r="X303" s="57"/>
    </row>
    <row r="304" spans="2:24" ht="15" x14ac:dyDescent="0.25">
      <c r="B304" s="2"/>
      <c r="C304" s="70"/>
      <c r="D304" s="70"/>
      <c r="E304" s="70"/>
      <c r="F304" s="70"/>
      <c r="G304" s="70"/>
      <c r="H304" s="70"/>
      <c r="I304" s="71"/>
      <c r="J304" s="71"/>
      <c r="K304" s="54"/>
      <c r="L304" s="54"/>
      <c r="M304" s="54"/>
      <c r="N304" s="54"/>
      <c r="O304" s="71"/>
      <c r="P304" s="55"/>
      <c r="Q304" s="54"/>
      <c r="R304" s="54"/>
      <c r="S304" s="54"/>
      <c r="T304" s="54"/>
      <c r="U304" s="56"/>
      <c r="V304" s="57"/>
      <c r="W304" s="57"/>
      <c r="X304" s="57"/>
    </row>
    <row r="305" spans="2:24" ht="15" x14ac:dyDescent="0.25">
      <c r="B305" s="2"/>
      <c r="C305" s="70"/>
      <c r="D305" s="70"/>
      <c r="E305" s="70"/>
      <c r="F305" s="70"/>
      <c r="G305" s="70"/>
      <c r="H305" s="70"/>
      <c r="I305" s="71"/>
      <c r="J305" s="71"/>
      <c r="K305" s="54"/>
      <c r="L305" s="54"/>
      <c r="M305" s="54"/>
      <c r="N305" s="54"/>
      <c r="O305" s="71"/>
      <c r="P305" s="55"/>
      <c r="Q305" s="54"/>
      <c r="R305" s="54"/>
      <c r="S305" s="54"/>
      <c r="T305" s="54"/>
      <c r="U305" s="56"/>
      <c r="V305" s="57"/>
      <c r="W305" s="57"/>
      <c r="X305" s="57"/>
    </row>
    <row r="306" spans="2:24" ht="15" x14ac:dyDescent="0.25">
      <c r="B306" s="2"/>
      <c r="C306" s="70"/>
      <c r="D306" s="70"/>
      <c r="E306" s="70"/>
      <c r="F306" s="70"/>
      <c r="G306" s="70"/>
      <c r="H306" s="70"/>
      <c r="I306" s="71"/>
      <c r="J306" s="71"/>
      <c r="K306" s="54"/>
      <c r="L306" s="54"/>
      <c r="M306" s="54"/>
      <c r="N306" s="54"/>
      <c r="O306" s="71"/>
      <c r="P306" s="55"/>
      <c r="Q306" s="54"/>
      <c r="R306" s="54"/>
      <c r="S306" s="54"/>
      <c r="T306" s="54"/>
      <c r="U306" s="56"/>
      <c r="V306" s="57"/>
      <c r="W306" s="57"/>
      <c r="X306" s="57"/>
    </row>
    <row r="307" spans="2:24" ht="15" x14ac:dyDescent="0.25">
      <c r="B307" s="2"/>
      <c r="C307" s="70"/>
      <c r="D307" s="70"/>
      <c r="E307" s="70"/>
      <c r="F307" s="70"/>
      <c r="G307" s="70"/>
      <c r="H307" s="70"/>
      <c r="I307" s="71"/>
      <c r="J307" s="71"/>
      <c r="K307" s="54"/>
      <c r="L307" s="54"/>
      <c r="M307" s="54"/>
      <c r="N307" s="54"/>
      <c r="O307" s="71"/>
      <c r="P307" s="55"/>
      <c r="Q307" s="54"/>
      <c r="R307" s="54"/>
      <c r="S307" s="54"/>
      <c r="T307" s="54"/>
      <c r="U307" s="56"/>
      <c r="V307" s="57"/>
      <c r="W307" s="57"/>
      <c r="X307" s="57"/>
    </row>
    <row r="308" spans="2:24" ht="15" x14ac:dyDescent="0.25">
      <c r="B308" s="2"/>
      <c r="C308" s="70"/>
      <c r="D308" s="70"/>
      <c r="E308" s="70"/>
      <c r="F308" s="70"/>
      <c r="G308" s="70"/>
      <c r="H308" s="70"/>
      <c r="I308" s="71"/>
      <c r="J308" s="71"/>
      <c r="K308" s="54"/>
      <c r="L308" s="54"/>
      <c r="M308" s="54"/>
      <c r="N308" s="54"/>
      <c r="O308" s="71"/>
      <c r="P308" s="55"/>
      <c r="Q308" s="54"/>
      <c r="R308" s="54"/>
      <c r="S308" s="54"/>
      <c r="T308" s="54"/>
      <c r="U308" s="56"/>
      <c r="V308" s="57"/>
      <c r="W308" s="57"/>
      <c r="X308" s="57"/>
    </row>
    <row r="309" spans="2:24" x14ac:dyDescent="0.2">
      <c r="B309" s="3"/>
      <c r="C309" s="18"/>
      <c r="D309" s="18"/>
      <c r="E309" s="18"/>
      <c r="F309" s="18"/>
      <c r="G309" s="18"/>
      <c r="H309" s="18"/>
      <c r="K309" s="59"/>
      <c r="L309" s="59"/>
      <c r="M309" s="59"/>
      <c r="N309" s="59"/>
      <c r="O309" s="59"/>
      <c r="P309" s="59"/>
    </row>
    <row r="310" spans="2:24" x14ac:dyDescent="0.2">
      <c r="B310" s="3"/>
      <c r="C310" s="18"/>
      <c r="D310" s="18"/>
      <c r="E310" s="18"/>
      <c r="F310" s="18"/>
      <c r="G310" s="18"/>
      <c r="H310" s="18"/>
      <c r="K310" s="59"/>
      <c r="L310" s="59"/>
      <c r="M310" s="59"/>
      <c r="N310" s="59"/>
      <c r="O310" s="59"/>
      <c r="P310" s="59"/>
    </row>
    <row r="312" spans="2:24" ht="15" x14ac:dyDescent="0.25">
      <c r="B312" s="2"/>
      <c r="C312" s="70"/>
      <c r="D312" s="70"/>
      <c r="E312" s="70"/>
      <c r="F312" s="70"/>
      <c r="G312" s="70"/>
      <c r="H312" s="70"/>
      <c r="I312" s="71"/>
      <c r="J312" s="71"/>
      <c r="K312" s="54"/>
      <c r="L312" s="54"/>
      <c r="M312" s="54"/>
      <c r="N312" s="54"/>
      <c r="O312" s="71"/>
      <c r="P312" s="55"/>
      <c r="Q312" s="54"/>
      <c r="R312" s="54"/>
      <c r="S312" s="54"/>
      <c r="T312" s="54"/>
      <c r="U312" s="56"/>
      <c r="V312" s="57"/>
      <c r="W312" s="57"/>
      <c r="X312" s="57"/>
    </row>
    <row r="313" spans="2:24" ht="15" x14ac:dyDescent="0.25">
      <c r="B313" s="2"/>
      <c r="C313" s="70"/>
      <c r="D313" s="70"/>
      <c r="E313" s="70"/>
      <c r="F313" s="70"/>
      <c r="G313" s="70"/>
      <c r="H313" s="70"/>
      <c r="I313" s="71"/>
      <c r="J313" s="71"/>
      <c r="K313" s="54"/>
      <c r="L313" s="54"/>
      <c r="M313" s="54"/>
      <c r="N313" s="54"/>
      <c r="O313" s="71"/>
      <c r="P313" s="55"/>
      <c r="Q313" s="54"/>
      <c r="R313" s="54"/>
      <c r="S313" s="54"/>
      <c r="T313" s="54"/>
      <c r="U313" s="56"/>
      <c r="V313" s="57"/>
      <c r="W313" s="57"/>
      <c r="X313" s="57"/>
    </row>
    <row r="314" spans="2:24" ht="15" x14ac:dyDescent="0.25">
      <c r="B314" s="2"/>
      <c r="C314" s="70"/>
      <c r="D314" s="70"/>
      <c r="E314" s="70"/>
      <c r="F314" s="70"/>
      <c r="G314" s="70"/>
      <c r="H314" s="70"/>
      <c r="I314" s="71"/>
      <c r="J314" s="71"/>
      <c r="K314" s="54"/>
      <c r="L314" s="54"/>
      <c r="M314" s="54"/>
      <c r="N314" s="54"/>
      <c r="O314" s="71"/>
      <c r="P314" s="55"/>
      <c r="Q314" s="54"/>
      <c r="R314" s="54"/>
      <c r="S314" s="54"/>
      <c r="T314" s="54"/>
      <c r="U314" s="56"/>
      <c r="V314" s="57"/>
      <c r="W314" s="57"/>
      <c r="X314" s="57"/>
    </row>
    <row r="315" spans="2:24" ht="15" x14ac:dyDescent="0.25">
      <c r="B315" s="2"/>
      <c r="C315" s="70"/>
      <c r="D315" s="70"/>
      <c r="E315" s="70"/>
      <c r="F315" s="70"/>
      <c r="G315" s="70"/>
      <c r="H315" s="70"/>
      <c r="I315" s="71"/>
      <c r="J315" s="71"/>
      <c r="K315" s="54"/>
      <c r="L315" s="54"/>
      <c r="M315" s="54"/>
      <c r="N315" s="54"/>
      <c r="O315" s="71"/>
      <c r="P315" s="55"/>
      <c r="Q315" s="54"/>
      <c r="R315" s="54"/>
      <c r="S315" s="54"/>
      <c r="T315" s="54"/>
      <c r="U315" s="56"/>
      <c r="V315" s="57"/>
      <c r="W315" s="57"/>
      <c r="X315" s="57"/>
    </row>
    <row r="316" spans="2:24" ht="15" x14ac:dyDescent="0.25">
      <c r="B316" s="2"/>
      <c r="C316" s="70"/>
      <c r="D316" s="70"/>
      <c r="E316" s="70"/>
      <c r="F316" s="70"/>
      <c r="G316" s="70"/>
      <c r="H316" s="70"/>
      <c r="I316" s="71"/>
      <c r="J316" s="71"/>
      <c r="K316" s="54"/>
      <c r="L316" s="54"/>
      <c r="M316" s="54"/>
      <c r="N316" s="54"/>
      <c r="O316" s="71"/>
      <c r="P316" s="55"/>
      <c r="Q316" s="54"/>
      <c r="R316" s="54"/>
      <c r="S316" s="54"/>
      <c r="T316" s="54"/>
      <c r="U316" s="56"/>
      <c r="V316" s="57"/>
      <c r="W316" s="57"/>
      <c r="X316" s="57"/>
    </row>
    <row r="317" spans="2:24" ht="15" x14ac:dyDescent="0.25">
      <c r="B317" s="2"/>
      <c r="C317" s="70"/>
      <c r="D317" s="70"/>
      <c r="E317" s="70"/>
      <c r="F317" s="70"/>
      <c r="G317" s="70"/>
      <c r="H317" s="70"/>
      <c r="I317" s="71"/>
      <c r="J317" s="71"/>
      <c r="K317" s="54"/>
      <c r="L317" s="54"/>
      <c r="M317" s="54"/>
      <c r="N317" s="54"/>
      <c r="O317" s="71"/>
      <c r="P317" s="55"/>
      <c r="Q317" s="54"/>
      <c r="R317" s="54"/>
      <c r="S317" s="54"/>
      <c r="T317" s="54"/>
      <c r="U317" s="56"/>
      <c r="V317" s="57"/>
      <c r="W317" s="57"/>
      <c r="X317" s="57"/>
    </row>
    <row r="318" spans="2:24" ht="15" x14ac:dyDescent="0.25">
      <c r="B318" s="2"/>
      <c r="C318" s="70"/>
      <c r="D318" s="70"/>
      <c r="E318" s="70"/>
      <c r="F318" s="70"/>
      <c r="G318" s="70"/>
      <c r="H318" s="70"/>
      <c r="I318" s="71"/>
      <c r="J318" s="71"/>
      <c r="K318" s="54"/>
      <c r="L318" s="54"/>
      <c r="M318" s="54"/>
      <c r="N318" s="54"/>
      <c r="O318" s="71"/>
      <c r="P318" s="55"/>
      <c r="Q318" s="54"/>
      <c r="R318" s="54"/>
      <c r="S318" s="54"/>
      <c r="T318" s="54"/>
      <c r="U318" s="56"/>
      <c r="V318" s="57"/>
      <c r="W318" s="57"/>
      <c r="X318" s="57"/>
    </row>
    <row r="319" spans="2:24" ht="15" x14ac:dyDescent="0.25">
      <c r="B319" s="2"/>
      <c r="C319" s="70"/>
      <c r="D319" s="70"/>
      <c r="E319" s="70"/>
      <c r="F319" s="70"/>
      <c r="G319" s="70"/>
      <c r="H319" s="70"/>
      <c r="I319" s="71"/>
      <c r="J319" s="71"/>
      <c r="K319" s="54"/>
      <c r="L319" s="54"/>
      <c r="M319" s="54"/>
      <c r="N319" s="54"/>
      <c r="O319" s="71"/>
      <c r="P319" s="55"/>
      <c r="Q319" s="54"/>
      <c r="R319" s="54"/>
      <c r="S319" s="54"/>
      <c r="T319" s="54"/>
      <c r="U319" s="56"/>
      <c r="V319" s="57"/>
      <c r="W319" s="57"/>
      <c r="X319" s="57"/>
    </row>
    <row r="320" spans="2:24" ht="15" x14ac:dyDescent="0.25">
      <c r="B320" s="2"/>
      <c r="C320" s="70"/>
      <c r="D320" s="70"/>
      <c r="E320" s="70"/>
      <c r="F320" s="70"/>
      <c r="G320" s="70"/>
      <c r="H320" s="70"/>
      <c r="I320" s="71"/>
      <c r="J320" s="71"/>
      <c r="K320" s="54"/>
      <c r="L320" s="54"/>
      <c r="M320" s="54"/>
      <c r="N320" s="54"/>
      <c r="O320" s="71"/>
      <c r="P320" s="55"/>
      <c r="Q320" s="54"/>
      <c r="R320" s="54"/>
      <c r="S320" s="54"/>
      <c r="T320" s="54"/>
      <c r="U320" s="56"/>
      <c r="V320" s="57"/>
      <c r="W320" s="57"/>
      <c r="X320" s="57"/>
    </row>
    <row r="321" spans="2:24" ht="15" x14ac:dyDescent="0.25">
      <c r="B321" s="2"/>
      <c r="C321" s="70"/>
      <c r="D321" s="70"/>
      <c r="E321" s="70"/>
      <c r="F321" s="70"/>
      <c r="G321" s="70"/>
      <c r="H321" s="70"/>
      <c r="I321" s="71"/>
      <c r="J321" s="71"/>
      <c r="K321" s="54"/>
      <c r="L321" s="54"/>
      <c r="M321" s="54"/>
      <c r="N321" s="54"/>
      <c r="O321" s="71"/>
      <c r="P321" s="55"/>
      <c r="Q321" s="54"/>
      <c r="R321" s="54"/>
      <c r="S321" s="54"/>
      <c r="T321" s="54"/>
      <c r="U321" s="56"/>
      <c r="V321" s="57"/>
      <c r="W321" s="57"/>
      <c r="X321" s="57"/>
    </row>
    <row r="322" spans="2:24" ht="15" x14ac:dyDescent="0.25">
      <c r="B322" s="2"/>
      <c r="C322" s="70"/>
      <c r="D322" s="70"/>
      <c r="E322" s="70"/>
      <c r="F322" s="70"/>
      <c r="G322" s="70"/>
      <c r="H322" s="70"/>
      <c r="I322" s="71"/>
      <c r="J322" s="71"/>
      <c r="K322" s="54"/>
      <c r="L322" s="54"/>
      <c r="M322" s="54"/>
      <c r="N322" s="54"/>
      <c r="O322" s="71"/>
      <c r="P322" s="55"/>
      <c r="Q322" s="54"/>
      <c r="R322" s="54"/>
      <c r="S322" s="54"/>
      <c r="T322" s="54"/>
      <c r="U322" s="56"/>
      <c r="V322" s="57"/>
      <c r="W322" s="57"/>
      <c r="X322" s="57"/>
    </row>
    <row r="323" spans="2:24" ht="15" x14ac:dyDescent="0.25">
      <c r="B323" s="2"/>
      <c r="C323" s="70"/>
      <c r="D323" s="70"/>
      <c r="E323" s="70"/>
      <c r="F323" s="70"/>
      <c r="G323" s="70"/>
      <c r="H323" s="70"/>
      <c r="I323" s="71"/>
      <c r="J323" s="71"/>
      <c r="K323" s="54"/>
      <c r="L323" s="54"/>
      <c r="M323" s="54"/>
      <c r="N323" s="54"/>
      <c r="O323" s="71"/>
      <c r="P323" s="55"/>
      <c r="Q323" s="54"/>
      <c r="R323" s="54"/>
      <c r="S323" s="54"/>
      <c r="T323" s="54"/>
      <c r="U323" s="56"/>
      <c r="V323" s="57"/>
      <c r="W323" s="57"/>
      <c r="X323" s="57"/>
    </row>
    <row r="324" spans="2:24" ht="15" x14ac:dyDescent="0.25">
      <c r="B324" s="2"/>
      <c r="C324" s="70"/>
      <c r="D324" s="70"/>
      <c r="E324" s="70"/>
      <c r="F324" s="70"/>
      <c r="G324" s="70"/>
      <c r="H324" s="70"/>
      <c r="I324" s="71"/>
      <c r="J324" s="71"/>
      <c r="K324" s="54"/>
      <c r="L324" s="54"/>
      <c r="M324" s="54"/>
      <c r="N324" s="54"/>
      <c r="O324" s="71"/>
      <c r="P324" s="55"/>
      <c r="Q324" s="54"/>
      <c r="R324" s="54"/>
      <c r="S324" s="54"/>
      <c r="T324" s="54"/>
      <c r="U324" s="56"/>
      <c r="V324" s="57"/>
      <c r="W324" s="57"/>
      <c r="X324" s="57"/>
    </row>
    <row r="325" spans="2:24" ht="15" x14ac:dyDescent="0.25">
      <c r="B325" s="2"/>
      <c r="C325" s="70"/>
      <c r="D325" s="70"/>
      <c r="E325" s="70"/>
      <c r="F325" s="70"/>
      <c r="G325" s="70"/>
      <c r="H325" s="70"/>
      <c r="I325" s="71"/>
      <c r="J325" s="71"/>
      <c r="K325" s="54"/>
      <c r="L325" s="54"/>
      <c r="M325" s="54"/>
      <c r="N325" s="54"/>
      <c r="O325" s="71"/>
      <c r="P325" s="55"/>
      <c r="Q325" s="54"/>
      <c r="R325" s="54"/>
      <c r="S325" s="54"/>
      <c r="T325" s="54"/>
      <c r="U325" s="56"/>
      <c r="V325" s="57"/>
      <c r="W325" s="57"/>
      <c r="X325" s="57"/>
    </row>
    <row r="326" spans="2:24" ht="15" x14ac:dyDescent="0.25">
      <c r="B326" s="2"/>
      <c r="C326" s="70"/>
      <c r="D326" s="70"/>
      <c r="E326" s="70"/>
      <c r="F326" s="70"/>
      <c r="G326" s="70"/>
      <c r="H326" s="70"/>
      <c r="I326" s="71"/>
      <c r="J326" s="71"/>
      <c r="K326" s="54"/>
      <c r="L326" s="54"/>
      <c r="M326" s="54"/>
      <c r="N326" s="54"/>
      <c r="O326" s="71"/>
      <c r="P326" s="55"/>
      <c r="Q326" s="54"/>
      <c r="R326" s="54"/>
      <c r="S326" s="54"/>
      <c r="T326" s="54"/>
      <c r="U326" s="56"/>
      <c r="V326" s="57"/>
      <c r="W326" s="57"/>
      <c r="X326" s="57"/>
    </row>
    <row r="327" spans="2:24" ht="15" x14ac:dyDescent="0.25">
      <c r="B327" s="2"/>
      <c r="C327" s="70"/>
      <c r="D327" s="70"/>
      <c r="E327" s="70"/>
      <c r="F327" s="70"/>
      <c r="G327" s="70"/>
      <c r="H327" s="70"/>
      <c r="I327" s="71"/>
      <c r="J327" s="71"/>
      <c r="K327" s="54"/>
      <c r="L327" s="54"/>
      <c r="M327" s="54"/>
      <c r="N327" s="54"/>
      <c r="O327" s="71"/>
      <c r="P327" s="55"/>
      <c r="Q327" s="54"/>
      <c r="R327" s="54"/>
      <c r="S327" s="54"/>
      <c r="T327" s="54"/>
      <c r="U327" s="56"/>
      <c r="V327" s="57"/>
      <c r="W327" s="57"/>
      <c r="X327" s="57"/>
    </row>
    <row r="328" spans="2:24" ht="15" x14ac:dyDescent="0.25">
      <c r="B328" s="2"/>
      <c r="C328" s="70"/>
      <c r="D328" s="70"/>
      <c r="E328" s="70"/>
      <c r="F328" s="70"/>
      <c r="G328" s="70"/>
      <c r="H328" s="70"/>
      <c r="I328" s="71"/>
      <c r="J328" s="71"/>
      <c r="K328" s="54"/>
      <c r="L328" s="54"/>
      <c r="M328" s="54"/>
      <c r="N328" s="54"/>
      <c r="O328" s="71"/>
      <c r="P328" s="55"/>
      <c r="Q328" s="54"/>
      <c r="R328" s="54"/>
      <c r="S328" s="54"/>
      <c r="T328" s="54"/>
      <c r="U328" s="56"/>
      <c r="V328" s="57"/>
      <c r="W328" s="57"/>
      <c r="X328" s="57"/>
    </row>
    <row r="329" spans="2:24" ht="15" x14ac:dyDescent="0.25">
      <c r="B329" s="2"/>
      <c r="C329" s="70"/>
      <c r="D329" s="70"/>
      <c r="E329" s="70"/>
      <c r="F329" s="70"/>
      <c r="G329" s="70"/>
      <c r="H329" s="70"/>
      <c r="I329" s="71"/>
      <c r="J329" s="71"/>
      <c r="K329" s="54"/>
      <c r="L329" s="54"/>
      <c r="M329" s="54"/>
      <c r="N329" s="54"/>
      <c r="O329" s="71"/>
      <c r="P329" s="55"/>
      <c r="Q329" s="54"/>
      <c r="R329" s="54"/>
      <c r="S329" s="54"/>
      <c r="T329" s="54"/>
      <c r="U329" s="56"/>
      <c r="V329" s="57"/>
      <c r="W329" s="57"/>
      <c r="X329" s="57"/>
    </row>
    <row r="330" spans="2:24" ht="15" x14ac:dyDescent="0.25">
      <c r="B330" s="2"/>
      <c r="C330" s="70"/>
      <c r="D330" s="70"/>
      <c r="E330" s="70"/>
      <c r="F330" s="70"/>
      <c r="G330" s="70"/>
      <c r="H330" s="70"/>
      <c r="I330" s="71"/>
      <c r="J330" s="71"/>
      <c r="K330" s="54"/>
      <c r="L330" s="54"/>
      <c r="M330" s="54"/>
      <c r="N330" s="54"/>
      <c r="O330" s="71"/>
      <c r="P330" s="55"/>
      <c r="Q330" s="54"/>
      <c r="R330" s="54"/>
      <c r="S330" s="54"/>
      <c r="T330" s="54"/>
      <c r="U330" s="56"/>
      <c r="V330" s="57"/>
      <c r="W330" s="57"/>
      <c r="X330" s="57"/>
    </row>
    <row r="331" spans="2:24" ht="15" x14ac:dyDescent="0.25">
      <c r="B331" s="2"/>
      <c r="C331" s="70"/>
      <c r="D331" s="70"/>
      <c r="E331" s="70"/>
      <c r="F331" s="70"/>
      <c r="G331" s="70"/>
      <c r="H331" s="70"/>
      <c r="I331" s="71"/>
      <c r="J331" s="71"/>
      <c r="K331" s="54"/>
      <c r="L331" s="54"/>
      <c r="M331" s="54"/>
      <c r="N331" s="54"/>
      <c r="O331" s="71"/>
      <c r="P331" s="55"/>
      <c r="Q331" s="54"/>
      <c r="R331" s="54"/>
      <c r="S331" s="54"/>
      <c r="T331" s="54"/>
      <c r="U331" s="56"/>
      <c r="V331" s="57"/>
      <c r="W331" s="57"/>
      <c r="X331" s="57"/>
    </row>
    <row r="332" spans="2:24" ht="15" x14ac:dyDescent="0.25">
      <c r="B332" s="2"/>
      <c r="C332" s="70"/>
      <c r="D332" s="70"/>
      <c r="E332" s="70"/>
      <c r="F332" s="70"/>
      <c r="G332" s="70"/>
      <c r="H332" s="70"/>
      <c r="I332" s="71"/>
      <c r="J332" s="71"/>
      <c r="K332" s="54"/>
      <c r="L332" s="54"/>
      <c r="M332" s="54"/>
      <c r="N332" s="54"/>
      <c r="O332" s="71"/>
      <c r="P332" s="55"/>
      <c r="Q332" s="54"/>
      <c r="R332" s="54"/>
      <c r="S332" s="54"/>
      <c r="T332" s="54"/>
      <c r="U332" s="56"/>
      <c r="V332" s="57"/>
      <c r="W332" s="57"/>
      <c r="X332" s="57"/>
    </row>
    <row r="333" spans="2:24" ht="15" x14ac:dyDescent="0.25">
      <c r="B333" s="2"/>
      <c r="C333" s="70"/>
      <c r="D333" s="70"/>
      <c r="E333" s="70"/>
      <c r="F333" s="70"/>
      <c r="G333" s="70"/>
      <c r="H333" s="70"/>
      <c r="I333" s="71"/>
      <c r="J333" s="71"/>
      <c r="K333" s="54"/>
      <c r="L333" s="54"/>
      <c r="M333" s="54"/>
      <c r="N333" s="54"/>
      <c r="O333" s="71"/>
      <c r="P333" s="55"/>
      <c r="Q333" s="54"/>
      <c r="R333" s="54"/>
      <c r="S333" s="54"/>
      <c r="T333" s="54"/>
      <c r="U333" s="56"/>
      <c r="V333" s="57"/>
      <c r="W333" s="57"/>
      <c r="X333" s="57"/>
    </row>
    <row r="334" spans="2:24" ht="15" x14ac:dyDescent="0.25">
      <c r="B334" s="2"/>
      <c r="C334" s="70"/>
      <c r="D334" s="70"/>
      <c r="E334" s="70"/>
      <c r="F334" s="70"/>
      <c r="G334" s="70"/>
      <c r="H334" s="70"/>
      <c r="I334" s="71"/>
      <c r="J334" s="71"/>
      <c r="K334" s="54"/>
      <c r="L334" s="54"/>
      <c r="M334" s="54"/>
      <c r="N334" s="54"/>
      <c r="O334" s="71"/>
      <c r="P334" s="55"/>
      <c r="Q334" s="54"/>
      <c r="R334" s="54"/>
      <c r="S334" s="54"/>
      <c r="T334" s="54"/>
      <c r="U334" s="56"/>
      <c r="V334" s="57"/>
      <c r="W334" s="57"/>
      <c r="X334" s="57"/>
    </row>
    <row r="335" spans="2:24" ht="15" x14ac:dyDescent="0.25">
      <c r="B335" s="2"/>
      <c r="C335" s="70"/>
      <c r="D335" s="70"/>
      <c r="E335" s="70"/>
      <c r="F335" s="70"/>
      <c r="G335" s="70"/>
      <c r="H335" s="70"/>
      <c r="I335" s="71"/>
      <c r="J335" s="71"/>
      <c r="K335" s="54"/>
      <c r="L335" s="54"/>
      <c r="M335" s="54"/>
      <c r="N335" s="54"/>
      <c r="O335" s="71"/>
      <c r="P335" s="55"/>
      <c r="Q335" s="54"/>
      <c r="R335" s="54"/>
      <c r="S335" s="54"/>
      <c r="T335" s="54"/>
      <c r="U335" s="56"/>
      <c r="V335" s="57"/>
      <c r="W335" s="57"/>
      <c r="X335" s="57"/>
    </row>
    <row r="336" spans="2:24" x14ac:dyDescent="0.2">
      <c r="B336" s="3"/>
      <c r="C336" s="18"/>
      <c r="D336" s="18"/>
      <c r="E336" s="18"/>
      <c r="F336" s="18"/>
      <c r="G336" s="18"/>
      <c r="H336" s="18"/>
      <c r="K336" s="59"/>
      <c r="L336" s="59"/>
      <c r="M336" s="59"/>
      <c r="N336" s="59"/>
      <c r="O336" s="59"/>
      <c r="P336" s="59"/>
    </row>
    <row r="337" spans="2:16" x14ac:dyDescent="0.2">
      <c r="B337" s="3"/>
      <c r="C337" s="18"/>
      <c r="D337" s="18"/>
      <c r="E337" s="18"/>
      <c r="F337" s="18"/>
      <c r="G337" s="18"/>
      <c r="H337" s="18"/>
      <c r="K337" s="59"/>
      <c r="L337" s="59"/>
      <c r="M337" s="59"/>
      <c r="N337" s="59"/>
      <c r="O337" s="59"/>
      <c r="P337" s="59"/>
    </row>
    <row r="339" spans="2:16" ht="15" x14ac:dyDescent="0.25">
      <c r="B339" s="2"/>
      <c r="C339" s="70"/>
      <c r="D339" s="70"/>
      <c r="E339" s="70"/>
      <c r="F339" s="70"/>
      <c r="G339" s="70"/>
      <c r="H339" s="70"/>
      <c r="I339" s="71"/>
      <c r="J339" s="71"/>
      <c r="K339" s="54"/>
      <c r="L339" s="54"/>
      <c r="M339" s="54"/>
      <c r="N339" s="54"/>
      <c r="O339" s="71"/>
      <c r="P339" s="55"/>
    </row>
    <row r="340" spans="2:16" ht="15" x14ac:dyDescent="0.25">
      <c r="B340" s="2"/>
      <c r="C340" s="70"/>
      <c r="D340" s="70"/>
      <c r="E340" s="70"/>
      <c r="F340" s="70"/>
      <c r="G340" s="70"/>
      <c r="H340" s="70"/>
      <c r="I340" s="71"/>
      <c r="J340" s="71"/>
      <c r="K340" s="54"/>
      <c r="L340" s="54"/>
      <c r="M340" s="54"/>
      <c r="N340" s="54"/>
      <c r="O340" s="71"/>
      <c r="P340" s="55"/>
    </row>
    <row r="341" spans="2:16" ht="15" x14ac:dyDescent="0.25">
      <c r="B341" s="2"/>
      <c r="C341" s="70"/>
      <c r="D341" s="70"/>
      <c r="E341" s="70"/>
      <c r="F341" s="70"/>
      <c r="G341" s="70"/>
      <c r="H341" s="70"/>
      <c r="I341" s="71"/>
      <c r="J341" s="71"/>
      <c r="K341" s="54"/>
      <c r="L341" s="54"/>
      <c r="M341" s="54"/>
      <c r="N341" s="54"/>
      <c r="O341" s="71"/>
      <c r="P341" s="55"/>
    </row>
    <row r="342" spans="2:16" ht="15" x14ac:dyDescent="0.25">
      <c r="B342" s="2"/>
      <c r="C342" s="70"/>
      <c r="D342" s="70"/>
      <c r="E342" s="70"/>
      <c r="F342" s="70"/>
      <c r="G342" s="70"/>
      <c r="H342" s="70"/>
      <c r="I342" s="71"/>
      <c r="J342" s="71"/>
      <c r="K342" s="54"/>
      <c r="L342" s="54"/>
      <c r="M342" s="54"/>
      <c r="N342" s="54"/>
      <c r="O342" s="71"/>
      <c r="P342" s="55"/>
    </row>
    <row r="343" spans="2:16" ht="15" x14ac:dyDescent="0.25">
      <c r="B343" s="2"/>
      <c r="C343" s="70"/>
      <c r="D343" s="70"/>
      <c r="E343" s="70"/>
      <c r="F343" s="70"/>
      <c r="G343" s="70"/>
      <c r="H343" s="70"/>
      <c r="I343" s="71"/>
      <c r="J343" s="71"/>
      <c r="K343" s="54"/>
      <c r="L343" s="54"/>
      <c r="M343" s="54"/>
      <c r="N343" s="54"/>
      <c r="O343" s="71"/>
      <c r="P343" s="55"/>
    </row>
    <row r="344" spans="2:16" ht="15" x14ac:dyDescent="0.25">
      <c r="B344" s="2"/>
      <c r="C344" s="70"/>
      <c r="D344" s="70"/>
      <c r="E344" s="70"/>
      <c r="F344" s="70"/>
      <c r="G344" s="70"/>
      <c r="H344" s="70"/>
      <c r="I344" s="71"/>
      <c r="J344" s="71"/>
      <c r="K344" s="54"/>
      <c r="L344" s="54"/>
      <c r="M344" s="54"/>
      <c r="N344" s="54"/>
      <c r="O344" s="71"/>
      <c r="P344" s="55"/>
    </row>
    <row r="345" spans="2:16" ht="15" x14ac:dyDescent="0.25">
      <c r="B345" s="2"/>
      <c r="C345" s="70"/>
      <c r="D345" s="70"/>
      <c r="E345" s="70"/>
      <c r="F345" s="70"/>
      <c r="G345" s="70"/>
      <c r="H345" s="70"/>
      <c r="I345" s="71"/>
      <c r="J345" s="71"/>
      <c r="K345" s="54"/>
      <c r="L345" s="54"/>
      <c r="M345" s="54"/>
      <c r="N345" s="54"/>
      <c r="O345" s="71"/>
      <c r="P345" s="55"/>
    </row>
    <row r="346" spans="2:16" ht="15" x14ac:dyDescent="0.25">
      <c r="B346" s="2"/>
      <c r="C346" s="70"/>
      <c r="D346" s="70"/>
      <c r="E346" s="70"/>
      <c r="F346" s="70"/>
      <c r="G346" s="70"/>
      <c r="H346" s="70"/>
      <c r="I346" s="71"/>
      <c r="J346" s="71"/>
      <c r="K346" s="54"/>
      <c r="L346" s="54"/>
      <c r="M346" s="54"/>
      <c r="N346" s="54"/>
      <c r="O346" s="71"/>
      <c r="P346" s="55"/>
    </row>
    <row r="347" spans="2:16" ht="15" x14ac:dyDescent="0.25">
      <c r="B347" s="2"/>
      <c r="C347" s="70"/>
      <c r="D347" s="70"/>
      <c r="E347" s="70"/>
      <c r="F347" s="70"/>
      <c r="G347" s="70"/>
      <c r="H347" s="70"/>
      <c r="I347" s="71"/>
      <c r="J347" s="71"/>
      <c r="K347" s="54"/>
      <c r="L347" s="54"/>
      <c r="M347" s="54"/>
      <c r="N347" s="54"/>
      <c r="O347" s="71"/>
      <c r="P347" s="55"/>
    </row>
    <row r="348" spans="2:16" ht="15" x14ac:dyDescent="0.25">
      <c r="B348" s="2"/>
      <c r="C348" s="70"/>
      <c r="D348" s="70"/>
      <c r="E348" s="70"/>
      <c r="F348" s="70"/>
      <c r="G348" s="70"/>
      <c r="H348" s="70"/>
      <c r="I348" s="71"/>
      <c r="J348" s="71"/>
      <c r="K348" s="54"/>
      <c r="L348" s="54"/>
      <c r="M348" s="54"/>
      <c r="N348" s="54"/>
      <c r="O348" s="71"/>
      <c r="P348" s="55"/>
    </row>
    <row r="349" spans="2:16" ht="15" x14ac:dyDescent="0.25">
      <c r="B349" s="2"/>
      <c r="C349" s="70"/>
      <c r="D349" s="70"/>
      <c r="E349" s="70"/>
      <c r="F349" s="70"/>
      <c r="G349" s="70"/>
      <c r="H349" s="70"/>
      <c r="I349" s="71"/>
      <c r="J349" s="71"/>
      <c r="K349" s="54"/>
      <c r="L349" s="54"/>
      <c r="M349" s="54"/>
      <c r="N349" s="54"/>
      <c r="O349" s="71"/>
      <c r="P349" s="55"/>
    </row>
    <row r="350" spans="2:16" ht="15" x14ac:dyDescent="0.25">
      <c r="B350" s="2"/>
      <c r="C350" s="70"/>
      <c r="D350" s="70"/>
      <c r="E350" s="70"/>
      <c r="F350" s="70"/>
      <c r="G350" s="70"/>
      <c r="H350" s="70"/>
      <c r="I350" s="71"/>
      <c r="J350" s="71"/>
      <c r="K350" s="54"/>
      <c r="L350" s="54"/>
      <c r="M350" s="54"/>
      <c r="N350" s="54"/>
      <c r="O350" s="71"/>
      <c r="P350" s="55"/>
    </row>
    <row r="351" spans="2:16" ht="15" x14ac:dyDescent="0.25">
      <c r="B351" s="2"/>
      <c r="C351" s="70"/>
      <c r="D351" s="70"/>
      <c r="E351" s="70"/>
      <c r="F351" s="70"/>
      <c r="G351" s="70"/>
      <c r="H351" s="70"/>
      <c r="I351" s="71"/>
      <c r="J351" s="71"/>
      <c r="K351" s="54"/>
      <c r="L351" s="54"/>
      <c r="M351" s="54"/>
      <c r="N351" s="54"/>
      <c r="O351" s="71"/>
      <c r="P351" s="55"/>
    </row>
    <row r="352" spans="2:16" ht="15" x14ac:dyDescent="0.25">
      <c r="B352" s="2"/>
      <c r="C352" s="70"/>
      <c r="D352" s="70"/>
      <c r="E352" s="70"/>
      <c r="F352" s="70"/>
      <c r="G352" s="70"/>
      <c r="H352" s="70"/>
      <c r="I352" s="71"/>
      <c r="J352" s="71"/>
      <c r="K352" s="54"/>
      <c r="L352" s="54"/>
      <c r="M352" s="54"/>
      <c r="N352" s="54"/>
      <c r="O352" s="71"/>
      <c r="P352" s="55"/>
    </row>
    <row r="353" spans="2:16" ht="15" x14ac:dyDescent="0.25">
      <c r="B353" s="2"/>
      <c r="C353" s="70"/>
      <c r="D353" s="70"/>
      <c r="E353" s="70"/>
      <c r="F353" s="70"/>
      <c r="G353" s="70"/>
      <c r="H353" s="70"/>
      <c r="I353" s="71"/>
      <c r="J353" s="71"/>
      <c r="K353" s="54"/>
      <c r="L353" s="54"/>
      <c r="M353" s="54"/>
      <c r="N353" s="54"/>
      <c r="O353" s="71"/>
      <c r="P353" s="55"/>
    </row>
    <row r="354" spans="2:16" ht="15" x14ac:dyDescent="0.25">
      <c r="B354" s="2"/>
      <c r="C354" s="70"/>
      <c r="D354" s="70"/>
      <c r="E354" s="70"/>
      <c r="F354" s="70"/>
      <c r="G354" s="70"/>
      <c r="H354" s="70"/>
      <c r="I354" s="71"/>
      <c r="J354" s="71"/>
      <c r="K354" s="54"/>
      <c r="L354" s="54"/>
      <c r="M354" s="54"/>
      <c r="N354" s="54"/>
      <c r="O354" s="71"/>
      <c r="P354" s="55"/>
    </row>
    <row r="355" spans="2:16" ht="15" x14ac:dyDescent="0.25">
      <c r="B355" s="2"/>
      <c r="C355" s="70"/>
      <c r="D355" s="70"/>
      <c r="E355" s="70"/>
      <c r="F355" s="70"/>
      <c r="G355" s="70"/>
      <c r="H355" s="70"/>
      <c r="I355" s="71"/>
      <c r="J355" s="71"/>
      <c r="K355" s="54"/>
      <c r="L355" s="54"/>
      <c r="M355" s="54"/>
      <c r="N355" s="54"/>
      <c r="O355" s="71"/>
      <c r="P355" s="55"/>
    </row>
    <row r="356" spans="2:16" ht="15" x14ac:dyDescent="0.25">
      <c r="B356" s="2"/>
      <c r="C356" s="70"/>
      <c r="D356" s="70"/>
      <c r="E356" s="70"/>
      <c r="F356" s="70"/>
      <c r="G356" s="70"/>
      <c r="H356" s="70"/>
      <c r="I356" s="71"/>
      <c r="J356" s="71"/>
      <c r="K356" s="54"/>
      <c r="L356" s="54"/>
      <c r="M356" s="54"/>
      <c r="N356" s="54"/>
      <c r="O356" s="71"/>
      <c r="P356" s="55"/>
    </row>
    <row r="357" spans="2:16" ht="15" x14ac:dyDescent="0.25">
      <c r="B357" s="2"/>
      <c r="C357" s="70"/>
      <c r="D357" s="70"/>
      <c r="E357" s="70"/>
      <c r="F357" s="70"/>
      <c r="G357" s="70"/>
      <c r="H357" s="70"/>
      <c r="I357" s="71"/>
      <c r="J357" s="71"/>
      <c r="K357" s="54"/>
      <c r="L357" s="54"/>
      <c r="M357" s="54"/>
      <c r="N357" s="54"/>
      <c r="O357" s="71"/>
      <c r="P357" s="55"/>
    </row>
    <row r="358" spans="2:16" ht="15" x14ac:dyDescent="0.25">
      <c r="B358" s="2"/>
      <c r="C358" s="70"/>
      <c r="D358" s="70"/>
      <c r="E358" s="70"/>
      <c r="F358" s="70"/>
      <c r="G358" s="70"/>
      <c r="H358" s="70"/>
      <c r="I358" s="71"/>
      <c r="J358" s="71"/>
      <c r="K358" s="54"/>
      <c r="L358" s="54"/>
      <c r="M358" s="54"/>
      <c r="N358" s="54"/>
      <c r="O358" s="71"/>
      <c r="P358" s="55"/>
    </row>
    <row r="359" spans="2:16" ht="15" x14ac:dyDescent="0.25">
      <c r="B359" s="2"/>
      <c r="C359" s="70"/>
      <c r="D359" s="70"/>
      <c r="E359" s="70"/>
      <c r="F359" s="70"/>
      <c r="G359" s="70"/>
      <c r="H359" s="70"/>
      <c r="I359" s="71"/>
      <c r="J359" s="71"/>
      <c r="K359" s="54"/>
      <c r="L359" s="54"/>
      <c r="M359" s="54"/>
      <c r="N359" s="54"/>
      <c r="O359" s="71"/>
      <c r="P359" s="55"/>
    </row>
    <row r="360" spans="2:16" ht="15" x14ac:dyDescent="0.25">
      <c r="B360" s="2"/>
      <c r="C360" s="70"/>
      <c r="D360" s="70"/>
      <c r="E360" s="70"/>
      <c r="F360" s="70"/>
      <c r="G360" s="70"/>
      <c r="H360" s="70"/>
      <c r="I360" s="71"/>
      <c r="J360" s="71"/>
      <c r="K360" s="54"/>
      <c r="L360" s="54"/>
      <c r="M360" s="54"/>
      <c r="N360" s="54"/>
      <c r="O360" s="71"/>
      <c r="P360" s="55"/>
    </row>
    <row r="361" spans="2:16" ht="15" x14ac:dyDescent="0.25">
      <c r="B361" s="2"/>
      <c r="C361" s="70"/>
      <c r="D361" s="70"/>
      <c r="E361" s="70"/>
      <c r="F361" s="70"/>
      <c r="G361" s="70"/>
      <c r="H361" s="70"/>
      <c r="I361" s="71"/>
      <c r="J361" s="71"/>
      <c r="K361" s="54"/>
      <c r="L361" s="54"/>
      <c r="M361" s="54"/>
      <c r="N361" s="54"/>
      <c r="O361" s="71"/>
      <c r="P361" s="55"/>
    </row>
    <row r="362" spans="2:16" ht="15" x14ac:dyDescent="0.25">
      <c r="B362" s="2"/>
      <c r="C362" s="70"/>
      <c r="D362" s="70"/>
      <c r="E362" s="70"/>
      <c r="F362" s="70"/>
      <c r="G362" s="70"/>
      <c r="H362" s="70"/>
      <c r="I362" s="71"/>
      <c r="J362" s="71"/>
      <c r="K362" s="54"/>
      <c r="L362" s="54"/>
      <c r="M362" s="54"/>
      <c r="N362" s="54"/>
      <c r="O362" s="71"/>
      <c r="P362" s="55"/>
    </row>
    <row r="363" spans="2:16" x14ac:dyDescent="0.2">
      <c r="B363" s="3"/>
      <c r="C363" s="18"/>
      <c r="D363" s="18"/>
      <c r="E363" s="18"/>
      <c r="F363" s="18"/>
      <c r="G363" s="18"/>
      <c r="H363" s="18"/>
      <c r="K363" s="59"/>
      <c r="L363" s="59"/>
      <c r="M363" s="59"/>
      <c r="N363" s="59"/>
      <c r="O363" s="59"/>
      <c r="P363" s="59"/>
    </row>
    <row r="364" spans="2:16" x14ac:dyDescent="0.2">
      <c r="B364" s="3"/>
      <c r="C364" s="18"/>
      <c r="D364" s="18"/>
      <c r="E364" s="18"/>
      <c r="F364" s="18"/>
      <c r="G364" s="18"/>
      <c r="H364" s="18"/>
      <c r="K364" s="59"/>
      <c r="L364" s="59"/>
      <c r="M364" s="59"/>
      <c r="N364" s="59"/>
      <c r="O364" s="59"/>
      <c r="P364" s="59"/>
    </row>
    <row r="366" spans="2:16" ht="15" x14ac:dyDescent="0.25">
      <c r="B366" s="2"/>
      <c r="C366" s="70"/>
      <c r="D366" s="70"/>
      <c r="E366" s="70"/>
      <c r="F366" s="70"/>
      <c r="G366" s="70"/>
      <c r="H366" s="70"/>
      <c r="I366" s="71"/>
      <c r="J366" s="71"/>
      <c r="K366" s="54"/>
      <c r="L366" s="54"/>
      <c r="M366" s="54"/>
      <c r="N366" s="54"/>
      <c r="O366" s="71"/>
      <c r="P366" s="55"/>
    </row>
    <row r="367" spans="2:16" ht="15" x14ac:dyDescent="0.25">
      <c r="B367" s="2"/>
      <c r="C367" s="70"/>
      <c r="D367" s="70"/>
      <c r="E367" s="70"/>
      <c r="F367" s="70"/>
      <c r="G367" s="70"/>
      <c r="H367" s="70"/>
      <c r="I367" s="71"/>
      <c r="J367" s="71"/>
      <c r="K367" s="54"/>
      <c r="L367" s="54"/>
      <c r="M367" s="54"/>
      <c r="N367" s="54"/>
      <c r="O367" s="71"/>
      <c r="P367" s="55"/>
    </row>
    <row r="368" spans="2:16" ht="15" x14ac:dyDescent="0.25">
      <c r="B368" s="2"/>
      <c r="C368" s="70"/>
      <c r="D368" s="70"/>
      <c r="E368" s="70"/>
      <c r="F368" s="70"/>
      <c r="G368" s="70"/>
      <c r="H368" s="70"/>
      <c r="I368" s="71"/>
      <c r="J368" s="71"/>
      <c r="K368" s="54"/>
      <c r="L368" s="54"/>
      <c r="M368" s="54"/>
      <c r="N368" s="54"/>
      <c r="O368" s="71"/>
      <c r="P368" s="55"/>
    </row>
    <row r="369" spans="2:16" ht="15" x14ac:dyDescent="0.25">
      <c r="B369" s="2"/>
      <c r="C369" s="70"/>
      <c r="D369" s="70"/>
      <c r="E369" s="70"/>
      <c r="F369" s="70"/>
      <c r="G369" s="70"/>
      <c r="H369" s="70"/>
      <c r="I369" s="71"/>
      <c r="J369" s="71"/>
      <c r="K369" s="54"/>
      <c r="L369" s="54"/>
      <c r="M369" s="54"/>
      <c r="N369" s="54"/>
      <c r="O369" s="71"/>
      <c r="P369" s="55"/>
    </row>
    <row r="370" spans="2:16" ht="15" x14ac:dyDescent="0.25">
      <c r="B370" s="2"/>
      <c r="C370" s="70"/>
      <c r="D370" s="70"/>
      <c r="E370" s="70"/>
      <c r="F370" s="70"/>
      <c r="G370" s="70"/>
      <c r="H370" s="70"/>
      <c r="I370" s="71"/>
      <c r="J370" s="71"/>
      <c r="K370" s="54"/>
      <c r="L370" s="54"/>
      <c r="M370" s="54"/>
      <c r="N370" s="54"/>
      <c r="O370" s="71"/>
      <c r="P370" s="55"/>
    </row>
    <row r="371" spans="2:16" ht="15" x14ac:dyDescent="0.25">
      <c r="B371" s="2"/>
      <c r="C371" s="70"/>
      <c r="D371" s="70"/>
      <c r="E371" s="70"/>
      <c r="F371" s="70"/>
      <c r="G371" s="70"/>
      <c r="H371" s="70"/>
      <c r="I371" s="71"/>
      <c r="J371" s="71"/>
      <c r="K371" s="54"/>
      <c r="L371" s="54"/>
      <c r="M371" s="54"/>
      <c r="N371" s="54"/>
      <c r="O371" s="71"/>
      <c r="P371" s="55"/>
    </row>
    <row r="372" spans="2:16" ht="15" x14ac:dyDescent="0.25">
      <c r="B372" s="2"/>
      <c r="C372" s="70"/>
      <c r="D372" s="70"/>
      <c r="E372" s="70"/>
      <c r="F372" s="70"/>
      <c r="G372" s="70"/>
      <c r="H372" s="70"/>
      <c r="I372" s="71"/>
      <c r="J372" s="71"/>
      <c r="K372" s="54"/>
      <c r="L372" s="54"/>
      <c r="M372" s="54"/>
      <c r="N372" s="54"/>
      <c r="O372" s="71"/>
      <c r="P372" s="55"/>
    </row>
    <row r="373" spans="2:16" ht="15" x14ac:dyDescent="0.25">
      <c r="B373" s="2"/>
      <c r="C373" s="70"/>
      <c r="D373" s="70"/>
      <c r="E373" s="70"/>
      <c r="F373" s="70"/>
      <c r="G373" s="70"/>
      <c r="H373" s="70"/>
      <c r="I373" s="71"/>
      <c r="J373" s="71"/>
      <c r="K373" s="54"/>
      <c r="L373" s="54"/>
      <c r="M373" s="54"/>
      <c r="N373" s="54"/>
      <c r="O373" s="71"/>
      <c r="P373" s="55"/>
    </row>
    <row r="374" spans="2:16" ht="15" x14ac:dyDescent="0.25">
      <c r="B374" s="2"/>
      <c r="C374" s="70"/>
      <c r="D374" s="70"/>
      <c r="E374" s="70"/>
      <c r="F374" s="70"/>
      <c r="G374" s="70"/>
      <c r="H374" s="70"/>
      <c r="I374" s="71"/>
      <c r="J374" s="71"/>
      <c r="K374" s="54"/>
      <c r="L374" s="54"/>
      <c r="M374" s="54"/>
      <c r="N374" s="54"/>
      <c r="O374" s="71"/>
      <c r="P374" s="55"/>
    </row>
    <row r="375" spans="2:16" ht="15" x14ac:dyDescent="0.25">
      <c r="B375" s="2"/>
      <c r="C375" s="70"/>
      <c r="D375" s="70"/>
      <c r="E375" s="70"/>
      <c r="F375" s="70"/>
      <c r="G375" s="70"/>
      <c r="H375" s="70"/>
      <c r="I375" s="71"/>
      <c r="J375" s="71"/>
      <c r="K375" s="54"/>
      <c r="L375" s="54"/>
      <c r="M375" s="54"/>
      <c r="N375" s="54"/>
      <c r="O375" s="71"/>
      <c r="P375" s="55"/>
    </row>
    <row r="376" spans="2:16" ht="15" x14ac:dyDescent="0.25">
      <c r="B376" s="2"/>
      <c r="C376" s="70"/>
      <c r="D376" s="70"/>
      <c r="E376" s="70"/>
      <c r="F376" s="70"/>
      <c r="G376" s="70"/>
      <c r="H376" s="70"/>
      <c r="I376" s="71"/>
      <c r="J376" s="71"/>
      <c r="K376" s="54"/>
      <c r="L376" s="54"/>
      <c r="M376" s="54"/>
      <c r="N376" s="54"/>
      <c r="O376" s="71"/>
      <c r="P376" s="55"/>
    </row>
    <row r="377" spans="2:16" ht="15" x14ac:dyDescent="0.25">
      <c r="B377" s="2"/>
      <c r="C377" s="70"/>
      <c r="D377" s="70"/>
      <c r="E377" s="70"/>
      <c r="F377" s="70"/>
      <c r="G377" s="70"/>
      <c r="H377" s="70"/>
      <c r="I377" s="71"/>
      <c r="J377" s="71"/>
      <c r="K377" s="54"/>
      <c r="L377" s="54"/>
      <c r="M377" s="54"/>
      <c r="N377" s="54"/>
      <c r="O377" s="71"/>
      <c r="P377" s="55"/>
    </row>
    <row r="378" spans="2:16" ht="15" x14ac:dyDescent="0.25">
      <c r="B378" s="2"/>
      <c r="C378" s="70"/>
      <c r="D378" s="70"/>
      <c r="E378" s="70"/>
      <c r="F378" s="70"/>
      <c r="G378" s="70"/>
      <c r="H378" s="70"/>
      <c r="I378" s="71"/>
      <c r="J378" s="71"/>
      <c r="K378" s="54"/>
      <c r="L378" s="54"/>
      <c r="M378" s="54"/>
      <c r="N378" s="54"/>
      <c r="O378" s="71"/>
      <c r="P378" s="55"/>
    </row>
    <row r="379" spans="2:16" ht="15" x14ac:dyDescent="0.25">
      <c r="B379" s="2"/>
      <c r="C379" s="70"/>
      <c r="D379" s="70"/>
      <c r="E379" s="70"/>
      <c r="F379" s="70"/>
      <c r="G379" s="70"/>
      <c r="H379" s="70"/>
      <c r="I379" s="71"/>
      <c r="J379" s="71"/>
      <c r="K379" s="54"/>
      <c r="L379" s="54"/>
      <c r="M379" s="54"/>
      <c r="N379" s="54"/>
      <c r="O379" s="71"/>
      <c r="P379" s="55"/>
    </row>
    <row r="380" spans="2:16" ht="15" x14ac:dyDescent="0.25">
      <c r="B380" s="2"/>
      <c r="C380" s="70"/>
      <c r="D380" s="70"/>
      <c r="E380" s="70"/>
      <c r="F380" s="70"/>
      <c r="G380" s="70"/>
      <c r="H380" s="70"/>
      <c r="I380" s="71"/>
      <c r="J380" s="71"/>
      <c r="K380" s="54"/>
      <c r="L380" s="54"/>
      <c r="M380" s="54"/>
      <c r="N380" s="54"/>
      <c r="O380" s="71"/>
      <c r="P380" s="55"/>
    </row>
    <row r="381" spans="2:16" ht="15" x14ac:dyDescent="0.25">
      <c r="B381" s="2"/>
      <c r="C381" s="70"/>
      <c r="D381" s="70"/>
      <c r="E381" s="70"/>
      <c r="F381" s="70"/>
      <c r="G381" s="70"/>
      <c r="H381" s="70"/>
      <c r="I381" s="71"/>
      <c r="J381" s="71"/>
      <c r="K381" s="54"/>
      <c r="L381" s="54"/>
      <c r="M381" s="54"/>
      <c r="N381" s="54"/>
      <c r="O381" s="71"/>
      <c r="P381" s="55"/>
    </row>
    <row r="382" spans="2:16" ht="15" x14ac:dyDescent="0.25">
      <c r="B382" s="2"/>
      <c r="C382" s="70"/>
      <c r="D382" s="70"/>
      <c r="E382" s="70"/>
      <c r="F382" s="70"/>
      <c r="G382" s="70"/>
      <c r="H382" s="70"/>
      <c r="I382" s="71"/>
      <c r="J382" s="71"/>
      <c r="K382" s="54"/>
      <c r="L382" s="54"/>
      <c r="M382" s="54"/>
      <c r="N382" s="54"/>
      <c r="O382" s="71"/>
      <c r="P382" s="55"/>
    </row>
    <row r="383" spans="2:16" ht="15" x14ac:dyDescent="0.25">
      <c r="B383" s="2"/>
      <c r="C383" s="70"/>
      <c r="D383" s="70"/>
      <c r="E383" s="70"/>
      <c r="F383" s="70"/>
      <c r="G383" s="70"/>
      <c r="H383" s="70"/>
      <c r="I383" s="71"/>
      <c r="J383" s="71"/>
      <c r="K383" s="54"/>
      <c r="L383" s="54"/>
      <c r="M383" s="54"/>
      <c r="N383" s="54"/>
      <c r="O383" s="71"/>
      <c r="P383" s="55"/>
    </row>
    <row r="384" spans="2:16" ht="15" x14ac:dyDescent="0.25">
      <c r="B384" s="2"/>
      <c r="C384" s="70"/>
      <c r="D384" s="70"/>
      <c r="E384" s="70"/>
      <c r="F384" s="70"/>
      <c r="G384" s="70"/>
      <c r="H384" s="70"/>
      <c r="I384" s="71"/>
      <c r="J384" s="71"/>
      <c r="K384" s="54"/>
      <c r="L384" s="54"/>
      <c r="M384" s="54"/>
      <c r="N384" s="54"/>
      <c r="O384" s="71"/>
      <c r="P384" s="55"/>
    </row>
    <row r="385" spans="2:16" ht="15" x14ac:dyDescent="0.25">
      <c r="B385" s="2"/>
      <c r="C385" s="70"/>
      <c r="D385" s="70"/>
      <c r="E385" s="70"/>
      <c r="F385" s="70"/>
      <c r="G385" s="70"/>
      <c r="H385" s="70"/>
      <c r="I385" s="71"/>
      <c r="J385" s="71"/>
      <c r="K385" s="54"/>
      <c r="L385" s="54"/>
      <c r="M385" s="54"/>
      <c r="N385" s="54"/>
      <c r="O385" s="71"/>
      <c r="P385" s="55"/>
    </row>
    <row r="386" spans="2:16" ht="15" x14ac:dyDescent="0.25">
      <c r="B386" s="2"/>
      <c r="C386" s="70"/>
      <c r="D386" s="70"/>
      <c r="E386" s="70"/>
      <c r="F386" s="70"/>
      <c r="G386" s="70"/>
      <c r="H386" s="70"/>
      <c r="I386" s="71"/>
      <c r="J386" s="71"/>
      <c r="K386" s="54"/>
      <c r="L386" s="54"/>
      <c r="M386" s="54"/>
      <c r="N386" s="54"/>
      <c r="O386" s="71"/>
      <c r="P386" s="55"/>
    </row>
    <row r="387" spans="2:16" ht="15" x14ac:dyDescent="0.25">
      <c r="B387" s="2"/>
      <c r="C387" s="70"/>
      <c r="D387" s="70"/>
      <c r="E387" s="70"/>
      <c r="F387" s="70"/>
      <c r="G387" s="70"/>
      <c r="H387" s="70"/>
      <c r="I387" s="71"/>
      <c r="J387" s="71"/>
      <c r="K387" s="54"/>
      <c r="L387" s="54"/>
      <c r="M387" s="54"/>
      <c r="N387" s="54"/>
      <c r="O387" s="71"/>
      <c r="P387" s="55"/>
    </row>
    <row r="388" spans="2:16" ht="15" x14ac:dyDescent="0.25">
      <c r="B388" s="2"/>
      <c r="C388" s="70"/>
      <c r="D388" s="70"/>
      <c r="E388" s="70"/>
      <c r="F388" s="70"/>
      <c r="G388" s="70"/>
      <c r="H388" s="70"/>
      <c r="I388" s="71"/>
      <c r="J388" s="71"/>
      <c r="K388" s="54"/>
      <c r="L388" s="54"/>
      <c r="M388" s="54"/>
      <c r="N388" s="54"/>
      <c r="O388" s="71"/>
      <c r="P388" s="55"/>
    </row>
    <row r="389" spans="2:16" ht="15" x14ac:dyDescent="0.25">
      <c r="B389" s="2"/>
      <c r="C389" s="70"/>
      <c r="D389" s="70"/>
      <c r="E389" s="70"/>
      <c r="F389" s="70"/>
      <c r="G389" s="70"/>
      <c r="H389" s="70"/>
      <c r="I389" s="71"/>
      <c r="J389" s="71"/>
      <c r="K389" s="54"/>
      <c r="L389" s="54"/>
      <c r="M389" s="54"/>
      <c r="N389" s="54"/>
      <c r="O389" s="71"/>
      <c r="P389" s="55"/>
    </row>
    <row r="390" spans="2:16" x14ac:dyDescent="0.2">
      <c r="B390" s="3"/>
      <c r="C390" s="18"/>
      <c r="D390" s="18"/>
      <c r="E390" s="18"/>
      <c r="F390" s="18"/>
      <c r="G390" s="18"/>
      <c r="H390" s="18"/>
      <c r="K390" s="59"/>
      <c r="L390" s="59"/>
      <c r="M390" s="59"/>
      <c r="N390" s="59"/>
      <c r="O390" s="59"/>
      <c r="P390" s="59"/>
    </row>
    <row r="391" spans="2:16" x14ac:dyDescent="0.2">
      <c r="B391" s="3"/>
      <c r="C391" s="18"/>
      <c r="D391" s="18"/>
      <c r="E391" s="18"/>
      <c r="F391" s="18"/>
      <c r="G391" s="18"/>
      <c r="H391" s="18"/>
      <c r="K391" s="59"/>
      <c r="L391" s="59"/>
      <c r="M391" s="59"/>
      <c r="N391" s="59"/>
      <c r="O391" s="59"/>
      <c r="P391" s="59"/>
    </row>
    <row r="393" spans="2:16" ht="15" x14ac:dyDescent="0.25">
      <c r="B393" s="2"/>
      <c r="C393" s="70"/>
      <c r="D393" s="70"/>
      <c r="E393" s="70"/>
      <c r="F393" s="70"/>
      <c r="G393" s="70"/>
      <c r="H393" s="70"/>
      <c r="I393" s="71"/>
      <c r="J393" s="71"/>
      <c r="K393" s="54"/>
      <c r="L393" s="54"/>
      <c r="M393" s="54"/>
      <c r="N393" s="54"/>
      <c r="O393" s="71"/>
      <c r="P393" s="55"/>
    </row>
    <row r="394" spans="2:16" ht="15" x14ac:dyDescent="0.25">
      <c r="B394" s="2"/>
      <c r="C394" s="70"/>
      <c r="D394" s="70"/>
      <c r="E394" s="70"/>
      <c r="F394" s="70"/>
      <c r="G394" s="70"/>
      <c r="H394" s="70"/>
      <c r="I394" s="71"/>
      <c r="J394" s="71"/>
      <c r="K394" s="54"/>
      <c r="L394" s="54"/>
      <c r="M394" s="54"/>
      <c r="N394" s="54"/>
      <c r="O394" s="71"/>
      <c r="P394" s="55"/>
    </row>
    <row r="395" spans="2:16" ht="15" x14ac:dyDescent="0.25">
      <c r="B395" s="2"/>
      <c r="C395" s="70"/>
      <c r="D395" s="70"/>
      <c r="E395" s="70"/>
      <c r="F395" s="70"/>
      <c r="G395" s="70"/>
      <c r="H395" s="70"/>
      <c r="I395" s="71"/>
      <c r="J395" s="71"/>
      <c r="K395" s="54"/>
      <c r="L395" s="54"/>
      <c r="M395" s="54"/>
      <c r="N395" s="54"/>
      <c r="O395" s="71"/>
      <c r="P395" s="55"/>
    </row>
    <row r="396" spans="2:16" ht="15" x14ac:dyDescent="0.25">
      <c r="B396" s="2"/>
      <c r="C396" s="70"/>
      <c r="D396" s="70"/>
      <c r="E396" s="70"/>
      <c r="F396" s="70"/>
      <c r="G396" s="70"/>
      <c r="H396" s="70"/>
      <c r="I396" s="71"/>
      <c r="J396" s="71"/>
      <c r="K396" s="54"/>
      <c r="L396" s="54"/>
      <c r="M396" s="54"/>
      <c r="N396" s="54"/>
      <c r="O396" s="71"/>
      <c r="P396" s="55"/>
    </row>
    <row r="397" spans="2:16" ht="15" x14ac:dyDescent="0.25">
      <c r="B397" s="2"/>
      <c r="C397" s="70"/>
      <c r="D397" s="70"/>
      <c r="E397" s="70"/>
      <c r="F397" s="70"/>
      <c r="G397" s="70"/>
      <c r="H397" s="70"/>
      <c r="I397" s="71"/>
      <c r="J397" s="71"/>
      <c r="K397" s="54"/>
      <c r="L397" s="54"/>
      <c r="M397" s="54"/>
      <c r="N397" s="54"/>
      <c r="O397" s="71"/>
      <c r="P397" s="55"/>
    </row>
    <row r="398" spans="2:16" ht="15" x14ac:dyDescent="0.25">
      <c r="B398" s="2"/>
      <c r="C398" s="70"/>
      <c r="D398" s="70"/>
      <c r="E398" s="70"/>
      <c r="F398" s="70"/>
      <c r="G398" s="70"/>
      <c r="H398" s="70"/>
      <c r="I398" s="71"/>
      <c r="J398" s="71"/>
      <c r="K398" s="54"/>
      <c r="L398" s="54"/>
      <c r="M398" s="54"/>
      <c r="N398" s="54"/>
      <c r="O398" s="71"/>
      <c r="P398" s="55"/>
    </row>
    <row r="399" spans="2:16" ht="15" x14ac:dyDescent="0.25">
      <c r="B399" s="2"/>
      <c r="C399" s="70"/>
      <c r="D399" s="70"/>
      <c r="E399" s="70"/>
      <c r="F399" s="70"/>
      <c r="G399" s="70"/>
      <c r="H399" s="70"/>
      <c r="I399" s="71"/>
      <c r="J399" s="71"/>
      <c r="K399" s="54"/>
      <c r="L399" s="54"/>
      <c r="M399" s="54"/>
      <c r="N399" s="54"/>
      <c r="O399" s="71"/>
      <c r="P399" s="55"/>
    </row>
    <row r="400" spans="2:16" ht="15" x14ac:dyDescent="0.25">
      <c r="B400" s="2"/>
      <c r="C400" s="70"/>
      <c r="D400" s="70"/>
      <c r="E400" s="70"/>
      <c r="F400" s="70"/>
      <c r="G400" s="70"/>
      <c r="H400" s="70"/>
      <c r="I400" s="71"/>
      <c r="J400" s="71"/>
      <c r="K400" s="54"/>
      <c r="L400" s="54"/>
      <c r="M400" s="54"/>
      <c r="N400" s="54"/>
      <c r="O400" s="71"/>
      <c r="P400" s="55"/>
    </row>
    <row r="401" spans="2:16" ht="15" x14ac:dyDescent="0.25">
      <c r="B401" s="2"/>
      <c r="C401" s="70"/>
      <c r="D401" s="70"/>
      <c r="E401" s="70"/>
      <c r="F401" s="70"/>
      <c r="G401" s="70"/>
      <c r="H401" s="70"/>
      <c r="I401" s="71"/>
      <c r="J401" s="71"/>
      <c r="K401" s="54"/>
      <c r="L401" s="54"/>
      <c r="M401" s="54"/>
      <c r="N401" s="54"/>
      <c r="O401" s="71"/>
      <c r="P401" s="55"/>
    </row>
    <row r="402" spans="2:16" ht="15" x14ac:dyDescent="0.25">
      <c r="B402" s="2"/>
      <c r="C402" s="70"/>
      <c r="D402" s="70"/>
      <c r="E402" s="70"/>
      <c r="F402" s="70"/>
      <c r="G402" s="70"/>
      <c r="H402" s="70"/>
      <c r="I402" s="71"/>
      <c r="J402" s="71"/>
      <c r="K402" s="54"/>
      <c r="L402" s="54"/>
      <c r="M402" s="54"/>
      <c r="N402" s="54"/>
      <c r="O402" s="71"/>
      <c r="P402" s="55"/>
    </row>
    <row r="403" spans="2:16" ht="15" x14ac:dyDescent="0.25">
      <c r="B403" s="2"/>
      <c r="C403" s="70"/>
      <c r="D403" s="70"/>
      <c r="E403" s="70"/>
      <c r="F403" s="70"/>
      <c r="G403" s="70"/>
      <c r="H403" s="70"/>
      <c r="I403" s="71"/>
      <c r="J403" s="71"/>
      <c r="K403" s="54"/>
      <c r="L403" s="54"/>
      <c r="M403" s="54"/>
      <c r="N403" s="54"/>
      <c r="O403" s="71"/>
      <c r="P403" s="55"/>
    </row>
    <row r="404" spans="2:16" ht="15" x14ac:dyDescent="0.25">
      <c r="B404" s="2"/>
      <c r="C404" s="70"/>
      <c r="D404" s="70"/>
      <c r="E404" s="70"/>
      <c r="F404" s="70"/>
      <c r="G404" s="70"/>
      <c r="H404" s="70"/>
      <c r="I404" s="71"/>
      <c r="J404" s="71"/>
      <c r="K404" s="54"/>
      <c r="L404" s="54"/>
      <c r="M404" s="54"/>
      <c r="N404" s="54"/>
      <c r="O404" s="71"/>
      <c r="P404" s="55"/>
    </row>
    <row r="405" spans="2:16" ht="15" x14ac:dyDescent="0.25">
      <c r="B405" s="2"/>
      <c r="C405" s="70"/>
      <c r="D405" s="70"/>
      <c r="E405" s="70"/>
      <c r="F405" s="70"/>
      <c r="G405" s="70"/>
      <c r="H405" s="70"/>
      <c r="I405" s="71"/>
      <c r="J405" s="71"/>
      <c r="K405" s="54"/>
      <c r="L405" s="54"/>
      <c r="M405" s="54"/>
      <c r="N405" s="54"/>
      <c r="O405" s="71"/>
      <c r="P405" s="55"/>
    </row>
    <row r="406" spans="2:16" ht="15" x14ac:dyDescent="0.25">
      <c r="B406" s="2"/>
      <c r="C406" s="70"/>
      <c r="D406" s="70"/>
      <c r="E406" s="70"/>
      <c r="F406" s="70"/>
      <c r="G406" s="70"/>
      <c r="H406" s="70"/>
      <c r="I406" s="71"/>
      <c r="J406" s="71"/>
      <c r="K406" s="54"/>
      <c r="L406" s="54"/>
      <c r="M406" s="54"/>
      <c r="N406" s="54"/>
      <c r="O406" s="71"/>
      <c r="P406" s="55"/>
    </row>
    <row r="407" spans="2:16" ht="15" x14ac:dyDescent="0.25">
      <c r="B407" s="2"/>
      <c r="C407" s="70"/>
      <c r="D407" s="70"/>
      <c r="E407" s="70"/>
      <c r="F407" s="70"/>
      <c r="G407" s="70"/>
      <c r="H407" s="70"/>
      <c r="I407" s="71"/>
      <c r="J407" s="71"/>
      <c r="K407" s="54"/>
      <c r="L407" s="54"/>
      <c r="M407" s="54"/>
      <c r="N407" s="54"/>
      <c r="O407" s="71"/>
      <c r="P407" s="55"/>
    </row>
    <row r="408" spans="2:16" ht="15" x14ac:dyDescent="0.25">
      <c r="B408" s="2"/>
      <c r="C408" s="70"/>
      <c r="D408" s="70"/>
      <c r="E408" s="70"/>
      <c r="F408" s="70"/>
      <c r="G408" s="70"/>
      <c r="H408" s="70"/>
      <c r="I408" s="71"/>
      <c r="J408" s="71"/>
      <c r="K408" s="54"/>
      <c r="L408" s="54"/>
      <c r="M408" s="54"/>
      <c r="N408" s="54"/>
      <c r="O408" s="71"/>
      <c r="P408" s="55"/>
    </row>
    <row r="409" spans="2:16" ht="15" x14ac:dyDescent="0.25">
      <c r="B409" s="2"/>
      <c r="C409" s="70"/>
      <c r="D409" s="70"/>
      <c r="E409" s="70"/>
      <c r="F409" s="70"/>
      <c r="G409" s="70"/>
      <c r="H409" s="70"/>
      <c r="I409" s="71"/>
      <c r="J409" s="71"/>
      <c r="K409" s="54"/>
      <c r="L409" s="54"/>
      <c r="M409" s="54"/>
      <c r="N409" s="54"/>
      <c r="O409" s="71"/>
      <c r="P409" s="55"/>
    </row>
    <row r="410" spans="2:16" ht="15" x14ac:dyDescent="0.25">
      <c r="B410" s="2"/>
      <c r="C410" s="70"/>
      <c r="D410" s="70"/>
      <c r="E410" s="70"/>
      <c r="F410" s="70"/>
      <c r="G410" s="70"/>
      <c r="H410" s="70"/>
      <c r="I410" s="71"/>
      <c r="J410" s="71"/>
      <c r="K410" s="54"/>
      <c r="L410" s="54"/>
      <c r="M410" s="54"/>
      <c r="N410" s="54"/>
      <c r="O410" s="71"/>
      <c r="P410" s="55"/>
    </row>
    <row r="411" spans="2:16" ht="15" x14ac:dyDescent="0.25">
      <c r="B411" s="2"/>
      <c r="C411" s="70"/>
      <c r="D411" s="70"/>
      <c r="E411" s="70"/>
      <c r="F411" s="70"/>
      <c r="G411" s="70"/>
      <c r="H411" s="70"/>
      <c r="I411" s="71"/>
      <c r="J411" s="71"/>
      <c r="K411" s="54"/>
      <c r="L411" s="54"/>
      <c r="M411" s="54"/>
      <c r="N411" s="54"/>
      <c r="O411" s="71"/>
      <c r="P411" s="55"/>
    </row>
    <row r="412" spans="2:16" ht="15" x14ac:dyDescent="0.25">
      <c r="B412" s="2"/>
      <c r="C412" s="70"/>
      <c r="D412" s="70"/>
      <c r="E412" s="70"/>
      <c r="F412" s="70"/>
      <c r="G412" s="70"/>
      <c r="H412" s="70"/>
      <c r="I412" s="71"/>
      <c r="J412" s="71"/>
      <c r="K412" s="54"/>
      <c r="L412" s="54"/>
      <c r="M412" s="54"/>
      <c r="N412" s="54"/>
      <c r="O412" s="71"/>
      <c r="P412" s="55"/>
    </row>
    <row r="413" spans="2:16" ht="15" x14ac:dyDescent="0.25">
      <c r="B413" s="2"/>
      <c r="C413" s="70"/>
      <c r="D413" s="70"/>
      <c r="E413" s="70"/>
      <c r="F413" s="70"/>
      <c r="G413" s="70"/>
      <c r="H413" s="70"/>
      <c r="I413" s="71"/>
      <c r="J413" s="71"/>
      <c r="K413" s="54"/>
      <c r="L413" s="54"/>
      <c r="M413" s="54"/>
      <c r="N413" s="54"/>
      <c r="O413" s="71"/>
      <c r="P413" s="55"/>
    </row>
    <row r="414" spans="2:16" ht="15" x14ac:dyDescent="0.25">
      <c r="B414" s="2"/>
      <c r="C414" s="70"/>
      <c r="D414" s="70"/>
      <c r="E414" s="70"/>
      <c r="F414" s="70"/>
      <c r="G414" s="70"/>
      <c r="H414" s="70"/>
      <c r="I414" s="71"/>
      <c r="J414" s="71"/>
      <c r="K414" s="54"/>
      <c r="L414" s="54"/>
      <c r="M414" s="54"/>
      <c r="N414" s="54"/>
      <c r="O414" s="71"/>
      <c r="P414" s="55"/>
    </row>
    <row r="415" spans="2:16" ht="15" x14ac:dyDescent="0.25">
      <c r="B415" s="2"/>
      <c r="C415" s="70"/>
      <c r="D415" s="70"/>
      <c r="E415" s="70"/>
      <c r="F415" s="70"/>
      <c r="G415" s="70"/>
      <c r="H415" s="70"/>
      <c r="I415" s="71"/>
      <c r="J415" s="71"/>
      <c r="K415" s="54"/>
      <c r="L415" s="54"/>
      <c r="M415" s="54"/>
      <c r="N415" s="54"/>
      <c r="O415" s="71"/>
      <c r="P415" s="55"/>
    </row>
    <row r="416" spans="2:16" ht="15" x14ac:dyDescent="0.25">
      <c r="B416" s="2"/>
      <c r="C416" s="70"/>
      <c r="D416" s="70"/>
      <c r="E416" s="70"/>
      <c r="F416" s="70"/>
      <c r="G416" s="70"/>
      <c r="H416" s="70"/>
      <c r="I416" s="71"/>
      <c r="J416" s="71"/>
      <c r="K416" s="54"/>
      <c r="L416" s="54"/>
      <c r="M416" s="54"/>
      <c r="N416" s="54"/>
      <c r="O416" s="71"/>
      <c r="P416" s="55"/>
    </row>
    <row r="417" spans="2:16" x14ac:dyDescent="0.2">
      <c r="B417" s="3"/>
      <c r="C417" s="18"/>
      <c r="D417" s="18"/>
      <c r="E417" s="18"/>
      <c r="F417" s="18"/>
      <c r="G417" s="18"/>
      <c r="H417" s="18"/>
      <c r="K417" s="59"/>
      <c r="L417" s="59"/>
      <c r="M417" s="59"/>
      <c r="N417" s="59"/>
      <c r="O417" s="59"/>
      <c r="P417" s="59"/>
    </row>
    <row r="418" spans="2:16" x14ac:dyDescent="0.2">
      <c r="B418" s="3"/>
      <c r="C418" s="18"/>
      <c r="D418" s="18"/>
      <c r="E418" s="18"/>
      <c r="F418" s="18"/>
      <c r="G418" s="18"/>
      <c r="H418" s="18"/>
      <c r="K418" s="59"/>
      <c r="L418" s="59"/>
      <c r="M418" s="59"/>
      <c r="N418" s="59"/>
      <c r="O418" s="59"/>
      <c r="P418" s="59"/>
    </row>
    <row r="420" spans="2:16" ht="15" x14ac:dyDescent="0.25">
      <c r="B420" s="2"/>
      <c r="C420" s="70"/>
      <c r="D420" s="70"/>
      <c r="E420" s="70"/>
      <c r="F420" s="70"/>
      <c r="G420" s="70"/>
      <c r="H420" s="70"/>
      <c r="I420" s="71"/>
      <c r="J420" s="71"/>
      <c r="K420" s="54"/>
      <c r="L420" s="54"/>
      <c r="M420" s="54"/>
      <c r="N420" s="54"/>
      <c r="O420" s="71"/>
      <c r="P420" s="55"/>
    </row>
    <row r="421" spans="2:16" ht="15" x14ac:dyDescent="0.25">
      <c r="B421" s="2"/>
      <c r="C421" s="70"/>
      <c r="D421" s="70"/>
      <c r="E421" s="70"/>
      <c r="F421" s="70"/>
      <c r="G421" s="70"/>
      <c r="H421" s="70"/>
      <c r="I421" s="71"/>
      <c r="J421" s="71"/>
      <c r="K421" s="54"/>
      <c r="L421" s="54"/>
      <c r="M421" s="54"/>
      <c r="N421" s="54"/>
      <c r="O421" s="71"/>
      <c r="P421" s="55"/>
    </row>
    <row r="422" spans="2:16" ht="15" x14ac:dyDescent="0.25">
      <c r="B422" s="2"/>
      <c r="C422" s="70"/>
      <c r="D422" s="70"/>
      <c r="E422" s="70"/>
      <c r="F422" s="70"/>
      <c r="G422" s="70"/>
      <c r="H422" s="70"/>
      <c r="I422" s="71"/>
      <c r="J422" s="71"/>
      <c r="K422" s="54"/>
      <c r="L422" s="54"/>
      <c r="M422" s="54"/>
      <c r="N422" s="54"/>
      <c r="O422" s="71"/>
      <c r="P422" s="55"/>
    </row>
    <row r="423" spans="2:16" ht="15" x14ac:dyDescent="0.25">
      <c r="B423" s="2"/>
      <c r="C423" s="70"/>
      <c r="D423" s="70"/>
      <c r="E423" s="70"/>
      <c r="F423" s="70"/>
      <c r="G423" s="70"/>
      <c r="H423" s="70"/>
      <c r="I423" s="71"/>
      <c r="J423" s="71"/>
      <c r="K423" s="54"/>
      <c r="L423" s="54"/>
      <c r="M423" s="54"/>
      <c r="N423" s="54"/>
      <c r="O423" s="71"/>
      <c r="P423" s="55"/>
    </row>
    <row r="424" spans="2:16" ht="15" x14ac:dyDescent="0.25">
      <c r="B424" s="2"/>
      <c r="C424" s="70"/>
      <c r="D424" s="70"/>
      <c r="E424" s="70"/>
      <c r="F424" s="70"/>
      <c r="G424" s="70"/>
      <c r="H424" s="70"/>
      <c r="I424" s="71"/>
      <c r="J424" s="71"/>
      <c r="K424" s="54"/>
      <c r="L424" s="54"/>
      <c r="M424" s="54"/>
      <c r="N424" s="54"/>
      <c r="O424" s="71"/>
      <c r="P424" s="55"/>
    </row>
    <row r="425" spans="2:16" ht="15" x14ac:dyDescent="0.25">
      <c r="B425" s="2"/>
      <c r="C425" s="70"/>
      <c r="D425" s="70"/>
      <c r="E425" s="70"/>
      <c r="F425" s="70"/>
      <c r="G425" s="70"/>
      <c r="H425" s="70"/>
      <c r="I425" s="71"/>
      <c r="J425" s="71"/>
      <c r="K425" s="54"/>
      <c r="L425" s="54"/>
      <c r="M425" s="54"/>
      <c r="N425" s="54"/>
      <c r="O425" s="71"/>
      <c r="P425" s="55"/>
    </row>
    <row r="426" spans="2:16" ht="15" x14ac:dyDescent="0.25">
      <c r="B426" s="2"/>
      <c r="C426" s="70"/>
      <c r="D426" s="70"/>
      <c r="E426" s="70"/>
      <c r="F426" s="70"/>
      <c r="G426" s="70"/>
      <c r="H426" s="70"/>
      <c r="I426" s="71"/>
      <c r="J426" s="71"/>
      <c r="K426" s="54"/>
      <c r="L426" s="54"/>
      <c r="M426" s="54"/>
      <c r="N426" s="54"/>
      <c r="O426" s="71"/>
      <c r="P426" s="55"/>
    </row>
    <row r="427" spans="2:16" ht="15" x14ac:dyDescent="0.25">
      <c r="B427" s="2"/>
      <c r="C427" s="70"/>
      <c r="D427" s="70"/>
      <c r="E427" s="70"/>
      <c r="F427" s="70"/>
      <c r="G427" s="70"/>
      <c r="H427" s="70"/>
      <c r="I427" s="71"/>
      <c r="J427" s="71"/>
      <c r="K427" s="54"/>
      <c r="L427" s="54"/>
      <c r="M427" s="54"/>
      <c r="N427" s="54"/>
      <c r="O427" s="71"/>
      <c r="P427" s="55"/>
    </row>
    <row r="428" spans="2:16" ht="15" x14ac:dyDescent="0.25">
      <c r="B428" s="2"/>
      <c r="C428" s="70"/>
      <c r="D428" s="70"/>
      <c r="E428" s="70"/>
      <c r="F428" s="70"/>
      <c r="G428" s="70"/>
      <c r="H428" s="70"/>
      <c r="I428" s="71"/>
      <c r="J428" s="71"/>
      <c r="K428" s="54"/>
      <c r="L428" s="54"/>
      <c r="M428" s="54"/>
      <c r="N428" s="54"/>
      <c r="O428" s="71"/>
      <c r="P428" s="55"/>
    </row>
    <row r="429" spans="2:16" ht="15" x14ac:dyDescent="0.25">
      <c r="B429" s="2"/>
      <c r="C429" s="70"/>
      <c r="D429" s="70"/>
      <c r="E429" s="70"/>
      <c r="F429" s="70"/>
      <c r="G429" s="70"/>
      <c r="H429" s="70"/>
      <c r="I429" s="71"/>
      <c r="J429" s="71"/>
      <c r="K429" s="54"/>
      <c r="L429" s="54"/>
      <c r="M429" s="54"/>
      <c r="N429" s="54"/>
      <c r="O429" s="71"/>
      <c r="P429" s="55"/>
    </row>
    <row r="430" spans="2:16" ht="15" x14ac:dyDescent="0.25">
      <c r="B430" s="2"/>
      <c r="C430" s="70"/>
      <c r="D430" s="70"/>
      <c r="E430" s="70"/>
      <c r="F430" s="70"/>
      <c r="G430" s="70"/>
      <c r="H430" s="70"/>
      <c r="I430" s="71"/>
      <c r="J430" s="71"/>
      <c r="K430" s="54"/>
      <c r="L430" s="54"/>
      <c r="M430" s="54"/>
      <c r="N430" s="54"/>
      <c r="O430" s="71"/>
      <c r="P430" s="55"/>
    </row>
    <row r="431" spans="2:16" ht="15" x14ac:dyDescent="0.25">
      <c r="B431" s="2"/>
      <c r="C431" s="70"/>
      <c r="D431" s="70"/>
      <c r="E431" s="70"/>
      <c r="F431" s="70"/>
      <c r="G431" s="70"/>
      <c r="H431" s="70"/>
      <c r="I431" s="71"/>
      <c r="J431" s="71"/>
      <c r="K431" s="54"/>
      <c r="L431" s="54"/>
      <c r="M431" s="54"/>
      <c r="N431" s="54"/>
      <c r="O431" s="71"/>
      <c r="P431" s="55"/>
    </row>
    <row r="432" spans="2:16" ht="15" x14ac:dyDescent="0.25">
      <c r="B432" s="2"/>
      <c r="C432" s="70"/>
      <c r="D432" s="70"/>
      <c r="E432" s="70"/>
      <c r="F432" s="70"/>
      <c r="G432" s="70"/>
      <c r="H432" s="70"/>
      <c r="I432" s="71"/>
      <c r="J432" s="71"/>
      <c r="K432" s="54"/>
      <c r="L432" s="54"/>
      <c r="M432" s="54"/>
      <c r="N432" s="54"/>
      <c r="O432" s="71"/>
      <c r="P432" s="55"/>
    </row>
    <row r="433" spans="2:16" ht="15" x14ac:dyDescent="0.25">
      <c r="B433" s="2"/>
      <c r="C433" s="70"/>
      <c r="D433" s="70"/>
      <c r="E433" s="70"/>
      <c r="F433" s="70"/>
      <c r="G433" s="70"/>
      <c r="H433" s="70"/>
      <c r="I433" s="71"/>
      <c r="J433" s="71"/>
      <c r="K433" s="54"/>
      <c r="L433" s="54"/>
      <c r="M433" s="54"/>
      <c r="N433" s="54"/>
      <c r="O433" s="71"/>
      <c r="P433" s="55"/>
    </row>
    <row r="434" spans="2:16" ht="15" x14ac:dyDescent="0.25">
      <c r="B434" s="2"/>
      <c r="C434" s="70"/>
      <c r="D434" s="70"/>
      <c r="E434" s="70"/>
      <c r="F434" s="70"/>
      <c r="G434" s="70"/>
      <c r="H434" s="70"/>
      <c r="I434" s="71"/>
      <c r="J434" s="71"/>
      <c r="K434" s="54"/>
      <c r="L434" s="54"/>
      <c r="M434" s="54"/>
      <c r="N434" s="54"/>
      <c r="O434" s="71"/>
      <c r="P434" s="55"/>
    </row>
    <row r="435" spans="2:16" ht="15" x14ac:dyDescent="0.25">
      <c r="B435" s="2"/>
      <c r="C435" s="70"/>
      <c r="D435" s="70"/>
      <c r="E435" s="70"/>
      <c r="F435" s="70"/>
      <c r="G435" s="70"/>
      <c r="H435" s="70"/>
      <c r="I435" s="71"/>
      <c r="J435" s="71"/>
      <c r="K435" s="54"/>
      <c r="L435" s="54"/>
      <c r="M435" s="54"/>
      <c r="N435" s="54"/>
      <c r="O435" s="71"/>
      <c r="P435" s="55"/>
    </row>
    <row r="436" spans="2:16" ht="15" x14ac:dyDescent="0.25">
      <c r="B436" s="2"/>
      <c r="C436" s="70"/>
      <c r="D436" s="70"/>
      <c r="E436" s="70"/>
      <c r="F436" s="70"/>
      <c r="G436" s="70"/>
      <c r="H436" s="70"/>
      <c r="I436" s="71"/>
      <c r="J436" s="71"/>
      <c r="K436" s="54"/>
      <c r="L436" s="54"/>
      <c r="M436" s="54"/>
      <c r="N436" s="54"/>
      <c r="O436" s="71"/>
      <c r="P436" s="55"/>
    </row>
    <row r="437" spans="2:16" ht="15" x14ac:dyDescent="0.25">
      <c r="B437" s="2"/>
      <c r="C437" s="70"/>
      <c r="D437" s="70"/>
      <c r="E437" s="70"/>
      <c r="F437" s="70"/>
      <c r="G437" s="70"/>
      <c r="H437" s="70"/>
      <c r="I437" s="71"/>
      <c r="J437" s="71"/>
      <c r="K437" s="54"/>
      <c r="L437" s="54"/>
      <c r="M437" s="54"/>
      <c r="N437" s="54"/>
      <c r="O437" s="71"/>
      <c r="P437" s="55"/>
    </row>
    <row r="438" spans="2:16" ht="15" x14ac:dyDescent="0.25">
      <c r="B438" s="2"/>
      <c r="C438" s="70"/>
      <c r="D438" s="70"/>
      <c r="E438" s="70"/>
      <c r="F438" s="70"/>
      <c r="G438" s="70"/>
      <c r="H438" s="70"/>
      <c r="I438" s="71"/>
      <c r="J438" s="71"/>
      <c r="K438" s="54"/>
      <c r="L438" s="54"/>
      <c r="M438" s="54"/>
      <c r="N438" s="54"/>
      <c r="O438" s="71"/>
      <c r="P438" s="55"/>
    </row>
    <row r="439" spans="2:16" ht="15" x14ac:dyDescent="0.25">
      <c r="B439" s="2"/>
      <c r="C439" s="70"/>
      <c r="D439" s="70"/>
      <c r="E439" s="70"/>
      <c r="F439" s="70"/>
      <c r="G439" s="70"/>
      <c r="H439" s="70"/>
      <c r="I439" s="71"/>
      <c r="J439" s="71"/>
      <c r="K439" s="54"/>
      <c r="L439" s="54"/>
      <c r="M439" s="54"/>
      <c r="N439" s="54"/>
      <c r="O439" s="71"/>
      <c r="P439" s="55"/>
    </row>
    <row r="440" spans="2:16" ht="15" x14ac:dyDescent="0.25">
      <c r="B440" s="2"/>
      <c r="C440" s="70"/>
      <c r="D440" s="70"/>
      <c r="E440" s="70"/>
      <c r="F440" s="70"/>
      <c r="G440" s="70"/>
      <c r="H440" s="70"/>
      <c r="I440" s="71"/>
      <c r="J440" s="71"/>
      <c r="K440" s="54"/>
      <c r="L440" s="54"/>
      <c r="M440" s="54"/>
      <c r="N440" s="54"/>
      <c r="O440" s="71"/>
      <c r="P440" s="55"/>
    </row>
    <row r="441" spans="2:16" ht="15" x14ac:dyDescent="0.25">
      <c r="B441" s="2"/>
      <c r="C441" s="70"/>
      <c r="D441" s="70"/>
      <c r="E441" s="70"/>
      <c r="F441" s="70"/>
      <c r="G441" s="70"/>
      <c r="H441" s="70"/>
      <c r="I441" s="71"/>
      <c r="J441" s="71"/>
      <c r="K441" s="54"/>
      <c r="L441" s="54"/>
      <c r="M441" s="54"/>
      <c r="N441" s="54"/>
      <c r="O441" s="71"/>
      <c r="P441" s="55"/>
    </row>
    <row r="442" spans="2:16" ht="15" x14ac:dyDescent="0.25">
      <c r="B442" s="2"/>
      <c r="C442" s="70"/>
      <c r="D442" s="70"/>
      <c r="E442" s="70"/>
      <c r="F442" s="70"/>
      <c r="G442" s="70"/>
      <c r="H442" s="70"/>
      <c r="I442" s="71"/>
      <c r="J442" s="71"/>
      <c r="K442" s="54"/>
      <c r="L442" s="54"/>
      <c r="M442" s="54"/>
      <c r="N442" s="54"/>
      <c r="O442" s="71"/>
      <c r="P442" s="55"/>
    </row>
    <row r="443" spans="2:16" ht="15" x14ac:dyDescent="0.25">
      <c r="B443" s="2"/>
      <c r="C443" s="70"/>
      <c r="D443" s="70"/>
      <c r="E443" s="70"/>
      <c r="F443" s="70"/>
      <c r="G443" s="70"/>
      <c r="H443" s="70"/>
      <c r="I443" s="71"/>
      <c r="J443" s="71"/>
      <c r="K443" s="54"/>
      <c r="L443" s="54"/>
      <c r="M443" s="54"/>
      <c r="N443" s="54"/>
      <c r="O443" s="71"/>
      <c r="P443" s="55"/>
    </row>
    <row r="444" spans="2:16" x14ac:dyDescent="0.2">
      <c r="B444" s="3"/>
      <c r="C444" s="18"/>
      <c r="D444" s="18"/>
      <c r="E444" s="18"/>
      <c r="F444" s="18"/>
      <c r="G444" s="18"/>
      <c r="H444" s="18"/>
      <c r="K444" s="59"/>
      <c r="L444" s="59"/>
      <c r="M444" s="59"/>
      <c r="N444" s="59"/>
      <c r="O444" s="59"/>
      <c r="P444" s="59"/>
    </row>
    <row r="445" spans="2:16" x14ac:dyDescent="0.2">
      <c r="B445" s="3"/>
      <c r="C445" s="18"/>
      <c r="D445" s="18"/>
      <c r="E445" s="18"/>
      <c r="F445" s="18"/>
      <c r="G445" s="18"/>
      <c r="H445" s="18"/>
      <c r="K445" s="59"/>
      <c r="L445" s="59"/>
      <c r="M445" s="59"/>
      <c r="N445" s="59"/>
      <c r="O445" s="59"/>
      <c r="P445" s="59"/>
    </row>
    <row r="447" spans="2:16" ht="15" x14ac:dyDescent="0.25">
      <c r="B447" s="2"/>
      <c r="C447" s="70"/>
      <c r="D447" s="70"/>
      <c r="E447" s="70"/>
      <c r="F447" s="70"/>
      <c r="G447" s="70"/>
      <c r="H447" s="70"/>
      <c r="I447" s="71"/>
      <c r="J447" s="71"/>
      <c r="K447" s="54"/>
      <c r="L447" s="54"/>
      <c r="M447" s="54"/>
      <c r="N447" s="54"/>
      <c r="O447" s="71"/>
      <c r="P447" s="55"/>
    </row>
    <row r="448" spans="2:16" ht="15" x14ac:dyDescent="0.25">
      <c r="B448" s="2"/>
      <c r="C448" s="70"/>
      <c r="D448" s="70"/>
      <c r="E448" s="70"/>
      <c r="F448" s="70"/>
      <c r="G448" s="70"/>
      <c r="H448" s="70"/>
      <c r="I448" s="71"/>
      <c r="J448" s="71"/>
      <c r="K448" s="54"/>
      <c r="L448" s="54"/>
      <c r="M448" s="54"/>
      <c r="N448" s="54"/>
      <c r="O448" s="71"/>
      <c r="P448" s="55"/>
    </row>
    <row r="449" spans="2:16" ht="15" x14ac:dyDescent="0.25">
      <c r="B449" s="2"/>
      <c r="C449" s="70"/>
      <c r="D449" s="70"/>
      <c r="E449" s="70"/>
      <c r="F449" s="70"/>
      <c r="G449" s="70"/>
      <c r="H449" s="70"/>
      <c r="I449" s="71"/>
      <c r="J449" s="71"/>
      <c r="K449" s="54"/>
      <c r="L449" s="54"/>
      <c r="M449" s="54"/>
      <c r="N449" s="54"/>
      <c r="O449" s="71"/>
      <c r="P449" s="55"/>
    </row>
    <row r="450" spans="2:16" ht="15" x14ac:dyDescent="0.25">
      <c r="B450" s="2"/>
      <c r="C450" s="70"/>
      <c r="D450" s="70"/>
      <c r="E450" s="70"/>
      <c r="F450" s="70"/>
      <c r="G450" s="70"/>
      <c r="H450" s="70"/>
      <c r="I450" s="71"/>
      <c r="J450" s="71"/>
      <c r="K450" s="54"/>
      <c r="L450" s="54"/>
      <c r="M450" s="54"/>
      <c r="N450" s="54"/>
      <c r="O450" s="71"/>
      <c r="P450" s="55"/>
    </row>
    <row r="451" spans="2:16" ht="15" x14ac:dyDescent="0.25">
      <c r="B451" s="2"/>
      <c r="C451" s="70"/>
      <c r="D451" s="70"/>
      <c r="E451" s="70"/>
      <c r="F451" s="70"/>
      <c r="G451" s="70"/>
      <c r="H451" s="70"/>
      <c r="I451" s="71"/>
      <c r="J451" s="71"/>
      <c r="K451" s="54"/>
      <c r="L451" s="54"/>
      <c r="M451" s="54"/>
      <c r="N451" s="54"/>
      <c r="O451" s="71"/>
      <c r="P451" s="55"/>
    </row>
    <row r="452" spans="2:16" ht="15" x14ac:dyDescent="0.25">
      <c r="B452" s="2"/>
      <c r="C452" s="70"/>
      <c r="D452" s="70"/>
      <c r="E452" s="70"/>
      <c r="F452" s="70"/>
      <c r="G452" s="70"/>
      <c r="H452" s="70"/>
      <c r="I452" s="71"/>
      <c r="J452" s="71"/>
      <c r="K452" s="54"/>
      <c r="L452" s="54"/>
      <c r="M452" s="54"/>
      <c r="N452" s="54"/>
      <c r="O452" s="71"/>
      <c r="P452" s="55"/>
    </row>
    <row r="453" spans="2:16" ht="15" x14ac:dyDescent="0.25">
      <c r="B453" s="2"/>
      <c r="C453" s="70"/>
      <c r="D453" s="70"/>
      <c r="E453" s="70"/>
      <c r="F453" s="70"/>
      <c r="G453" s="70"/>
      <c r="H453" s="70"/>
      <c r="I453" s="71"/>
      <c r="J453" s="71"/>
      <c r="K453" s="54"/>
      <c r="L453" s="54"/>
      <c r="M453" s="54"/>
      <c r="N453" s="54"/>
      <c r="O453" s="71"/>
      <c r="P453" s="55"/>
    </row>
    <row r="454" spans="2:16" ht="15" x14ac:dyDescent="0.25">
      <c r="B454" s="2"/>
      <c r="C454" s="70"/>
      <c r="D454" s="70"/>
      <c r="E454" s="70"/>
      <c r="F454" s="70"/>
      <c r="G454" s="70"/>
      <c r="H454" s="70"/>
      <c r="I454" s="71"/>
      <c r="J454" s="71"/>
      <c r="K454" s="54"/>
      <c r="L454" s="54"/>
      <c r="M454" s="54"/>
      <c r="N454" s="54"/>
      <c r="O454" s="71"/>
      <c r="P454" s="55"/>
    </row>
    <row r="455" spans="2:16" ht="15" x14ac:dyDescent="0.25">
      <c r="B455" s="2"/>
      <c r="C455" s="70"/>
      <c r="D455" s="70"/>
      <c r="E455" s="70"/>
      <c r="F455" s="70"/>
      <c r="G455" s="70"/>
      <c r="H455" s="70"/>
      <c r="I455" s="71"/>
      <c r="J455" s="71"/>
      <c r="K455" s="54"/>
      <c r="L455" s="54"/>
      <c r="M455" s="54"/>
      <c r="N455" s="54"/>
      <c r="O455" s="71"/>
      <c r="P455" s="55"/>
    </row>
    <row r="456" spans="2:16" ht="15" x14ac:dyDescent="0.25">
      <c r="B456" s="2"/>
      <c r="C456" s="70"/>
      <c r="D456" s="70"/>
      <c r="E456" s="70"/>
      <c r="F456" s="70"/>
      <c r="G456" s="70"/>
      <c r="H456" s="70"/>
      <c r="I456" s="71"/>
      <c r="J456" s="71"/>
      <c r="K456" s="54"/>
      <c r="L456" s="54"/>
      <c r="M456" s="54"/>
      <c r="N456" s="54"/>
      <c r="O456" s="71"/>
      <c r="P456" s="55"/>
    </row>
    <row r="457" spans="2:16" ht="15" x14ac:dyDescent="0.25">
      <c r="B457" s="2"/>
      <c r="C457" s="70"/>
      <c r="D457" s="70"/>
      <c r="E457" s="70"/>
      <c r="F457" s="70"/>
      <c r="G457" s="70"/>
      <c r="H457" s="70"/>
      <c r="I457" s="71"/>
      <c r="J457" s="71"/>
      <c r="K457" s="54"/>
      <c r="L457" s="54"/>
      <c r="M457" s="54"/>
      <c r="N457" s="54"/>
      <c r="O457" s="71"/>
      <c r="P457" s="55"/>
    </row>
    <row r="458" spans="2:16" ht="15" x14ac:dyDescent="0.25">
      <c r="B458" s="2"/>
      <c r="C458" s="70"/>
      <c r="D458" s="70"/>
      <c r="E458" s="70"/>
      <c r="F458" s="70"/>
      <c r="G458" s="70"/>
      <c r="H458" s="70"/>
      <c r="I458" s="71"/>
      <c r="J458" s="71"/>
      <c r="K458" s="54"/>
      <c r="L458" s="54"/>
      <c r="M458" s="54"/>
      <c r="N458" s="54"/>
      <c r="O458" s="71"/>
      <c r="P458" s="55"/>
    </row>
    <row r="459" spans="2:16" ht="15" x14ac:dyDescent="0.25">
      <c r="B459" s="2"/>
      <c r="C459" s="70"/>
      <c r="D459" s="70"/>
      <c r="E459" s="70"/>
      <c r="F459" s="70"/>
      <c r="G459" s="70"/>
      <c r="H459" s="70"/>
      <c r="I459" s="71"/>
      <c r="J459" s="71"/>
      <c r="K459" s="54"/>
      <c r="L459" s="54"/>
      <c r="M459" s="54"/>
      <c r="N459" s="54"/>
      <c r="O459" s="71"/>
      <c r="P459" s="55"/>
    </row>
    <row r="460" spans="2:16" ht="15" x14ac:dyDescent="0.25">
      <c r="B460" s="2"/>
      <c r="C460" s="70"/>
      <c r="D460" s="70"/>
      <c r="E460" s="70"/>
      <c r="F460" s="70"/>
      <c r="G460" s="70"/>
      <c r="H460" s="70"/>
      <c r="I460" s="71"/>
      <c r="J460" s="71"/>
      <c r="K460" s="54"/>
      <c r="L460" s="54"/>
      <c r="M460" s="54"/>
      <c r="N460" s="54"/>
      <c r="O460" s="71"/>
      <c r="P460" s="55"/>
    </row>
    <row r="461" spans="2:16" ht="15" x14ac:dyDescent="0.25">
      <c r="B461" s="2"/>
      <c r="C461" s="70"/>
      <c r="D461" s="70"/>
      <c r="E461" s="70"/>
      <c r="F461" s="70"/>
      <c r="G461" s="70"/>
      <c r="H461" s="70"/>
      <c r="I461" s="71"/>
      <c r="J461" s="71"/>
      <c r="K461" s="54"/>
      <c r="L461" s="54"/>
      <c r="M461" s="54"/>
      <c r="N461" s="54"/>
      <c r="O461" s="71"/>
      <c r="P461" s="55"/>
    </row>
    <row r="462" spans="2:16" ht="15" x14ac:dyDescent="0.25">
      <c r="B462" s="2"/>
      <c r="C462" s="70"/>
      <c r="D462" s="70"/>
      <c r="E462" s="70"/>
      <c r="F462" s="70"/>
      <c r="G462" s="70"/>
      <c r="H462" s="70"/>
      <c r="I462" s="71"/>
      <c r="J462" s="71"/>
      <c r="K462" s="54"/>
      <c r="L462" s="54"/>
      <c r="M462" s="54"/>
      <c r="N462" s="54"/>
      <c r="O462" s="71"/>
      <c r="P462" s="55"/>
    </row>
    <row r="463" spans="2:16" ht="15" x14ac:dyDescent="0.25">
      <c r="B463" s="2"/>
      <c r="C463" s="70"/>
      <c r="D463" s="70"/>
      <c r="E463" s="70"/>
      <c r="F463" s="70"/>
      <c r="G463" s="70"/>
      <c r="H463" s="70"/>
      <c r="I463" s="71"/>
      <c r="J463" s="71"/>
      <c r="K463" s="54"/>
      <c r="L463" s="54"/>
      <c r="M463" s="54"/>
      <c r="N463" s="54"/>
      <c r="O463" s="71"/>
      <c r="P463" s="55"/>
    </row>
    <row r="464" spans="2:16" ht="15" x14ac:dyDescent="0.25">
      <c r="B464" s="2"/>
      <c r="C464" s="70"/>
      <c r="D464" s="70"/>
      <c r="E464" s="70"/>
      <c r="F464" s="70"/>
      <c r="G464" s="70"/>
      <c r="H464" s="70"/>
      <c r="I464" s="71"/>
      <c r="J464" s="71"/>
      <c r="K464" s="54"/>
      <c r="L464" s="54"/>
      <c r="M464" s="54"/>
      <c r="N464" s="54"/>
      <c r="O464" s="71"/>
      <c r="P464" s="55"/>
    </row>
    <row r="465" spans="2:16" ht="15" x14ac:dyDescent="0.25">
      <c r="B465" s="2"/>
      <c r="C465" s="70"/>
      <c r="D465" s="70"/>
      <c r="E465" s="70"/>
      <c r="F465" s="70"/>
      <c r="G465" s="70"/>
      <c r="H465" s="70"/>
      <c r="I465" s="71"/>
      <c r="J465" s="71"/>
      <c r="K465" s="54"/>
      <c r="L465" s="54"/>
      <c r="M465" s="54"/>
      <c r="N465" s="54"/>
      <c r="O465" s="71"/>
      <c r="P465" s="55"/>
    </row>
    <row r="466" spans="2:16" ht="15" x14ac:dyDescent="0.25">
      <c r="B466" s="2"/>
      <c r="C466" s="70"/>
      <c r="D466" s="70"/>
      <c r="E466" s="70"/>
      <c r="F466" s="70"/>
      <c r="G466" s="70"/>
      <c r="H466" s="70"/>
      <c r="I466" s="71"/>
      <c r="J466" s="71"/>
      <c r="K466" s="54"/>
      <c r="L466" s="54"/>
      <c r="M466" s="54"/>
      <c r="N466" s="54"/>
      <c r="O466" s="71"/>
      <c r="P466" s="55"/>
    </row>
    <row r="467" spans="2:16" ht="15" x14ac:dyDescent="0.25">
      <c r="B467" s="2"/>
      <c r="C467" s="70"/>
      <c r="D467" s="70"/>
      <c r="E467" s="70"/>
      <c r="F467" s="70"/>
      <c r="G467" s="70"/>
      <c r="H467" s="70"/>
      <c r="I467" s="71"/>
      <c r="J467" s="71"/>
      <c r="K467" s="54"/>
      <c r="L467" s="54"/>
      <c r="M467" s="54"/>
      <c r="N467" s="54"/>
      <c r="O467" s="71"/>
      <c r="P467" s="55"/>
    </row>
    <row r="468" spans="2:16" ht="15" x14ac:dyDescent="0.25">
      <c r="B468" s="2"/>
      <c r="C468" s="70"/>
      <c r="D468" s="70"/>
      <c r="E468" s="70"/>
      <c r="F468" s="70"/>
      <c r="G468" s="70"/>
      <c r="H468" s="70"/>
      <c r="I468" s="71"/>
      <c r="J468" s="71"/>
      <c r="K468" s="54"/>
      <c r="L468" s="54"/>
      <c r="M468" s="54"/>
      <c r="N468" s="54"/>
      <c r="O468" s="71"/>
      <c r="P468" s="55"/>
    </row>
    <row r="469" spans="2:16" ht="15" x14ac:dyDescent="0.25">
      <c r="B469" s="2"/>
      <c r="C469" s="70"/>
      <c r="D469" s="70"/>
      <c r="E469" s="70"/>
      <c r="F469" s="70"/>
      <c r="G469" s="70"/>
      <c r="H469" s="70"/>
      <c r="I469" s="71"/>
      <c r="J469" s="71"/>
      <c r="K469" s="54"/>
      <c r="L469" s="54"/>
      <c r="M469" s="54"/>
      <c r="N469" s="54"/>
      <c r="O469" s="71"/>
      <c r="P469" s="55"/>
    </row>
    <row r="470" spans="2:16" ht="15" x14ac:dyDescent="0.25">
      <c r="B470" s="2"/>
      <c r="C470" s="70"/>
      <c r="D470" s="70"/>
      <c r="E470" s="70"/>
      <c r="F470" s="70"/>
      <c r="G470" s="70"/>
      <c r="H470" s="70"/>
      <c r="I470" s="71"/>
      <c r="J470" s="71"/>
      <c r="K470" s="54"/>
      <c r="L470" s="54"/>
      <c r="M470" s="54"/>
      <c r="N470" s="54"/>
      <c r="O470" s="71"/>
      <c r="P470" s="55"/>
    </row>
    <row r="471" spans="2:16" x14ac:dyDescent="0.2">
      <c r="B471" s="3"/>
      <c r="C471" s="18"/>
      <c r="D471" s="18"/>
      <c r="E471" s="18"/>
      <c r="F471" s="18"/>
      <c r="G471" s="18"/>
      <c r="H471" s="18"/>
      <c r="K471" s="59"/>
      <c r="L471" s="59"/>
      <c r="M471" s="59"/>
      <c r="N471" s="59"/>
      <c r="O471" s="59"/>
      <c r="P471" s="59"/>
    </row>
    <row r="472" spans="2:16" x14ac:dyDescent="0.2">
      <c r="B472" s="3"/>
      <c r="C472" s="18"/>
      <c r="D472" s="18"/>
      <c r="E472" s="18"/>
      <c r="F472" s="18"/>
      <c r="G472" s="18"/>
      <c r="H472" s="18"/>
      <c r="K472" s="59"/>
      <c r="L472" s="59"/>
      <c r="M472" s="59"/>
      <c r="N472" s="59"/>
      <c r="O472" s="59"/>
      <c r="P472" s="59"/>
    </row>
    <row r="474" spans="2:16" ht="15" x14ac:dyDescent="0.25">
      <c r="B474" s="2"/>
      <c r="C474" s="70"/>
      <c r="D474" s="70"/>
      <c r="E474" s="70"/>
      <c r="F474" s="70"/>
      <c r="G474" s="70"/>
      <c r="H474" s="70"/>
      <c r="I474" s="71"/>
      <c r="J474" s="71"/>
      <c r="K474" s="54"/>
      <c r="L474" s="54"/>
      <c r="M474" s="54"/>
      <c r="N474" s="54"/>
      <c r="O474" s="71"/>
      <c r="P474" s="55"/>
    </row>
    <row r="475" spans="2:16" ht="15" x14ac:dyDescent="0.25">
      <c r="B475" s="2"/>
      <c r="C475" s="70"/>
      <c r="D475" s="70"/>
      <c r="E475" s="70"/>
      <c r="F475" s="70"/>
      <c r="G475" s="70"/>
      <c r="H475" s="70"/>
      <c r="I475" s="71"/>
      <c r="J475" s="71"/>
      <c r="K475" s="54"/>
      <c r="L475" s="54"/>
      <c r="M475" s="54"/>
      <c r="N475" s="54"/>
      <c r="O475" s="71"/>
      <c r="P475" s="55"/>
    </row>
    <row r="476" spans="2:16" ht="15" x14ac:dyDescent="0.25">
      <c r="B476" s="2"/>
      <c r="C476" s="70"/>
      <c r="D476" s="70"/>
      <c r="E476" s="70"/>
      <c r="F476" s="70"/>
      <c r="G476" s="70"/>
      <c r="H476" s="70"/>
      <c r="I476" s="71"/>
      <c r="J476" s="71"/>
      <c r="K476" s="54"/>
      <c r="L476" s="54"/>
      <c r="M476" s="54"/>
      <c r="N476" s="54"/>
      <c r="O476" s="71"/>
      <c r="P476" s="55"/>
    </row>
    <row r="477" spans="2:16" ht="15" x14ac:dyDescent="0.25">
      <c r="B477" s="2"/>
      <c r="C477" s="70"/>
      <c r="D477" s="70"/>
      <c r="E477" s="70"/>
      <c r="F477" s="70"/>
      <c r="G477" s="70"/>
      <c r="H477" s="70"/>
      <c r="I477" s="71"/>
      <c r="J477" s="71"/>
      <c r="K477" s="54"/>
      <c r="L477" s="54"/>
      <c r="M477" s="54"/>
      <c r="N477" s="54"/>
      <c r="O477" s="71"/>
      <c r="P477" s="55"/>
    </row>
    <row r="478" spans="2:16" ht="15" x14ac:dyDescent="0.25">
      <c r="B478" s="2"/>
      <c r="C478" s="70"/>
      <c r="D478" s="70"/>
      <c r="E478" s="70"/>
      <c r="F478" s="70"/>
      <c r="G478" s="70"/>
      <c r="H478" s="70"/>
      <c r="I478" s="71"/>
      <c r="J478" s="71"/>
      <c r="K478" s="54"/>
      <c r="L478" s="54"/>
      <c r="M478" s="54"/>
      <c r="N478" s="54"/>
      <c r="O478" s="71"/>
      <c r="P478" s="55"/>
    </row>
    <row r="479" spans="2:16" ht="15" x14ac:dyDescent="0.25">
      <c r="B479" s="2"/>
      <c r="C479" s="70"/>
      <c r="D479" s="70"/>
      <c r="E479" s="70"/>
      <c r="F479" s="70"/>
      <c r="G479" s="70"/>
      <c r="H479" s="70"/>
      <c r="I479" s="71"/>
      <c r="J479" s="71"/>
      <c r="K479" s="54"/>
      <c r="L479" s="54"/>
      <c r="M479" s="54"/>
      <c r="N479" s="54"/>
      <c r="O479" s="71"/>
      <c r="P479" s="55"/>
    </row>
    <row r="480" spans="2:16" ht="15" x14ac:dyDescent="0.25">
      <c r="B480" s="2"/>
      <c r="C480" s="70"/>
      <c r="D480" s="70"/>
      <c r="E480" s="70"/>
      <c r="F480" s="70"/>
      <c r="G480" s="70"/>
      <c r="H480" s="70"/>
      <c r="I480" s="71"/>
      <c r="J480" s="71"/>
      <c r="K480" s="54"/>
      <c r="L480" s="54"/>
      <c r="M480" s="54"/>
      <c r="N480" s="54"/>
      <c r="O480" s="71"/>
      <c r="P480" s="55"/>
    </row>
    <row r="481" spans="2:16" ht="15" x14ac:dyDescent="0.25">
      <c r="B481" s="2"/>
      <c r="C481" s="70"/>
      <c r="D481" s="70"/>
      <c r="E481" s="70"/>
      <c r="F481" s="70"/>
      <c r="G481" s="70"/>
      <c r="H481" s="70"/>
      <c r="I481" s="71"/>
      <c r="J481" s="71"/>
      <c r="K481" s="54"/>
      <c r="L481" s="54"/>
      <c r="M481" s="54"/>
      <c r="N481" s="54"/>
      <c r="O481" s="71"/>
      <c r="P481" s="55"/>
    </row>
    <row r="482" spans="2:16" ht="15" x14ac:dyDescent="0.25">
      <c r="B482" s="2"/>
      <c r="C482" s="70"/>
      <c r="D482" s="70"/>
      <c r="E482" s="70"/>
      <c r="F482" s="70"/>
      <c r="G482" s="70"/>
      <c r="H482" s="70"/>
      <c r="I482" s="71"/>
      <c r="J482" s="71"/>
      <c r="K482" s="54"/>
      <c r="L482" s="54"/>
      <c r="M482" s="54"/>
      <c r="N482" s="54"/>
      <c r="O482" s="71"/>
      <c r="P482" s="55"/>
    </row>
    <row r="483" spans="2:16" ht="15" x14ac:dyDescent="0.25">
      <c r="B483" s="2"/>
      <c r="C483" s="70"/>
      <c r="D483" s="70"/>
      <c r="E483" s="70"/>
      <c r="F483" s="70"/>
      <c r="G483" s="70"/>
      <c r="H483" s="70"/>
      <c r="I483" s="71"/>
      <c r="J483" s="71"/>
      <c r="K483" s="54"/>
      <c r="L483" s="54"/>
      <c r="M483" s="54"/>
      <c r="N483" s="54"/>
      <c r="O483" s="71"/>
      <c r="P483" s="55"/>
    </row>
    <row r="484" spans="2:16" ht="15" x14ac:dyDescent="0.25">
      <c r="B484" s="2"/>
      <c r="C484" s="70"/>
      <c r="D484" s="70"/>
      <c r="E484" s="70"/>
      <c r="F484" s="70"/>
      <c r="G484" s="70"/>
      <c r="H484" s="70"/>
      <c r="I484" s="71"/>
      <c r="J484" s="71"/>
      <c r="K484" s="54"/>
      <c r="L484" s="54"/>
      <c r="M484" s="54"/>
      <c r="N484" s="54"/>
      <c r="O484" s="71"/>
      <c r="P484" s="55"/>
    </row>
    <row r="485" spans="2:16" ht="15" x14ac:dyDescent="0.25">
      <c r="B485" s="2"/>
      <c r="C485" s="70"/>
      <c r="D485" s="70"/>
      <c r="E485" s="70"/>
      <c r="F485" s="70"/>
      <c r="G485" s="70"/>
      <c r="H485" s="70"/>
      <c r="I485" s="71"/>
      <c r="J485" s="71"/>
      <c r="K485" s="54"/>
      <c r="L485" s="54"/>
      <c r="M485" s="54"/>
      <c r="N485" s="54"/>
      <c r="O485" s="71"/>
      <c r="P485" s="55"/>
    </row>
    <row r="486" spans="2:16" ht="15" x14ac:dyDescent="0.25">
      <c r="B486" s="2"/>
      <c r="C486" s="70"/>
      <c r="D486" s="70"/>
      <c r="E486" s="70"/>
      <c r="F486" s="70"/>
      <c r="G486" s="70"/>
      <c r="H486" s="70"/>
      <c r="I486" s="71"/>
      <c r="J486" s="71"/>
      <c r="K486" s="54"/>
      <c r="L486" s="54"/>
      <c r="M486" s="54"/>
      <c r="N486" s="54"/>
      <c r="O486" s="71"/>
      <c r="P486" s="55"/>
    </row>
    <row r="487" spans="2:16" ht="15" x14ac:dyDescent="0.25">
      <c r="B487" s="2"/>
      <c r="C487" s="70"/>
      <c r="D487" s="70"/>
      <c r="E487" s="70"/>
      <c r="F487" s="70"/>
      <c r="G487" s="70"/>
      <c r="H487" s="70"/>
      <c r="I487" s="71"/>
      <c r="J487" s="71"/>
      <c r="K487" s="54"/>
      <c r="L487" s="54"/>
      <c r="M487" s="54"/>
      <c r="N487" s="54"/>
      <c r="O487" s="71"/>
      <c r="P487" s="55"/>
    </row>
    <row r="488" spans="2:16" ht="15" x14ac:dyDescent="0.25">
      <c r="B488" s="2"/>
      <c r="C488" s="70"/>
      <c r="D488" s="70"/>
      <c r="E488" s="70"/>
      <c r="F488" s="70"/>
      <c r="G488" s="70"/>
      <c r="H488" s="70"/>
      <c r="I488" s="71"/>
      <c r="J488" s="71"/>
      <c r="K488" s="54"/>
      <c r="L488" s="54"/>
      <c r="M488" s="54"/>
      <c r="N488" s="54"/>
      <c r="O488" s="71"/>
      <c r="P488" s="55"/>
    </row>
    <row r="489" spans="2:16" ht="15" x14ac:dyDescent="0.25">
      <c r="B489" s="2"/>
      <c r="C489" s="70"/>
      <c r="D489" s="70"/>
      <c r="E489" s="70"/>
      <c r="F489" s="70"/>
      <c r="G489" s="70"/>
      <c r="H489" s="70"/>
      <c r="I489" s="71"/>
      <c r="J489" s="71"/>
      <c r="K489" s="54"/>
      <c r="L489" s="54"/>
      <c r="M489" s="54"/>
      <c r="N489" s="54"/>
      <c r="O489" s="71"/>
      <c r="P489" s="55"/>
    </row>
    <row r="490" spans="2:16" ht="15" x14ac:dyDescent="0.25">
      <c r="B490" s="2"/>
      <c r="C490" s="70"/>
      <c r="D490" s="70"/>
      <c r="E490" s="70"/>
      <c r="F490" s="70"/>
      <c r="G490" s="70"/>
      <c r="H490" s="70"/>
      <c r="I490" s="71"/>
      <c r="J490" s="71"/>
      <c r="K490" s="54"/>
      <c r="L490" s="54"/>
      <c r="M490" s="54"/>
      <c r="N490" s="54"/>
      <c r="O490" s="71"/>
      <c r="P490" s="55"/>
    </row>
    <row r="491" spans="2:16" ht="15" x14ac:dyDescent="0.25">
      <c r="B491" s="2"/>
      <c r="C491" s="70"/>
      <c r="D491" s="70"/>
      <c r="E491" s="70"/>
      <c r="F491" s="70"/>
      <c r="G491" s="70"/>
      <c r="H491" s="70"/>
      <c r="I491" s="71"/>
      <c r="J491" s="71"/>
      <c r="K491" s="54"/>
      <c r="L491" s="54"/>
      <c r="M491" s="54"/>
      <c r="N491" s="54"/>
      <c r="O491" s="71"/>
      <c r="P491" s="55"/>
    </row>
    <row r="492" spans="2:16" ht="15" x14ac:dyDescent="0.25">
      <c r="B492" s="2"/>
      <c r="C492" s="70"/>
      <c r="D492" s="70"/>
      <c r="E492" s="70"/>
      <c r="F492" s="70"/>
      <c r="G492" s="70"/>
      <c r="H492" s="70"/>
      <c r="I492" s="71"/>
      <c r="J492" s="71"/>
      <c r="K492" s="54"/>
      <c r="L492" s="54"/>
      <c r="M492" s="54"/>
      <c r="N492" s="54"/>
      <c r="O492" s="71"/>
      <c r="P492" s="55"/>
    </row>
    <row r="493" spans="2:16" ht="15" x14ac:dyDescent="0.25">
      <c r="B493" s="2"/>
      <c r="C493" s="70"/>
      <c r="D493" s="70"/>
      <c r="E493" s="70"/>
      <c r="F493" s="70"/>
      <c r="G493" s="70"/>
      <c r="H493" s="70"/>
      <c r="I493" s="71"/>
      <c r="J493" s="71"/>
      <c r="K493" s="54"/>
      <c r="L493" s="54"/>
      <c r="M493" s="54"/>
      <c r="N493" s="54"/>
      <c r="O493" s="71"/>
      <c r="P493" s="55"/>
    </row>
    <row r="494" spans="2:16" ht="15" x14ac:dyDescent="0.25">
      <c r="B494" s="2"/>
      <c r="C494" s="70"/>
      <c r="D494" s="70"/>
      <c r="E494" s="70"/>
      <c r="F494" s="70"/>
      <c r="G494" s="70"/>
      <c r="H494" s="70"/>
      <c r="I494" s="71"/>
      <c r="J494" s="71"/>
      <c r="K494" s="54"/>
      <c r="L494" s="54"/>
      <c r="M494" s="54"/>
      <c r="N494" s="54"/>
      <c r="O494" s="71"/>
      <c r="P494" s="55"/>
    </row>
    <row r="495" spans="2:16" ht="15" x14ac:dyDescent="0.25">
      <c r="B495" s="2"/>
      <c r="C495" s="70"/>
      <c r="D495" s="70"/>
      <c r="E495" s="70"/>
      <c r="F495" s="70"/>
      <c r="G495" s="70"/>
      <c r="H495" s="70"/>
      <c r="I495" s="71"/>
      <c r="J495" s="71"/>
      <c r="K495" s="54"/>
      <c r="L495" s="54"/>
      <c r="M495" s="54"/>
      <c r="N495" s="54"/>
      <c r="O495" s="71"/>
      <c r="P495" s="55"/>
    </row>
    <row r="496" spans="2:16" ht="15" x14ac:dyDescent="0.25">
      <c r="B496" s="2"/>
      <c r="C496" s="70"/>
      <c r="D496" s="70"/>
      <c r="E496" s="70"/>
      <c r="F496" s="70"/>
      <c r="G496" s="70"/>
      <c r="H496" s="70"/>
      <c r="I496" s="71"/>
      <c r="J496" s="71"/>
      <c r="K496" s="54"/>
      <c r="L496" s="54"/>
      <c r="M496" s="54"/>
      <c r="N496" s="54"/>
      <c r="O496" s="71"/>
      <c r="P496" s="55"/>
    </row>
    <row r="497" spans="2:16" ht="15" x14ac:dyDescent="0.25">
      <c r="B497" s="2"/>
      <c r="C497" s="70"/>
      <c r="D497" s="70"/>
      <c r="E497" s="70"/>
      <c r="F497" s="70"/>
      <c r="G497" s="70"/>
      <c r="H497" s="70"/>
      <c r="I497" s="71"/>
      <c r="J497" s="71"/>
      <c r="K497" s="54"/>
      <c r="L497" s="54"/>
      <c r="M497" s="54"/>
      <c r="N497" s="54"/>
      <c r="O497" s="71"/>
      <c r="P497" s="55"/>
    </row>
    <row r="498" spans="2:16" x14ac:dyDescent="0.2">
      <c r="B498" s="3"/>
      <c r="C498" s="18"/>
      <c r="D498" s="18"/>
      <c r="E498" s="18"/>
      <c r="F498" s="18"/>
      <c r="G498" s="18"/>
      <c r="H498" s="18"/>
      <c r="K498" s="59"/>
      <c r="L498" s="59"/>
      <c r="M498" s="59"/>
      <c r="N498" s="59"/>
      <c r="O498" s="59"/>
      <c r="P498" s="59"/>
    </row>
    <row r="499" spans="2:16" x14ac:dyDescent="0.2">
      <c r="B499" s="3"/>
      <c r="C499" s="18"/>
      <c r="D499" s="18"/>
      <c r="E499" s="18"/>
      <c r="F499" s="18"/>
      <c r="G499" s="18"/>
      <c r="H499" s="18"/>
      <c r="K499" s="59"/>
      <c r="L499" s="59"/>
      <c r="M499" s="59"/>
      <c r="N499" s="59"/>
      <c r="O499" s="59"/>
      <c r="P499" s="59"/>
    </row>
    <row r="501" spans="2:16" ht="15" x14ac:dyDescent="0.25">
      <c r="B501" s="2"/>
      <c r="C501" s="70"/>
      <c r="D501" s="70"/>
      <c r="E501" s="70"/>
      <c r="F501" s="70"/>
      <c r="G501" s="70"/>
      <c r="H501" s="70"/>
      <c r="I501" s="71"/>
      <c r="J501" s="71"/>
      <c r="K501" s="54"/>
      <c r="L501" s="54"/>
      <c r="M501" s="54"/>
      <c r="N501" s="54"/>
      <c r="O501" s="71"/>
      <c r="P501" s="55"/>
    </row>
    <row r="502" spans="2:16" ht="15" x14ac:dyDescent="0.25">
      <c r="B502" s="2"/>
      <c r="C502" s="70"/>
      <c r="D502" s="70"/>
      <c r="E502" s="70"/>
      <c r="F502" s="70"/>
      <c r="G502" s="70"/>
      <c r="H502" s="70"/>
      <c r="I502" s="71"/>
      <c r="J502" s="71"/>
      <c r="K502" s="54"/>
      <c r="L502" s="54"/>
      <c r="M502" s="54"/>
      <c r="N502" s="54"/>
      <c r="O502" s="71"/>
      <c r="P502" s="55"/>
    </row>
    <row r="503" spans="2:16" ht="15" x14ac:dyDescent="0.25">
      <c r="B503" s="2"/>
      <c r="C503" s="70"/>
      <c r="D503" s="70"/>
      <c r="E503" s="70"/>
      <c r="F503" s="70"/>
      <c r="G503" s="70"/>
      <c r="H503" s="70"/>
      <c r="I503" s="71"/>
      <c r="J503" s="71"/>
      <c r="K503" s="54"/>
      <c r="L503" s="54"/>
      <c r="M503" s="54"/>
      <c r="N503" s="54"/>
      <c r="O503" s="71"/>
      <c r="P503" s="55"/>
    </row>
    <row r="504" spans="2:16" ht="15" x14ac:dyDescent="0.25">
      <c r="B504" s="2"/>
      <c r="C504" s="70"/>
      <c r="D504" s="70"/>
      <c r="E504" s="70"/>
      <c r="F504" s="70"/>
      <c r="G504" s="70"/>
      <c r="H504" s="70"/>
      <c r="I504" s="71"/>
      <c r="J504" s="71"/>
      <c r="K504" s="54"/>
      <c r="L504" s="54"/>
      <c r="M504" s="54"/>
      <c r="N504" s="54"/>
      <c r="O504" s="71"/>
      <c r="P504" s="55"/>
    </row>
    <row r="505" spans="2:16" ht="15" x14ac:dyDescent="0.25">
      <c r="B505" s="2"/>
      <c r="C505" s="70"/>
      <c r="D505" s="70"/>
      <c r="E505" s="70"/>
      <c r="F505" s="70"/>
      <c r="G505" s="70"/>
      <c r="H505" s="70"/>
      <c r="I505" s="71"/>
      <c r="J505" s="71"/>
      <c r="K505" s="54"/>
      <c r="L505" s="54"/>
      <c r="M505" s="54"/>
      <c r="N505" s="54"/>
      <c r="O505" s="71"/>
      <c r="P505" s="55"/>
    </row>
    <row r="506" spans="2:16" ht="15" x14ac:dyDescent="0.25">
      <c r="B506" s="2"/>
      <c r="C506" s="70"/>
      <c r="D506" s="70"/>
      <c r="E506" s="70"/>
      <c r="F506" s="70"/>
      <c r="G506" s="70"/>
      <c r="H506" s="70"/>
      <c r="I506" s="71"/>
      <c r="J506" s="71"/>
      <c r="K506" s="54"/>
      <c r="L506" s="54"/>
      <c r="M506" s="54"/>
      <c r="N506" s="54"/>
      <c r="O506" s="71"/>
      <c r="P506" s="55"/>
    </row>
    <row r="507" spans="2:16" ht="15" x14ac:dyDescent="0.25">
      <c r="B507" s="2"/>
      <c r="C507" s="70"/>
      <c r="D507" s="70"/>
      <c r="E507" s="70"/>
      <c r="F507" s="70"/>
      <c r="G507" s="70"/>
      <c r="H507" s="70"/>
      <c r="I507" s="71"/>
      <c r="J507" s="71"/>
      <c r="K507" s="54"/>
      <c r="L507" s="54"/>
      <c r="M507" s="54"/>
      <c r="N507" s="54"/>
      <c r="O507" s="71"/>
      <c r="P507" s="55"/>
    </row>
    <row r="508" spans="2:16" ht="15" x14ac:dyDescent="0.25">
      <c r="B508" s="2"/>
      <c r="C508" s="70"/>
      <c r="D508" s="70"/>
      <c r="E508" s="70"/>
      <c r="F508" s="70"/>
      <c r="G508" s="70"/>
      <c r="H508" s="70"/>
      <c r="I508" s="71"/>
      <c r="J508" s="71"/>
      <c r="K508" s="54"/>
      <c r="L508" s="54"/>
      <c r="M508" s="54"/>
      <c r="N508" s="54"/>
      <c r="O508" s="71"/>
      <c r="P508" s="55"/>
    </row>
    <row r="509" spans="2:16" ht="15" x14ac:dyDescent="0.25">
      <c r="B509" s="2"/>
      <c r="C509" s="70"/>
      <c r="D509" s="70"/>
      <c r="E509" s="70"/>
      <c r="F509" s="70"/>
      <c r="G509" s="70"/>
      <c r="H509" s="70"/>
      <c r="I509" s="71"/>
      <c r="J509" s="71"/>
      <c r="K509" s="54"/>
      <c r="L509" s="54"/>
      <c r="M509" s="54"/>
      <c r="N509" s="54"/>
      <c r="O509" s="71"/>
      <c r="P509" s="55"/>
    </row>
    <row r="510" spans="2:16" ht="15" x14ac:dyDescent="0.25">
      <c r="B510" s="2"/>
      <c r="C510" s="70"/>
      <c r="D510" s="70"/>
      <c r="E510" s="70"/>
      <c r="F510" s="70"/>
      <c r="G510" s="70"/>
      <c r="H510" s="70"/>
      <c r="I510" s="71"/>
      <c r="J510" s="71"/>
      <c r="K510" s="54"/>
      <c r="L510" s="54"/>
      <c r="M510" s="54"/>
      <c r="N510" s="54"/>
      <c r="O510" s="71"/>
      <c r="P510" s="55"/>
    </row>
    <row r="511" spans="2:16" ht="15" x14ac:dyDescent="0.25">
      <c r="B511" s="2"/>
      <c r="C511" s="70"/>
      <c r="D511" s="70"/>
      <c r="E511" s="70"/>
      <c r="F511" s="70"/>
      <c r="G511" s="70"/>
      <c r="H511" s="70"/>
      <c r="I511" s="71"/>
      <c r="J511" s="71"/>
      <c r="K511" s="54"/>
      <c r="L511" s="54"/>
      <c r="M511" s="54"/>
      <c r="N511" s="54"/>
      <c r="O511" s="71"/>
      <c r="P511" s="55"/>
    </row>
    <row r="512" spans="2:16" ht="15" x14ac:dyDescent="0.25">
      <c r="B512" s="2"/>
      <c r="C512" s="70"/>
      <c r="D512" s="70"/>
      <c r="E512" s="70"/>
      <c r="F512" s="70"/>
      <c r="G512" s="70"/>
      <c r="H512" s="70"/>
      <c r="I512" s="71"/>
      <c r="J512" s="71"/>
      <c r="K512" s="54"/>
      <c r="L512" s="54"/>
      <c r="M512" s="54"/>
      <c r="N512" s="54"/>
      <c r="O512" s="71"/>
      <c r="P512" s="55"/>
    </row>
    <row r="513" spans="2:16" ht="15" x14ac:dyDescent="0.25">
      <c r="B513" s="2"/>
      <c r="C513" s="70"/>
      <c r="D513" s="70"/>
      <c r="E513" s="70"/>
      <c r="F513" s="70"/>
      <c r="G513" s="70"/>
      <c r="H513" s="70"/>
      <c r="I513" s="71"/>
      <c r="J513" s="71"/>
      <c r="K513" s="54"/>
      <c r="L513" s="54"/>
      <c r="M513" s="54"/>
      <c r="N513" s="54"/>
      <c r="O513" s="71"/>
      <c r="P513" s="55"/>
    </row>
    <row r="514" spans="2:16" ht="15" x14ac:dyDescent="0.25">
      <c r="B514" s="2"/>
      <c r="C514" s="70"/>
      <c r="D514" s="70"/>
      <c r="E514" s="70"/>
      <c r="F514" s="70"/>
      <c r="G514" s="70"/>
      <c r="H514" s="70"/>
      <c r="I514" s="71"/>
      <c r="J514" s="71"/>
      <c r="K514" s="54"/>
      <c r="L514" s="54"/>
      <c r="M514" s="54"/>
      <c r="N514" s="54"/>
      <c r="O514" s="71"/>
      <c r="P514" s="55"/>
    </row>
    <row r="515" spans="2:16" ht="15" x14ac:dyDescent="0.25">
      <c r="B515" s="2"/>
      <c r="C515" s="70"/>
      <c r="D515" s="70"/>
      <c r="E515" s="70"/>
      <c r="F515" s="70"/>
      <c r="G515" s="70"/>
      <c r="H515" s="70"/>
      <c r="I515" s="71"/>
      <c r="J515" s="71"/>
      <c r="K515" s="54"/>
      <c r="L515" s="54"/>
      <c r="M515" s="54"/>
      <c r="N515" s="54"/>
      <c r="O515" s="71"/>
      <c r="P515" s="55"/>
    </row>
    <row r="516" spans="2:16" ht="15" x14ac:dyDescent="0.25">
      <c r="B516" s="2"/>
      <c r="C516" s="70"/>
      <c r="D516" s="70"/>
      <c r="E516" s="70"/>
      <c r="F516" s="70"/>
      <c r="G516" s="70"/>
      <c r="H516" s="70"/>
      <c r="I516" s="71"/>
      <c r="J516" s="71"/>
      <c r="K516" s="54"/>
      <c r="L516" s="54"/>
      <c r="M516" s="54"/>
      <c r="N516" s="54"/>
      <c r="O516" s="71"/>
      <c r="P516" s="55"/>
    </row>
    <row r="517" spans="2:16" ht="15" x14ac:dyDescent="0.25">
      <c r="B517" s="2"/>
      <c r="C517" s="70"/>
      <c r="D517" s="70"/>
      <c r="E517" s="70"/>
      <c r="F517" s="70"/>
      <c r="G517" s="70"/>
      <c r="H517" s="70"/>
      <c r="I517" s="71"/>
      <c r="J517" s="71"/>
      <c r="K517" s="54"/>
      <c r="L517" s="54"/>
      <c r="M517" s="54"/>
      <c r="N517" s="54"/>
      <c r="O517" s="71"/>
      <c r="P517" s="55"/>
    </row>
    <row r="518" spans="2:16" ht="15" x14ac:dyDescent="0.25">
      <c r="B518" s="2"/>
      <c r="C518" s="70"/>
      <c r="D518" s="70"/>
      <c r="E518" s="70"/>
      <c r="F518" s="70"/>
      <c r="G518" s="70"/>
      <c r="H518" s="70"/>
      <c r="I518" s="71"/>
      <c r="J518" s="71"/>
      <c r="K518" s="54"/>
      <c r="L518" s="54"/>
      <c r="M518" s="54"/>
      <c r="N518" s="54"/>
      <c r="O518" s="71"/>
      <c r="P518" s="55"/>
    </row>
    <row r="519" spans="2:16" ht="15" x14ac:dyDescent="0.25">
      <c r="B519" s="2"/>
      <c r="C519" s="70"/>
      <c r="D519" s="70"/>
      <c r="E519" s="70"/>
      <c r="F519" s="70"/>
      <c r="G519" s="70"/>
      <c r="H519" s="70"/>
      <c r="I519" s="71"/>
      <c r="J519" s="71"/>
      <c r="K519" s="54"/>
      <c r="L519" s="54"/>
      <c r="M519" s="54"/>
      <c r="N519" s="54"/>
      <c r="O519" s="71"/>
      <c r="P519" s="55"/>
    </row>
    <row r="520" spans="2:16" ht="15" x14ac:dyDescent="0.25">
      <c r="B520" s="2"/>
      <c r="C520" s="70"/>
      <c r="D520" s="70"/>
      <c r="E520" s="70"/>
      <c r="F520" s="70"/>
      <c r="G520" s="70"/>
      <c r="H520" s="70"/>
      <c r="I520" s="71"/>
      <c r="J520" s="71"/>
      <c r="K520" s="54"/>
      <c r="L520" s="54"/>
      <c r="M520" s="54"/>
      <c r="N520" s="54"/>
      <c r="O520" s="71"/>
      <c r="P520" s="55"/>
    </row>
    <row r="521" spans="2:16" ht="15" x14ac:dyDescent="0.25">
      <c r="B521" s="2"/>
      <c r="C521" s="70"/>
      <c r="D521" s="70"/>
      <c r="E521" s="70"/>
      <c r="F521" s="70"/>
      <c r="G521" s="70"/>
      <c r="H521" s="70"/>
      <c r="I521" s="71"/>
      <c r="J521" s="71"/>
      <c r="K521" s="54"/>
      <c r="L521" s="54"/>
      <c r="M521" s="54"/>
      <c r="N521" s="54"/>
      <c r="O521" s="71"/>
      <c r="P521" s="55"/>
    </row>
    <row r="522" spans="2:16" ht="15" x14ac:dyDescent="0.25">
      <c r="B522" s="2"/>
      <c r="C522" s="70"/>
      <c r="D522" s="70"/>
      <c r="E522" s="70"/>
      <c r="F522" s="70"/>
      <c r="G522" s="70"/>
      <c r="H522" s="70"/>
      <c r="I522" s="71"/>
      <c r="J522" s="71"/>
      <c r="K522" s="54"/>
      <c r="L522" s="54"/>
      <c r="M522" s="54"/>
      <c r="N522" s="54"/>
      <c r="O522" s="71"/>
      <c r="P522" s="55"/>
    </row>
    <row r="523" spans="2:16" ht="15" x14ac:dyDescent="0.25">
      <c r="B523" s="2"/>
      <c r="C523" s="70"/>
      <c r="D523" s="70"/>
      <c r="E523" s="70"/>
      <c r="F523" s="70"/>
      <c r="G523" s="70"/>
      <c r="H523" s="70"/>
      <c r="I523" s="71"/>
      <c r="J523" s="71"/>
      <c r="K523" s="54"/>
      <c r="L523" s="54"/>
      <c r="M523" s="54"/>
      <c r="N523" s="54"/>
      <c r="O523" s="71"/>
      <c r="P523" s="55"/>
    </row>
    <row r="524" spans="2:16" ht="15" x14ac:dyDescent="0.25">
      <c r="B524" s="2"/>
      <c r="C524" s="70"/>
      <c r="D524" s="70"/>
      <c r="E524" s="70"/>
      <c r="F524" s="70"/>
      <c r="G524" s="70"/>
      <c r="H524" s="70"/>
      <c r="I524" s="71"/>
      <c r="J524" s="71"/>
      <c r="K524" s="54"/>
      <c r="L524" s="54"/>
      <c r="M524" s="54"/>
      <c r="N524" s="54"/>
      <c r="O524" s="71"/>
      <c r="P524" s="55"/>
    </row>
    <row r="525" spans="2:16" x14ac:dyDescent="0.2">
      <c r="B525" s="3"/>
      <c r="C525" s="18"/>
      <c r="D525" s="18"/>
      <c r="E525" s="18"/>
      <c r="F525" s="18"/>
      <c r="G525" s="18"/>
      <c r="H525" s="18"/>
      <c r="K525" s="59"/>
      <c r="L525" s="59"/>
      <c r="M525" s="59"/>
      <c r="N525" s="59"/>
      <c r="O525" s="59"/>
      <c r="P525" s="59"/>
    </row>
    <row r="526" spans="2:16" x14ac:dyDescent="0.2">
      <c r="B526" s="3"/>
      <c r="C526" s="18"/>
      <c r="D526" s="18"/>
      <c r="E526" s="18"/>
      <c r="F526" s="18"/>
      <c r="G526" s="18"/>
      <c r="H526" s="18"/>
      <c r="K526" s="59"/>
      <c r="L526" s="59"/>
      <c r="M526" s="59"/>
      <c r="N526" s="59"/>
      <c r="O526" s="59"/>
      <c r="P526" s="59"/>
    </row>
    <row r="528" spans="2:16" ht="15" x14ac:dyDescent="0.25">
      <c r="B528" s="2"/>
      <c r="C528" s="70"/>
      <c r="D528" s="70"/>
      <c r="E528" s="70"/>
      <c r="F528" s="70"/>
      <c r="G528" s="70"/>
      <c r="H528" s="70"/>
      <c r="I528" s="71"/>
      <c r="J528" s="71"/>
      <c r="K528" s="54"/>
      <c r="L528" s="54"/>
      <c r="M528" s="54"/>
      <c r="N528" s="54"/>
      <c r="O528" s="71"/>
      <c r="P528" s="55"/>
    </row>
    <row r="529" spans="2:16" ht="15" x14ac:dyDescent="0.25">
      <c r="B529" s="2"/>
      <c r="C529" s="70"/>
      <c r="D529" s="70"/>
      <c r="E529" s="70"/>
      <c r="F529" s="70"/>
      <c r="G529" s="70"/>
      <c r="H529" s="70"/>
      <c r="I529" s="71"/>
      <c r="J529" s="71"/>
      <c r="K529" s="54"/>
      <c r="L529" s="54"/>
      <c r="M529" s="54"/>
      <c r="N529" s="54"/>
      <c r="O529" s="71"/>
      <c r="P529" s="55"/>
    </row>
    <row r="530" spans="2:16" ht="15" x14ac:dyDescent="0.25">
      <c r="B530" s="2"/>
      <c r="C530" s="70"/>
      <c r="D530" s="70"/>
      <c r="E530" s="70"/>
      <c r="F530" s="70"/>
      <c r="G530" s="70"/>
      <c r="H530" s="70"/>
      <c r="I530" s="71"/>
      <c r="J530" s="71"/>
      <c r="K530" s="54"/>
      <c r="L530" s="54"/>
      <c r="M530" s="54"/>
      <c r="N530" s="54"/>
      <c r="O530" s="71"/>
      <c r="P530" s="55"/>
    </row>
    <row r="531" spans="2:16" ht="15" x14ac:dyDescent="0.25">
      <c r="B531" s="2"/>
      <c r="C531" s="70"/>
      <c r="D531" s="70"/>
      <c r="E531" s="70"/>
      <c r="F531" s="70"/>
      <c r="G531" s="70"/>
      <c r="H531" s="70"/>
      <c r="I531" s="71"/>
      <c r="J531" s="71"/>
      <c r="K531" s="54"/>
      <c r="L531" s="54"/>
      <c r="M531" s="54"/>
      <c r="N531" s="54"/>
      <c r="O531" s="71"/>
      <c r="P531" s="55"/>
    </row>
    <row r="532" spans="2:16" ht="15" x14ac:dyDescent="0.25">
      <c r="B532" s="2"/>
      <c r="C532" s="70"/>
      <c r="D532" s="70"/>
      <c r="E532" s="70"/>
      <c r="F532" s="70"/>
      <c r="G532" s="70"/>
      <c r="H532" s="70"/>
      <c r="I532" s="71"/>
      <c r="J532" s="71"/>
      <c r="K532" s="54"/>
      <c r="L532" s="54"/>
      <c r="M532" s="54"/>
      <c r="N532" s="54"/>
      <c r="O532" s="71"/>
      <c r="P532" s="55"/>
    </row>
    <row r="533" spans="2:16" ht="15" x14ac:dyDescent="0.25">
      <c r="B533" s="2"/>
      <c r="C533" s="70"/>
      <c r="D533" s="70"/>
      <c r="E533" s="70"/>
      <c r="F533" s="70"/>
      <c r="G533" s="70"/>
      <c r="H533" s="70"/>
      <c r="I533" s="71"/>
      <c r="J533" s="71"/>
      <c r="K533" s="54"/>
      <c r="L533" s="54"/>
      <c r="M533" s="54"/>
      <c r="N533" s="54"/>
      <c r="O533" s="71"/>
      <c r="P533" s="55"/>
    </row>
    <row r="534" spans="2:16" ht="15" x14ac:dyDescent="0.25">
      <c r="B534" s="2"/>
      <c r="C534" s="70"/>
      <c r="D534" s="70"/>
      <c r="E534" s="70"/>
      <c r="F534" s="70"/>
      <c r="G534" s="70"/>
      <c r="H534" s="70"/>
      <c r="I534" s="71"/>
      <c r="J534" s="71"/>
      <c r="K534" s="54"/>
      <c r="L534" s="54"/>
      <c r="M534" s="54"/>
      <c r="N534" s="54"/>
      <c r="O534" s="71"/>
      <c r="P534" s="55"/>
    </row>
    <row r="535" spans="2:16" ht="15" x14ac:dyDescent="0.25">
      <c r="B535" s="2"/>
      <c r="C535" s="70"/>
      <c r="D535" s="70"/>
      <c r="E535" s="70"/>
      <c r="F535" s="70"/>
      <c r="G535" s="70"/>
      <c r="H535" s="70"/>
      <c r="I535" s="71"/>
      <c r="J535" s="71"/>
      <c r="K535" s="54"/>
      <c r="L535" s="54"/>
      <c r="M535" s="54"/>
      <c r="N535" s="54"/>
      <c r="O535" s="71"/>
      <c r="P535" s="55"/>
    </row>
    <row r="536" spans="2:16" ht="15" x14ac:dyDescent="0.25">
      <c r="B536" s="2"/>
      <c r="C536" s="70"/>
      <c r="D536" s="70"/>
      <c r="E536" s="70"/>
      <c r="F536" s="70"/>
      <c r="G536" s="70"/>
      <c r="H536" s="70"/>
      <c r="I536" s="71"/>
      <c r="J536" s="71"/>
      <c r="K536" s="54"/>
      <c r="L536" s="54"/>
      <c r="M536" s="54"/>
      <c r="N536" s="54"/>
      <c r="O536" s="71"/>
      <c r="P536" s="55"/>
    </row>
    <row r="537" spans="2:16" ht="15" x14ac:dyDescent="0.25">
      <c r="B537" s="2"/>
      <c r="C537" s="70"/>
      <c r="D537" s="70"/>
      <c r="E537" s="70"/>
      <c r="F537" s="70"/>
      <c r="G537" s="70"/>
      <c r="H537" s="70"/>
      <c r="I537" s="71"/>
      <c r="J537" s="71"/>
      <c r="K537" s="54"/>
      <c r="L537" s="54"/>
      <c r="M537" s="54"/>
      <c r="N537" s="54"/>
      <c r="O537" s="71"/>
      <c r="P537" s="55"/>
    </row>
    <row r="538" spans="2:16" ht="15" x14ac:dyDescent="0.25">
      <c r="B538" s="2"/>
      <c r="C538" s="70"/>
      <c r="D538" s="70"/>
      <c r="E538" s="70"/>
      <c r="F538" s="70"/>
      <c r="G538" s="70"/>
      <c r="H538" s="70"/>
      <c r="I538" s="71"/>
      <c r="J538" s="71"/>
      <c r="K538" s="54"/>
      <c r="L538" s="54"/>
      <c r="M538" s="54"/>
      <c r="N538" s="54"/>
      <c r="O538" s="71"/>
      <c r="P538" s="55"/>
    </row>
    <row r="539" spans="2:16" ht="15" x14ac:dyDescent="0.25">
      <c r="B539" s="2"/>
      <c r="C539" s="70"/>
      <c r="D539" s="70"/>
      <c r="E539" s="70"/>
      <c r="F539" s="70"/>
      <c r="G539" s="70"/>
      <c r="H539" s="70"/>
      <c r="I539" s="71"/>
      <c r="J539" s="71"/>
      <c r="K539" s="54"/>
      <c r="L539" s="54"/>
      <c r="M539" s="54"/>
      <c r="N539" s="54"/>
      <c r="O539" s="71"/>
      <c r="P539" s="55"/>
    </row>
    <row r="540" spans="2:16" ht="15" x14ac:dyDescent="0.25">
      <c r="B540" s="2"/>
      <c r="C540" s="70"/>
      <c r="D540" s="70"/>
      <c r="E540" s="70"/>
      <c r="F540" s="70"/>
      <c r="G540" s="70"/>
      <c r="H540" s="70"/>
      <c r="I540" s="71"/>
      <c r="J540" s="71"/>
      <c r="K540" s="54"/>
      <c r="L540" s="54"/>
      <c r="M540" s="54"/>
      <c r="N540" s="54"/>
      <c r="O540" s="71"/>
      <c r="P540" s="55"/>
    </row>
    <row r="541" spans="2:16" ht="15" x14ac:dyDescent="0.25">
      <c r="B541" s="2"/>
      <c r="C541" s="70"/>
      <c r="D541" s="70"/>
      <c r="E541" s="70"/>
      <c r="F541" s="70"/>
      <c r="G541" s="70"/>
      <c r="H541" s="70"/>
      <c r="I541" s="71"/>
      <c r="J541" s="71"/>
      <c r="K541" s="54"/>
      <c r="L541" s="54"/>
      <c r="M541" s="54"/>
      <c r="N541" s="54"/>
      <c r="O541" s="71"/>
      <c r="P541" s="55"/>
    </row>
    <row r="542" spans="2:16" ht="15" x14ac:dyDescent="0.25">
      <c r="B542" s="2"/>
      <c r="C542" s="70"/>
      <c r="D542" s="70"/>
      <c r="E542" s="70"/>
      <c r="F542" s="70"/>
      <c r="G542" s="70"/>
      <c r="H542" s="70"/>
      <c r="I542" s="71"/>
      <c r="J542" s="71"/>
      <c r="K542" s="54"/>
      <c r="L542" s="54"/>
      <c r="M542" s="54"/>
      <c r="N542" s="54"/>
      <c r="O542" s="71"/>
      <c r="P542" s="55"/>
    </row>
    <row r="543" spans="2:16" ht="15" x14ac:dyDescent="0.25">
      <c r="B543" s="2"/>
      <c r="C543" s="70"/>
      <c r="D543" s="70"/>
      <c r="E543" s="70"/>
      <c r="F543" s="70"/>
      <c r="G543" s="70"/>
      <c r="H543" s="70"/>
      <c r="I543" s="71"/>
      <c r="J543" s="71"/>
      <c r="K543" s="54"/>
      <c r="L543" s="54"/>
      <c r="M543" s="54"/>
      <c r="N543" s="54"/>
      <c r="O543" s="71"/>
      <c r="P543" s="55"/>
    </row>
    <row r="544" spans="2:16" ht="15" x14ac:dyDescent="0.25">
      <c r="B544" s="2"/>
      <c r="C544" s="70"/>
      <c r="D544" s="70"/>
      <c r="E544" s="70"/>
      <c r="F544" s="70"/>
      <c r="G544" s="70"/>
      <c r="H544" s="70"/>
      <c r="I544" s="71"/>
      <c r="J544" s="71"/>
      <c r="K544" s="54"/>
      <c r="L544" s="54"/>
      <c r="M544" s="54"/>
      <c r="N544" s="54"/>
      <c r="O544" s="71"/>
      <c r="P544" s="55"/>
    </row>
    <row r="545" spans="2:16" ht="15" x14ac:dyDescent="0.25">
      <c r="B545" s="2"/>
      <c r="C545" s="70"/>
      <c r="D545" s="70"/>
      <c r="E545" s="70"/>
      <c r="F545" s="70"/>
      <c r="G545" s="70"/>
      <c r="H545" s="70"/>
      <c r="I545" s="71"/>
      <c r="J545" s="71"/>
      <c r="K545" s="54"/>
      <c r="L545" s="54"/>
      <c r="M545" s="54"/>
      <c r="N545" s="54"/>
      <c r="O545" s="71"/>
      <c r="P545" s="55"/>
    </row>
    <row r="546" spans="2:16" ht="15" x14ac:dyDescent="0.25">
      <c r="B546" s="2"/>
      <c r="C546" s="70"/>
      <c r="D546" s="70"/>
      <c r="E546" s="70"/>
      <c r="F546" s="70"/>
      <c r="G546" s="70"/>
      <c r="H546" s="70"/>
      <c r="I546" s="71"/>
      <c r="J546" s="71"/>
      <c r="K546" s="54"/>
      <c r="L546" s="54"/>
      <c r="M546" s="54"/>
      <c r="N546" s="54"/>
      <c r="O546" s="71"/>
      <c r="P546" s="55"/>
    </row>
    <row r="547" spans="2:16" ht="15" x14ac:dyDescent="0.25">
      <c r="B547" s="2"/>
      <c r="C547" s="70"/>
      <c r="D547" s="70"/>
      <c r="E547" s="70"/>
      <c r="F547" s="70"/>
      <c r="G547" s="70"/>
      <c r="H547" s="70"/>
      <c r="I547" s="71"/>
      <c r="J547" s="71"/>
      <c r="K547" s="54"/>
      <c r="L547" s="54"/>
      <c r="M547" s="54"/>
      <c r="N547" s="54"/>
      <c r="O547" s="71"/>
      <c r="P547" s="55"/>
    </row>
    <row r="548" spans="2:16" ht="15" x14ac:dyDescent="0.25">
      <c r="B548" s="2"/>
      <c r="C548" s="70"/>
      <c r="D548" s="70"/>
      <c r="E548" s="70"/>
      <c r="F548" s="70"/>
      <c r="G548" s="70"/>
      <c r="H548" s="70"/>
      <c r="I548" s="71"/>
      <c r="J548" s="71"/>
      <c r="K548" s="54"/>
      <c r="L548" s="54"/>
      <c r="M548" s="54"/>
      <c r="N548" s="54"/>
      <c r="O548" s="71"/>
      <c r="P548" s="55"/>
    </row>
    <row r="549" spans="2:16" ht="15" x14ac:dyDescent="0.25">
      <c r="B549" s="2"/>
      <c r="C549" s="70"/>
      <c r="D549" s="70"/>
      <c r="E549" s="70"/>
      <c r="F549" s="70"/>
      <c r="G549" s="70"/>
      <c r="H549" s="70"/>
      <c r="I549" s="71"/>
      <c r="J549" s="71"/>
      <c r="K549" s="54"/>
      <c r="L549" s="54"/>
      <c r="M549" s="54"/>
      <c r="N549" s="54"/>
      <c r="O549" s="71"/>
      <c r="P549" s="55"/>
    </row>
    <row r="550" spans="2:16" ht="15" x14ac:dyDescent="0.25">
      <c r="B550" s="2"/>
      <c r="C550" s="70"/>
      <c r="D550" s="70"/>
      <c r="E550" s="70"/>
      <c r="F550" s="70"/>
      <c r="G550" s="70"/>
      <c r="H550" s="70"/>
      <c r="I550" s="71"/>
      <c r="J550" s="71"/>
      <c r="K550" s="54"/>
      <c r="L550" s="54"/>
      <c r="M550" s="54"/>
      <c r="N550" s="54"/>
      <c r="O550" s="71"/>
      <c r="P550" s="55"/>
    </row>
    <row r="551" spans="2:16" ht="15" x14ac:dyDescent="0.25">
      <c r="B551" s="2"/>
      <c r="C551" s="70"/>
      <c r="D551" s="70"/>
      <c r="E551" s="70"/>
      <c r="F551" s="70"/>
      <c r="G551" s="70"/>
      <c r="H551" s="70"/>
      <c r="I551" s="71"/>
      <c r="J551" s="71"/>
      <c r="K551" s="54"/>
      <c r="L551" s="54"/>
      <c r="M551" s="54"/>
      <c r="N551" s="54"/>
      <c r="O551" s="71"/>
      <c r="P551" s="55"/>
    </row>
    <row r="552" spans="2:16" x14ac:dyDescent="0.2">
      <c r="B552" s="3"/>
      <c r="C552" s="18"/>
      <c r="D552" s="18"/>
      <c r="E552" s="18"/>
      <c r="F552" s="18"/>
      <c r="G552" s="18"/>
      <c r="H552" s="18"/>
      <c r="K552" s="59"/>
      <c r="L552" s="59"/>
      <c r="M552" s="59"/>
      <c r="N552" s="59"/>
      <c r="O552" s="59"/>
      <c r="P552" s="59"/>
    </row>
    <row r="553" spans="2:16" x14ac:dyDescent="0.2">
      <c r="B553" s="3"/>
      <c r="C553" s="18"/>
      <c r="D553" s="18"/>
      <c r="E553" s="18"/>
      <c r="F553" s="18"/>
      <c r="G553" s="18"/>
      <c r="H553" s="18"/>
      <c r="K553" s="59"/>
      <c r="L553" s="59"/>
      <c r="M553" s="59"/>
      <c r="N553" s="59"/>
      <c r="O553" s="59"/>
      <c r="P553" s="59"/>
    </row>
    <row r="555" spans="2:16" ht="15" x14ac:dyDescent="0.25">
      <c r="B555" s="2"/>
      <c r="C555" s="70"/>
      <c r="D555" s="70"/>
      <c r="E555" s="70"/>
      <c r="F555" s="70"/>
      <c r="G555" s="70"/>
      <c r="H555" s="70"/>
      <c r="I555" s="71"/>
      <c r="J555" s="71"/>
      <c r="K555" s="54"/>
      <c r="L555" s="54"/>
      <c r="M555" s="54"/>
      <c r="N555" s="54"/>
      <c r="O555" s="71"/>
      <c r="P555" s="55"/>
    </row>
    <row r="556" spans="2:16" ht="15" x14ac:dyDescent="0.25">
      <c r="B556" s="2"/>
      <c r="C556" s="70"/>
      <c r="D556" s="70"/>
      <c r="E556" s="70"/>
      <c r="F556" s="70"/>
      <c r="G556" s="70"/>
      <c r="H556" s="70"/>
      <c r="I556" s="71"/>
      <c r="J556" s="71"/>
      <c r="K556" s="54"/>
      <c r="L556" s="54"/>
      <c r="M556" s="54"/>
      <c r="N556" s="54"/>
      <c r="O556" s="71"/>
      <c r="P556" s="55"/>
    </row>
    <row r="557" spans="2:16" ht="15" x14ac:dyDescent="0.25">
      <c r="B557" s="2"/>
      <c r="C557" s="70"/>
      <c r="D557" s="70"/>
      <c r="E557" s="70"/>
      <c r="F557" s="70"/>
      <c r="G557" s="70"/>
      <c r="H557" s="70"/>
      <c r="I557" s="71"/>
      <c r="J557" s="71"/>
      <c r="K557" s="54"/>
      <c r="L557" s="54"/>
      <c r="M557" s="54"/>
      <c r="N557" s="54"/>
      <c r="O557" s="71"/>
      <c r="P557" s="55"/>
    </row>
    <row r="558" spans="2:16" ht="15" x14ac:dyDescent="0.25">
      <c r="B558" s="2"/>
      <c r="C558" s="70"/>
      <c r="D558" s="70"/>
      <c r="E558" s="70"/>
      <c r="F558" s="70"/>
      <c r="G558" s="70"/>
      <c r="H558" s="70"/>
      <c r="I558" s="71"/>
      <c r="J558" s="71"/>
      <c r="K558" s="54"/>
      <c r="L558" s="54"/>
      <c r="M558" s="54"/>
      <c r="N558" s="54"/>
      <c r="O558" s="71"/>
      <c r="P558" s="55"/>
    </row>
    <row r="559" spans="2:16" ht="15" x14ac:dyDescent="0.25">
      <c r="B559" s="2"/>
      <c r="C559" s="70"/>
      <c r="D559" s="70"/>
      <c r="E559" s="70"/>
      <c r="F559" s="70"/>
      <c r="G559" s="70"/>
      <c r="H559" s="70"/>
      <c r="I559" s="71"/>
      <c r="J559" s="71"/>
      <c r="K559" s="54"/>
      <c r="L559" s="54"/>
      <c r="M559" s="54"/>
      <c r="N559" s="54"/>
      <c r="O559" s="71"/>
      <c r="P559" s="55"/>
    </row>
    <row r="560" spans="2:16" ht="15" x14ac:dyDescent="0.25">
      <c r="B560" s="2"/>
      <c r="C560" s="70"/>
      <c r="D560" s="70"/>
      <c r="E560" s="70"/>
      <c r="F560" s="70"/>
      <c r="G560" s="70"/>
      <c r="H560" s="70"/>
      <c r="I560" s="71"/>
      <c r="J560" s="71"/>
      <c r="K560" s="54"/>
      <c r="L560" s="54"/>
      <c r="M560" s="54"/>
      <c r="N560" s="54"/>
      <c r="O560" s="71"/>
      <c r="P560" s="55"/>
    </row>
    <row r="561" spans="2:16" ht="15" x14ac:dyDescent="0.25">
      <c r="B561" s="2"/>
      <c r="C561" s="70"/>
      <c r="D561" s="70"/>
      <c r="E561" s="70"/>
      <c r="F561" s="70"/>
      <c r="G561" s="70"/>
      <c r="H561" s="70"/>
      <c r="I561" s="71"/>
      <c r="J561" s="71"/>
      <c r="K561" s="54"/>
      <c r="L561" s="54"/>
      <c r="M561" s="54"/>
      <c r="N561" s="54"/>
      <c r="O561" s="71"/>
      <c r="P561" s="55"/>
    </row>
    <row r="562" spans="2:16" ht="15" x14ac:dyDescent="0.25">
      <c r="B562" s="2"/>
      <c r="C562" s="70"/>
      <c r="D562" s="70"/>
      <c r="E562" s="70"/>
      <c r="F562" s="70"/>
      <c r="G562" s="70"/>
      <c r="H562" s="70"/>
      <c r="I562" s="71"/>
      <c r="J562" s="71"/>
      <c r="K562" s="54"/>
      <c r="L562" s="54"/>
      <c r="M562" s="54"/>
      <c r="N562" s="54"/>
      <c r="O562" s="71"/>
      <c r="P562" s="55"/>
    </row>
    <row r="563" spans="2:16" ht="15" x14ac:dyDescent="0.25">
      <c r="B563" s="2"/>
      <c r="C563" s="70"/>
      <c r="D563" s="70"/>
      <c r="E563" s="70"/>
      <c r="F563" s="70"/>
      <c r="G563" s="70"/>
      <c r="H563" s="70"/>
      <c r="I563" s="71"/>
      <c r="J563" s="71"/>
      <c r="K563" s="54"/>
      <c r="L563" s="54"/>
      <c r="M563" s="54"/>
      <c r="N563" s="54"/>
      <c r="O563" s="71"/>
      <c r="P563" s="55"/>
    </row>
    <row r="564" spans="2:16" ht="15" x14ac:dyDescent="0.25">
      <c r="B564" s="2"/>
      <c r="C564" s="70"/>
      <c r="D564" s="70"/>
      <c r="E564" s="70"/>
      <c r="F564" s="70"/>
      <c r="G564" s="70"/>
      <c r="H564" s="70"/>
      <c r="I564" s="71"/>
      <c r="J564" s="71"/>
      <c r="K564" s="54"/>
      <c r="L564" s="54"/>
      <c r="M564" s="54"/>
      <c r="N564" s="54"/>
      <c r="O564" s="71"/>
      <c r="P564" s="55"/>
    </row>
    <row r="565" spans="2:16" ht="15" x14ac:dyDescent="0.25">
      <c r="B565" s="2"/>
      <c r="C565" s="70"/>
      <c r="D565" s="70"/>
      <c r="E565" s="70"/>
      <c r="F565" s="70"/>
      <c r="G565" s="70"/>
      <c r="H565" s="70"/>
      <c r="I565" s="71"/>
      <c r="J565" s="71"/>
      <c r="K565" s="54"/>
      <c r="L565" s="54"/>
      <c r="M565" s="54"/>
      <c r="N565" s="54"/>
      <c r="O565" s="71"/>
      <c r="P565" s="55"/>
    </row>
    <row r="566" spans="2:16" ht="15" x14ac:dyDescent="0.25">
      <c r="B566" s="2"/>
      <c r="C566" s="70"/>
      <c r="D566" s="70"/>
      <c r="E566" s="70"/>
      <c r="F566" s="70"/>
      <c r="G566" s="70"/>
      <c r="H566" s="70"/>
      <c r="I566" s="71"/>
      <c r="J566" s="71"/>
      <c r="K566" s="54"/>
      <c r="L566" s="54"/>
      <c r="M566" s="54"/>
      <c r="N566" s="54"/>
      <c r="O566" s="71"/>
      <c r="P566" s="55"/>
    </row>
    <row r="567" spans="2:16" ht="15" x14ac:dyDescent="0.25">
      <c r="B567" s="2"/>
      <c r="C567" s="70"/>
      <c r="D567" s="70"/>
      <c r="E567" s="70"/>
      <c r="F567" s="70"/>
      <c r="G567" s="70"/>
      <c r="H567" s="70"/>
      <c r="I567" s="71"/>
      <c r="J567" s="71"/>
      <c r="K567" s="54"/>
      <c r="L567" s="54"/>
      <c r="M567" s="54"/>
      <c r="N567" s="54"/>
      <c r="O567" s="71"/>
      <c r="P567" s="55"/>
    </row>
    <row r="568" spans="2:16" ht="15" x14ac:dyDescent="0.25">
      <c r="B568" s="2"/>
      <c r="C568" s="70"/>
      <c r="D568" s="70"/>
      <c r="E568" s="70"/>
      <c r="F568" s="70"/>
      <c r="G568" s="70"/>
      <c r="H568" s="70"/>
      <c r="I568" s="71"/>
      <c r="J568" s="71"/>
      <c r="K568" s="54"/>
      <c r="L568" s="54"/>
      <c r="M568" s="54"/>
      <c r="N568" s="54"/>
      <c r="O568" s="71"/>
      <c r="P568" s="55"/>
    </row>
    <row r="569" spans="2:16" ht="15" x14ac:dyDescent="0.25">
      <c r="B569" s="2"/>
      <c r="C569" s="70"/>
      <c r="D569" s="70"/>
      <c r="E569" s="70"/>
      <c r="F569" s="70"/>
      <c r="G569" s="70"/>
      <c r="H569" s="70"/>
      <c r="I569" s="71"/>
      <c r="J569" s="71"/>
      <c r="K569" s="54"/>
      <c r="L569" s="54"/>
      <c r="M569" s="54"/>
      <c r="N569" s="54"/>
      <c r="O569" s="71"/>
      <c r="P569" s="55"/>
    </row>
    <row r="570" spans="2:16" ht="15" x14ac:dyDescent="0.25">
      <c r="B570" s="2"/>
      <c r="C570" s="70"/>
      <c r="D570" s="70"/>
      <c r="E570" s="70"/>
      <c r="F570" s="70"/>
      <c r="G570" s="70"/>
      <c r="H570" s="70"/>
      <c r="I570" s="71"/>
      <c r="J570" s="71"/>
      <c r="K570" s="54"/>
      <c r="L570" s="54"/>
      <c r="M570" s="54"/>
      <c r="N570" s="54"/>
      <c r="O570" s="71"/>
      <c r="P570" s="55"/>
    </row>
    <row r="571" spans="2:16" ht="15" x14ac:dyDescent="0.25">
      <c r="B571" s="2"/>
      <c r="C571" s="70"/>
      <c r="D571" s="70"/>
      <c r="E571" s="70"/>
      <c r="F571" s="70"/>
      <c r="G571" s="70"/>
      <c r="H571" s="70"/>
      <c r="I571" s="71"/>
      <c r="J571" s="71"/>
      <c r="K571" s="54"/>
      <c r="L571" s="54"/>
      <c r="M571" s="54"/>
      <c r="N571" s="54"/>
      <c r="O571" s="71"/>
      <c r="P571" s="55"/>
    </row>
    <row r="572" spans="2:16" ht="15" x14ac:dyDescent="0.25">
      <c r="B572" s="2"/>
      <c r="C572" s="70"/>
      <c r="D572" s="70"/>
      <c r="E572" s="70"/>
      <c r="F572" s="70"/>
      <c r="G572" s="70"/>
      <c r="H572" s="70"/>
      <c r="I572" s="71"/>
      <c r="J572" s="71"/>
      <c r="K572" s="54"/>
      <c r="L572" s="54"/>
      <c r="M572" s="54"/>
      <c r="N572" s="54"/>
      <c r="O572" s="71"/>
      <c r="P572" s="55"/>
    </row>
    <row r="573" spans="2:16" ht="15" x14ac:dyDescent="0.25">
      <c r="B573" s="2"/>
      <c r="C573" s="70"/>
      <c r="D573" s="70"/>
      <c r="E573" s="70"/>
      <c r="F573" s="70"/>
      <c r="G573" s="70"/>
      <c r="H573" s="70"/>
      <c r="I573" s="71"/>
      <c r="J573" s="71"/>
      <c r="K573" s="54"/>
      <c r="L573" s="54"/>
      <c r="M573" s="54"/>
      <c r="N573" s="54"/>
      <c r="O573" s="71"/>
      <c r="P573" s="55"/>
    </row>
    <row r="574" spans="2:16" ht="15" x14ac:dyDescent="0.25">
      <c r="B574" s="2"/>
      <c r="C574" s="70"/>
      <c r="D574" s="70"/>
      <c r="E574" s="70"/>
      <c r="F574" s="70"/>
      <c r="G574" s="70"/>
      <c r="H574" s="70"/>
      <c r="I574" s="71"/>
      <c r="J574" s="71"/>
      <c r="K574" s="54"/>
      <c r="L574" s="54"/>
      <c r="M574" s="54"/>
      <c r="N574" s="54"/>
      <c r="O574" s="71"/>
      <c r="P574" s="55"/>
    </row>
    <row r="575" spans="2:16" ht="15" x14ac:dyDescent="0.25">
      <c r="B575" s="2"/>
      <c r="C575" s="70"/>
      <c r="D575" s="70"/>
      <c r="E575" s="70"/>
      <c r="F575" s="70"/>
      <c r="G575" s="70"/>
      <c r="H575" s="70"/>
      <c r="I575" s="71"/>
      <c r="J575" s="71"/>
      <c r="K575" s="54"/>
      <c r="L575" s="54"/>
      <c r="M575" s="54"/>
      <c r="N575" s="54"/>
      <c r="O575" s="71"/>
      <c r="P575" s="55"/>
    </row>
    <row r="576" spans="2:16" ht="15" x14ac:dyDescent="0.25">
      <c r="B576" s="2"/>
      <c r="C576" s="70"/>
      <c r="D576" s="70"/>
      <c r="E576" s="70"/>
      <c r="F576" s="70"/>
      <c r="G576" s="70"/>
      <c r="H576" s="70"/>
      <c r="I576" s="71"/>
      <c r="J576" s="71"/>
      <c r="K576" s="54"/>
      <c r="L576" s="54"/>
      <c r="M576" s="54"/>
      <c r="N576" s="54"/>
      <c r="O576" s="71"/>
      <c r="P576" s="55"/>
    </row>
    <row r="577" spans="2:16" ht="15" x14ac:dyDescent="0.25">
      <c r="B577" s="2"/>
      <c r="C577" s="70"/>
      <c r="D577" s="70"/>
      <c r="E577" s="70"/>
      <c r="F577" s="70"/>
      <c r="G577" s="70"/>
      <c r="H577" s="70"/>
      <c r="I577" s="71"/>
      <c r="J577" s="71"/>
      <c r="K577" s="54"/>
      <c r="L577" s="54"/>
      <c r="M577" s="54"/>
      <c r="N577" s="54"/>
      <c r="O577" s="71"/>
      <c r="P577" s="55"/>
    </row>
    <row r="578" spans="2:16" ht="15" x14ac:dyDescent="0.25">
      <c r="B578" s="2"/>
      <c r="C578" s="70"/>
      <c r="D578" s="70"/>
      <c r="E578" s="70"/>
      <c r="F578" s="70"/>
      <c r="G578" s="70"/>
      <c r="H578" s="70"/>
      <c r="I578" s="71"/>
      <c r="J578" s="71"/>
      <c r="K578" s="54"/>
      <c r="L578" s="54"/>
      <c r="M578" s="54"/>
      <c r="N578" s="54"/>
      <c r="O578" s="71"/>
      <c r="P578" s="55"/>
    </row>
    <row r="579" spans="2:16" x14ac:dyDescent="0.2">
      <c r="B579" s="3"/>
      <c r="C579" s="18"/>
      <c r="D579" s="18"/>
      <c r="E579" s="18"/>
      <c r="F579" s="18"/>
      <c r="G579" s="18"/>
      <c r="H579" s="18"/>
      <c r="K579" s="59"/>
      <c r="L579" s="59"/>
      <c r="M579" s="59"/>
      <c r="N579" s="59"/>
      <c r="O579" s="59"/>
      <c r="P579" s="59"/>
    </row>
    <row r="580" spans="2:16" x14ac:dyDescent="0.2">
      <c r="B580" s="3"/>
      <c r="C580" s="18"/>
      <c r="D580" s="18"/>
      <c r="E580" s="18"/>
      <c r="F580" s="18"/>
      <c r="G580" s="18"/>
      <c r="H580" s="18"/>
      <c r="K580" s="59"/>
      <c r="L580" s="59"/>
      <c r="M580" s="59"/>
      <c r="N580" s="59"/>
      <c r="O580" s="59"/>
      <c r="P580" s="59"/>
    </row>
    <row r="582" spans="2:16" ht="15" x14ac:dyDescent="0.25">
      <c r="B582" s="2"/>
      <c r="C582" s="70"/>
      <c r="D582" s="70"/>
      <c r="E582" s="70"/>
      <c r="F582" s="70"/>
      <c r="G582" s="70"/>
      <c r="H582" s="70"/>
      <c r="I582" s="71"/>
      <c r="J582" s="71"/>
      <c r="K582" s="54"/>
      <c r="L582" s="54"/>
      <c r="M582" s="54"/>
      <c r="N582" s="54"/>
      <c r="O582" s="71"/>
      <c r="P582" s="55"/>
    </row>
    <row r="583" spans="2:16" ht="15" x14ac:dyDescent="0.25">
      <c r="B583" s="2"/>
      <c r="C583" s="70"/>
      <c r="D583" s="70"/>
      <c r="E583" s="70"/>
      <c r="F583" s="70"/>
      <c r="G583" s="70"/>
      <c r="H583" s="70"/>
      <c r="I583" s="71"/>
      <c r="J583" s="71"/>
      <c r="K583" s="54"/>
      <c r="L583" s="54"/>
      <c r="M583" s="54"/>
      <c r="N583" s="54"/>
      <c r="O583" s="71"/>
      <c r="P583" s="55"/>
    </row>
    <row r="584" spans="2:16" ht="15" x14ac:dyDescent="0.25">
      <c r="B584" s="2"/>
      <c r="C584" s="70"/>
      <c r="D584" s="70"/>
      <c r="E584" s="70"/>
      <c r="F584" s="70"/>
      <c r="G584" s="70"/>
      <c r="H584" s="70"/>
      <c r="I584" s="71"/>
      <c r="J584" s="71"/>
      <c r="K584" s="54"/>
      <c r="L584" s="54"/>
      <c r="M584" s="54"/>
      <c r="N584" s="54"/>
      <c r="O584" s="71"/>
      <c r="P584" s="55"/>
    </row>
    <row r="585" spans="2:16" ht="15" x14ac:dyDescent="0.25">
      <c r="B585" s="2"/>
      <c r="C585" s="70"/>
      <c r="D585" s="70"/>
      <c r="E585" s="70"/>
      <c r="F585" s="70"/>
      <c r="G585" s="70"/>
      <c r="H585" s="70"/>
      <c r="I585" s="71"/>
      <c r="J585" s="71"/>
      <c r="K585" s="54"/>
      <c r="L585" s="54"/>
      <c r="M585" s="54"/>
      <c r="N585" s="54"/>
      <c r="O585" s="71"/>
      <c r="P585" s="55"/>
    </row>
    <row r="586" spans="2:16" ht="15" x14ac:dyDescent="0.25">
      <c r="B586" s="2"/>
      <c r="C586" s="70"/>
      <c r="D586" s="70"/>
      <c r="E586" s="70"/>
      <c r="F586" s="70"/>
      <c r="G586" s="70"/>
      <c r="H586" s="70"/>
      <c r="I586" s="71"/>
      <c r="J586" s="71"/>
      <c r="K586" s="54"/>
      <c r="L586" s="54"/>
      <c r="M586" s="54"/>
      <c r="N586" s="54"/>
      <c r="O586" s="71"/>
      <c r="P586" s="55"/>
    </row>
    <row r="587" spans="2:16" ht="15" x14ac:dyDescent="0.25">
      <c r="B587" s="2"/>
      <c r="C587" s="70"/>
      <c r="D587" s="70"/>
      <c r="E587" s="70"/>
      <c r="F587" s="70"/>
      <c r="G587" s="70"/>
      <c r="H587" s="70"/>
      <c r="I587" s="71"/>
      <c r="J587" s="71"/>
      <c r="K587" s="54"/>
      <c r="L587" s="54"/>
      <c r="M587" s="54"/>
      <c r="N587" s="54"/>
      <c r="O587" s="71"/>
      <c r="P587" s="55"/>
    </row>
    <row r="588" spans="2:16" ht="15" x14ac:dyDescent="0.25">
      <c r="B588" s="2"/>
      <c r="C588" s="70"/>
      <c r="D588" s="70"/>
      <c r="E588" s="70"/>
      <c r="F588" s="70"/>
      <c r="G588" s="70"/>
      <c r="H588" s="70"/>
      <c r="I588" s="71"/>
      <c r="J588" s="71"/>
      <c r="K588" s="54"/>
      <c r="L588" s="54"/>
      <c r="M588" s="54"/>
      <c r="N588" s="54"/>
      <c r="O588" s="71"/>
      <c r="P588" s="55"/>
    </row>
    <row r="589" spans="2:16" ht="15" x14ac:dyDescent="0.25">
      <c r="B589" s="2"/>
      <c r="C589" s="70"/>
      <c r="D589" s="70"/>
      <c r="E589" s="70"/>
      <c r="F589" s="70"/>
      <c r="G589" s="70"/>
      <c r="H589" s="70"/>
      <c r="I589" s="71"/>
      <c r="J589" s="71"/>
      <c r="K589" s="54"/>
      <c r="L589" s="54"/>
      <c r="M589" s="54"/>
      <c r="N589" s="54"/>
      <c r="O589" s="71"/>
      <c r="P589" s="55"/>
    </row>
    <row r="590" spans="2:16" ht="15" x14ac:dyDescent="0.25">
      <c r="B590" s="2"/>
      <c r="C590" s="70"/>
      <c r="D590" s="70"/>
      <c r="E590" s="70"/>
      <c r="F590" s="70"/>
      <c r="G590" s="70"/>
      <c r="H590" s="70"/>
      <c r="I590" s="71"/>
      <c r="J590" s="71"/>
      <c r="K590" s="54"/>
      <c r="L590" s="54"/>
      <c r="M590" s="54"/>
      <c r="N590" s="54"/>
      <c r="O590" s="71"/>
      <c r="P590" s="55"/>
    </row>
    <row r="591" spans="2:16" ht="15" x14ac:dyDescent="0.25">
      <c r="B591" s="2"/>
      <c r="C591" s="70"/>
      <c r="D591" s="70"/>
      <c r="E591" s="70"/>
      <c r="F591" s="70"/>
      <c r="G591" s="70"/>
      <c r="H591" s="70"/>
      <c r="I591" s="71"/>
      <c r="J591" s="71"/>
      <c r="K591" s="54"/>
      <c r="L591" s="54"/>
      <c r="M591" s="54"/>
      <c r="N591" s="54"/>
      <c r="O591" s="71"/>
      <c r="P591" s="55"/>
    </row>
    <row r="592" spans="2:16" ht="15" x14ac:dyDescent="0.25">
      <c r="B592" s="2"/>
      <c r="C592" s="70"/>
      <c r="D592" s="70"/>
      <c r="E592" s="70"/>
      <c r="F592" s="70"/>
      <c r="G592" s="70"/>
      <c r="H592" s="70"/>
      <c r="I592" s="71"/>
      <c r="J592" s="71"/>
      <c r="K592" s="54"/>
      <c r="L592" s="54"/>
      <c r="M592" s="54"/>
      <c r="N592" s="54"/>
      <c r="O592" s="71"/>
      <c r="P592" s="55"/>
    </row>
    <row r="593" spans="2:16" ht="15" x14ac:dyDescent="0.25">
      <c r="B593" s="2"/>
      <c r="C593" s="70"/>
      <c r="D593" s="70"/>
      <c r="E593" s="70"/>
      <c r="F593" s="70"/>
      <c r="G593" s="70"/>
      <c r="H593" s="70"/>
      <c r="I593" s="71"/>
      <c r="J593" s="71"/>
      <c r="K593" s="54"/>
      <c r="L593" s="54"/>
      <c r="M593" s="54"/>
      <c r="N593" s="54"/>
      <c r="O593" s="71"/>
      <c r="P593" s="55"/>
    </row>
    <row r="594" spans="2:16" ht="15" x14ac:dyDescent="0.25">
      <c r="B594" s="2"/>
      <c r="C594" s="70"/>
      <c r="D594" s="70"/>
      <c r="E594" s="70"/>
      <c r="F594" s="70"/>
      <c r="G594" s="70"/>
      <c r="H594" s="70"/>
      <c r="I594" s="71"/>
      <c r="J594" s="71"/>
      <c r="K594" s="54"/>
      <c r="L594" s="54"/>
      <c r="M594" s="54"/>
      <c r="N594" s="54"/>
      <c r="O594" s="71"/>
      <c r="P594" s="55"/>
    </row>
    <row r="595" spans="2:16" ht="15" x14ac:dyDescent="0.25">
      <c r="B595" s="2"/>
      <c r="C595" s="70"/>
      <c r="D595" s="70"/>
      <c r="E595" s="70"/>
      <c r="F595" s="70"/>
      <c r="G595" s="70"/>
      <c r="H595" s="70"/>
      <c r="I595" s="71"/>
      <c r="J595" s="71"/>
      <c r="K595" s="54"/>
      <c r="L595" s="54"/>
      <c r="M595" s="54"/>
      <c r="N595" s="54"/>
      <c r="O595" s="71"/>
      <c r="P595" s="55"/>
    </row>
    <row r="596" spans="2:16" ht="15" x14ac:dyDescent="0.25">
      <c r="B596" s="2"/>
      <c r="C596" s="70"/>
      <c r="D596" s="70"/>
      <c r="E596" s="70"/>
      <c r="F596" s="70"/>
      <c r="G596" s="70"/>
      <c r="H596" s="70"/>
      <c r="I596" s="71"/>
      <c r="J596" s="71"/>
      <c r="K596" s="54"/>
      <c r="L596" s="54"/>
      <c r="M596" s="54"/>
      <c r="N596" s="54"/>
      <c r="O596" s="71"/>
      <c r="P596" s="55"/>
    </row>
    <row r="597" spans="2:16" ht="15" x14ac:dyDescent="0.25">
      <c r="B597" s="2"/>
      <c r="C597" s="70"/>
      <c r="D597" s="70"/>
      <c r="E597" s="70"/>
      <c r="F597" s="70"/>
      <c r="G597" s="70"/>
      <c r="H597" s="70"/>
      <c r="I597" s="71"/>
      <c r="J597" s="71"/>
      <c r="K597" s="54"/>
      <c r="L597" s="54"/>
      <c r="M597" s="54"/>
      <c r="N597" s="54"/>
      <c r="O597" s="71"/>
      <c r="P597" s="55"/>
    </row>
    <row r="598" spans="2:16" ht="15" x14ac:dyDescent="0.25">
      <c r="B598" s="2"/>
      <c r="C598" s="70"/>
      <c r="D598" s="70"/>
      <c r="E598" s="70"/>
      <c r="F598" s="70"/>
      <c r="G598" s="70"/>
      <c r="H598" s="70"/>
      <c r="I598" s="71"/>
      <c r="J598" s="71"/>
      <c r="K598" s="54"/>
      <c r="L598" s="54"/>
      <c r="M598" s="54"/>
      <c r="N598" s="54"/>
      <c r="O598" s="71"/>
      <c r="P598" s="55"/>
    </row>
    <row r="599" spans="2:16" ht="15" x14ac:dyDescent="0.25">
      <c r="B599" s="2"/>
      <c r="C599" s="70"/>
      <c r="D599" s="70"/>
      <c r="E599" s="70"/>
      <c r="F599" s="70"/>
      <c r="G599" s="70"/>
      <c r="H599" s="70"/>
      <c r="I599" s="71"/>
      <c r="J599" s="71"/>
      <c r="K599" s="54"/>
      <c r="L599" s="54"/>
      <c r="M599" s="54"/>
      <c r="N599" s="54"/>
      <c r="O599" s="71"/>
      <c r="P599" s="55"/>
    </row>
    <row r="600" spans="2:16" ht="15" x14ac:dyDescent="0.25">
      <c r="B600" s="2"/>
      <c r="C600" s="70"/>
      <c r="D600" s="70"/>
      <c r="E600" s="70"/>
      <c r="F600" s="70"/>
      <c r="G600" s="70"/>
      <c r="H600" s="70"/>
      <c r="I600" s="71"/>
      <c r="J600" s="71"/>
      <c r="K600" s="54"/>
      <c r="L600" s="54"/>
      <c r="M600" s="54"/>
      <c r="N600" s="54"/>
      <c r="O600" s="71"/>
      <c r="P600" s="55"/>
    </row>
    <row r="601" spans="2:16" ht="15" x14ac:dyDescent="0.25">
      <c r="B601" s="2"/>
      <c r="C601" s="70"/>
      <c r="D601" s="70"/>
      <c r="E601" s="70"/>
      <c r="F601" s="70"/>
      <c r="G601" s="70"/>
      <c r="H601" s="70"/>
      <c r="I601" s="71"/>
      <c r="J601" s="71"/>
      <c r="K601" s="54"/>
      <c r="L601" s="54"/>
      <c r="M601" s="54"/>
      <c r="N601" s="54"/>
      <c r="O601" s="71"/>
      <c r="P601" s="55"/>
    </row>
    <row r="602" spans="2:16" ht="15" x14ac:dyDescent="0.25">
      <c r="B602" s="2"/>
      <c r="C602" s="70"/>
      <c r="D602" s="70"/>
      <c r="E602" s="70"/>
      <c r="F602" s="70"/>
      <c r="G602" s="70"/>
      <c r="H602" s="70"/>
      <c r="I602" s="71"/>
      <c r="J602" s="71"/>
      <c r="K602" s="54"/>
      <c r="L602" s="54"/>
      <c r="M602" s="54"/>
      <c r="N602" s="54"/>
      <c r="O602" s="71"/>
      <c r="P602" s="55"/>
    </row>
    <row r="603" spans="2:16" ht="15" x14ac:dyDescent="0.25">
      <c r="B603" s="2"/>
      <c r="C603" s="70"/>
      <c r="D603" s="70"/>
      <c r="E603" s="70"/>
      <c r="F603" s="70"/>
      <c r="G603" s="70"/>
      <c r="H603" s="70"/>
      <c r="I603" s="71"/>
      <c r="J603" s="71"/>
      <c r="K603" s="54"/>
      <c r="L603" s="54"/>
      <c r="M603" s="54"/>
      <c r="N603" s="54"/>
      <c r="O603" s="71"/>
      <c r="P603" s="55"/>
    </row>
    <row r="604" spans="2:16" ht="15" x14ac:dyDescent="0.25">
      <c r="B604" s="2"/>
      <c r="C604" s="70"/>
      <c r="D604" s="70"/>
      <c r="E604" s="70"/>
      <c r="F604" s="70"/>
      <c r="G604" s="70"/>
      <c r="H604" s="70"/>
      <c r="I604" s="71"/>
      <c r="J604" s="71"/>
      <c r="K604" s="54"/>
      <c r="L604" s="54"/>
      <c r="M604" s="54"/>
      <c r="N604" s="54"/>
      <c r="O604" s="71"/>
      <c r="P604" s="55"/>
    </row>
    <row r="605" spans="2:16" ht="15" x14ac:dyDescent="0.25">
      <c r="B605" s="2"/>
      <c r="C605" s="70"/>
      <c r="D605" s="70"/>
      <c r="E605" s="70"/>
      <c r="F605" s="70"/>
      <c r="G605" s="70"/>
      <c r="H605" s="70"/>
      <c r="I605" s="71"/>
      <c r="J605" s="71"/>
      <c r="K605" s="54"/>
      <c r="L605" s="54"/>
      <c r="M605" s="54"/>
      <c r="N605" s="54"/>
      <c r="O605" s="71"/>
      <c r="P605" s="55"/>
    </row>
    <row r="606" spans="2:16" x14ac:dyDescent="0.2">
      <c r="B606" s="3"/>
      <c r="C606" s="18"/>
      <c r="D606" s="18"/>
      <c r="E606" s="18"/>
      <c r="F606" s="18"/>
      <c r="G606" s="18"/>
      <c r="H606" s="18"/>
      <c r="K606" s="59"/>
      <c r="L606" s="59"/>
      <c r="M606" s="59"/>
      <c r="N606" s="59"/>
      <c r="O606" s="59"/>
      <c r="P606" s="59"/>
    </row>
    <row r="607" spans="2:16" x14ac:dyDescent="0.2">
      <c r="B607" s="3"/>
      <c r="C607" s="18"/>
      <c r="D607" s="18"/>
      <c r="E607" s="18"/>
      <c r="F607" s="18"/>
      <c r="G607" s="18"/>
      <c r="H607" s="18"/>
      <c r="K607" s="59"/>
      <c r="L607" s="59"/>
      <c r="M607" s="59"/>
      <c r="N607" s="59"/>
      <c r="O607" s="59"/>
      <c r="P607" s="59"/>
    </row>
  </sheetData>
  <mergeCells count="10">
    <mergeCell ref="Q1:R1"/>
    <mergeCell ref="S1:T1"/>
    <mergeCell ref="U1:V1"/>
    <mergeCell ref="W1:X1"/>
    <mergeCell ref="C1:E1"/>
    <mergeCell ref="F1:H1"/>
    <mergeCell ref="I1:J1"/>
    <mergeCell ref="K1:L1"/>
    <mergeCell ref="M1:N1"/>
    <mergeCell ref="O1:P1"/>
  </mergeCells>
  <phoneticPr fontId="13" type="noConversion"/>
  <pageMargins left="0.7" right="0.7" top="0.75" bottom="0.75" header="0.3" footer="0.3"/>
  <pageSetup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AB245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22" sqref="J22"/>
    </sheetView>
  </sheetViews>
  <sheetFormatPr defaultRowHeight="12.75" x14ac:dyDescent="0.2"/>
  <cols>
    <col min="1" max="1" width="39.5703125" style="2" bestFit="1" customWidth="1"/>
    <col min="2" max="2" width="45.42578125" style="2" bestFit="1" customWidth="1"/>
    <col min="3" max="28" width="7.28515625" style="2" customWidth="1"/>
    <col min="29" max="16384" width="9.140625" style="2"/>
  </cols>
  <sheetData>
    <row r="1" spans="1:28" s="76" customFormat="1" ht="61.5" customHeight="1" x14ac:dyDescent="0.2">
      <c r="B1" s="107" t="s">
        <v>10</v>
      </c>
      <c r="C1" s="108"/>
      <c r="D1" s="108">
        <v>2023</v>
      </c>
      <c r="E1" s="108">
        <v>2024</v>
      </c>
      <c r="F1" s="108">
        <v>2025</v>
      </c>
      <c r="G1" s="108">
        <v>2026</v>
      </c>
      <c r="H1" s="108">
        <v>2027</v>
      </c>
      <c r="I1" s="108">
        <v>2028</v>
      </c>
      <c r="J1" s="108">
        <v>2029</v>
      </c>
      <c r="K1" s="108">
        <v>2030</v>
      </c>
      <c r="L1" s="108">
        <v>2031</v>
      </c>
      <c r="M1" s="108">
        <v>2032</v>
      </c>
      <c r="N1" s="108">
        <v>2033</v>
      </c>
      <c r="O1" s="108">
        <v>2034</v>
      </c>
      <c r="P1" s="108">
        <v>2035</v>
      </c>
      <c r="Q1" s="108">
        <v>2036</v>
      </c>
      <c r="R1" s="108">
        <v>2037</v>
      </c>
      <c r="S1" s="108">
        <v>2038</v>
      </c>
      <c r="T1" s="108">
        <v>2039</v>
      </c>
      <c r="U1" s="108">
        <v>2040</v>
      </c>
      <c r="V1" s="108">
        <v>2041</v>
      </c>
      <c r="W1" s="108">
        <v>2042</v>
      </c>
      <c r="X1" s="108">
        <v>2043</v>
      </c>
      <c r="Y1" s="108">
        <v>2044</v>
      </c>
      <c r="Z1" s="108">
        <v>2045</v>
      </c>
      <c r="AA1" s="109"/>
      <c r="AB1" s="110" t="s">
        <v>4</v>
      </c>
    </row>
    <row r="2" spans="1:28" x14ac:dyDescent="0.2">
      <c r="B2" s="46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43"/>
      <c r="AB2" s="43"/>
    </row>
    <row r="3" spans="1:28" x14ac:dyDescent="0.2">
      <c r="A3" s="2" t="str">
        <f>'Scenario List'!$A$3</f>
        <v>1- Preferred Resource Strategy</v>
      </c>
      <c r="B3" s="44" t="s">
        <v>11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43"/>
      <c r="AB3" s="43"/>
    </row>
    <row r="4" spans="1:28" x14ac:dyDescent="0.2">
      <c r="A4" s="2" t="str">
        <f>'Scenario List'!$A$3</f>
        <v>1- Preferred Resource Strategy</v>
      </c>
      <c r="B4" s="45" t="s">
        <v>12</v>
      </c>
      <c r="C4" s="112"/>
      <c r="D4" s="112">
        <v>0</v>
      </c>
      <c r="E4" s="112">
        <v>0</v>
      </c>
      <c r="F4" s="112">
        <v>0</v>
      </c>
      <c r="G4" s="112">
        <v>0</v>
      </c>
      <c r="H4" s="112">
        <v>0</v>
      </c>
      <c r="I4" s="112">
        <v>0</v>
      </c>
      <c r="J4" s="112">
        <v>0</v>
      </c>
      <c r="K4" s="112">
        <v>0</v>
      </c>
      <c r="L4" s="112">
        <v>0</v>
      </c>
      <c r="M4" s="112">
        <v>0</v>
      </c>
      <c r="N4" s="112">
        <v>0</v>
      </c>
      <c r="O4" s="112">
        <v>0</v>
      </c>
      <c r="P4" s="112">
        <v>0</v>
      </c>
      <c r="Q4" s="112">
        <v>0</v>
      </c>
      <c r="R4" s="112">
        <v>0</v>
      </c>
      <c r="S4" s="112">
        <v>0</v>
      </c>
      <c r="T4" s="112">
        <v>0</v>
      </c>
      <c r="U4" s="112">
        <v>0</v>
      </c>
      <c r="V4" s="112">
        <v>0</v>
      </c>
      <c r="W4" s="112">
        <v>0</v>
      </c>
      <c r="X4" s="112">
        <v>0</v>
      </c>
      <c r="Y4" s="112">
        <v>0</v>
      </c>
      <c r="Z4" s="112">
        <v>0</v>
      </c>
      <c r="AA4" s="112"/>
      <c r="AB4" s="112">
        <f>SUM(C4:Z4)</f>
        <v>0</v>
      </c>
    </row>
    <row r="5" spans="1:28" x14ac:dyDescent="0.2">
      <c r="A5" s="2" t="str">
        <f>'Scenario List'!$A$3</f>
        <v>1- Preferred Resource Strategy</v>
      </c>
      <c r="B5" s="45" t="s">
        <v>13</v>
      </c>
      <c r="C5" s="112"/>
      <c r="D5" s="112">
        <v>0</v>
      </c>
      <c r="E5" s="112">
        <v>0</v>
      </c>
      <c r="F5" s="112">
        <v>0</v>
      </c>
      <c r="G5" s="112">
        <v>0</v>
      </c>
      <c r="H5" s="112">
        <v>0</v>
      </c>
      <c r="I5" s="112">
        <v>0</v>
      </c>
      <c r="J5" s="112">
        <v>0</v>
      </c>
      <c r="K5" s="112">
        <v>0</v>
      </c>
      <c r="L5" s="112">
        <v>0</v>
      </c>
      <c r="M5" s="112">
        <v>0</v>
      </c>
      <c r="N5" s="112">
        <v>0</v>
      </c>
      <c r="O5" s="112">
        <v>0</v>
      </c>
      <c r="P5" s="112">
        <v>0</v>
      </c>
      <c r="Q5" s="112">
        <v>0</v>
      </c>
      <c r="R5" s="112">
        <v>0</v>
      </c>
      <c r="S5" s="112">
        <v>0</v>
      </c>
      <c r="T5" s="112">
        <v>0</v>
      </c>
      <c r="U5" s="112">
        <v>0</v>
      </c>
      <c r="V5" s="112">
        <v>0</v>
      </c>
      <c r="W5" s="112">
        <v>0</v>
      </c>
      <c r="X5" s="112">
        <v>0</v>
      </c>
      <c r="Y5" s="112">
        <v>0</v>
      </c>
      <c r="Z5" s="112">
        <v>0</v>
      </c>
      <c r="AA5" s="112"/>
      <c r="AB5" s="112">
        <f t="shared" ref="AB5:AB12" si="0">SUM(C5:Z5)</f>
        <v>0</v>
      </c>
    </row>
    <row r="6" spans="1:28" x14ac:dyDescent="0.2">
      <c r="A6" s="2" t="str">
        <f>'Scenario List'!$A$3</f>
        <v>1- Preferred Resource Strategy</v>
      </c>
      <c r="B6" s="45" t="s">
        <v>14</v>
      </c>
      <c r="C6" s="112"/>
      <c r="D6" s="112">
        <v>0</v>
      </c>
      <c r="E6" s="112">
        <v>0</v>
      </c>
      <c r="F6" s="112">
        <v>0</v>
      </c>
      <c r="G6" s="112">
        <v>0</v>
      </c>
      <c r="H6" s="112">
        <v>0</v>
      </c>
      <c r="I6" s="112">
        <v>0</v>
      </c>
      <c r="J6" s="112">
        <v>0</v>
      </c>
      <c r="K6" s="112">
        <v>0</v>
      </c>
      <c r="L6" s="112">
        <v>0</v>
      </c>
      <c r="M6" s="112">
        <v>0</v>
      </c>
      <c r="N6" s="112">
        <v>0</v>
      </c>
      <c r="O6" s="112">
        <v>0</v>
      </c>
      <c r="P6" s="112">
        <v>0</v>
      </c>
      <c r="Q6" s="112">
        <v>0</v>
      </c>
      <c r="R6" s="112">
        <v>0</v>
      </c>
      <c r="S6" s="112">
        <v>0</v>
      </c>
      <c r="T6" s="112">
        <v>0</v>
      </c>
      <c r="U6" s="112">
        <v>0</v>
      </c>
      <c r="V6" s="112">
        <v>0</v>
      </c>
      <c r="W6" s="112">
        <v>0</v>
      </c>
      <c r="X6" s="112">
        <v>0</v>
      </c>
      <c r="Y6" s="112">
        <v>0</v>
      </c>
      <c r="Z6" s="112">
        <v>0</v>
      </c>
      <c r="AA6" s="112"/>
      <c r="AB6" s="112">
        <f t="shared" si="0"/>
        <v>0</v>
      </c>
    </row>
    <row r="7" spans="1:28" x14ac:dyDescent="0.2">
      <c r="A7" s="2" t="str">
        <f>'Scenario List'!$A$3</f>
        <v>1- Preferred Resource Strategy</v>
      </c>
      <c r="B7" s="45" t="s">
        <v>15</v>
      </c>
      <c r="C7" s="112"/>
      <c r="D7" s="112">
        <v>0</v>
      </c>
      <c r="E7" s="112">
        <v>0</v>
      </c>
      <c r="F7" s="112">
        <v>0</v>
      </c>
      <c r="G7" s="112">
        <v>0</v>
      </c>
      <c r="H7" s="112">
        <v>0</v>
      </c>
      <c r="I7" s="112">
        <v>0</v>
      </c>
      <c r="J7" s="112">
        <v>0</v>
      </c>
      <c r="K7" s="112">
        <v>0</v>
      </c>
      <c r="L7" s="112">
        <v>0</v>
      </c>
      <c r="M7" s="112">
        <v>0</v>
      </c>
      <c r="N7" s="112">
        <v>0</v>
      </c>
      <c r="O7" s="112">
        <v>0</v>
      </c>
      <c r="P7" s="112">
        <v>0</v>
      </c>
      <c r="Q7" s="112">
        <v>0</v>
      </c>
      <c r="R7" s="112">
        <v>0</v>
      </c>
      <c r="S7" s="112">
        <v>0</v>
      </c>
      <c r="T7" s="112">
        <v>0</v>
      </c>
      <c r="U7" s="112">
        <v>0</v>
      </c>
      <c r="V7" s="112">
        <v>0</v>
      </c>
      <c r="W7" s="112">
        <v>0</v>
      </c>
      <c r="X7" s="112">
        <v>0</v>
      </c>
      <c r="Y7" s="112">
        <v>0</v>
      </c>
      <c r="Z7" s="112">
        <v>0</v>
      </c>
      <c r="AA7" s="112"/>
      <c r="AB7" s="112">
        <f t="shared" si="0"/>
        <v>0</v>
      </c>
    </row>
    <row r="8" spans="1:28" x14ac:dyDescent="0.2">
      <c r="A8" s="2" t="str">
        <f>'Scenario List'!$A$3</f>
        <v>1- Preferred Resource Strategy</v>
      </c>
      <c r="B8" s="45" t="s">
        <v>16</v>
      </c>
      <c r="C8" s="112"/>
      <c r="D8" s="112">
        <v>0</v>
      </c>
      <c r="E8" s="112">
        <v>0</v>
      </c>
      <c r="F8" s="112">
        <v>0</v>
      </c>
      <c r="G8" s="112">
        <v>0</v>
      </c>
      <c r="H8" s="112">
        <v>0</v>
      </c>
      <c r="I8" s="112">
        <v>0</v>
      </c>
      <c r="J8" s="112">
        <v>0</v>
      </c>
      <c r="K8" s="112">
        <v>0</v>
      </c>
      <c r="L8" s="112">
        <v>0</v>
      </c>
      <c r="M8" s="112">
        <v>0</v>
      </c>
      <c r="N8" s="112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2">
        <v>0</v>
      </c>
      <c r="U8" s="112">
        <v>0</v>
      </c>
      <c r="V8" s="112">
        <v>115.43504306102936</v>
      </c>
      <c r="W8" s="112">
        <v>0</v>
      </c>
      <c r="X8" s="112">
        <v>103.57253889436195</v>
      </c>
      <c r="Y8" s="112">
        <v>0</v>
      </c>
      <c r="Z8" s="112">
        <v>0</v>
      </c>
      <c r="AA8" s="112"/>
      <c r="AB8" s="112">
        <f t="shared" si="0"/>
        <v>219.00758195539132</v>
      </c>
    </row>
    <row r="9" spans="1:28" x14ac:dyDescent="0.2">
      <c r="A9" s="2" t="str">
        <f>'Scenario List'!$A$3</f>
        <v>1- Preferred Resource Strategy</v>
      </c>
      <c r="B9" s="45" t="s">
        <v>111</v>
      </c>
      <c r="C9" s="112"/>
      <c r="D9" s="112">
        <v>0</v>
      </c>
      <c r="E9" s="112">
        <v>0</v>
      </c>
      <c r="F9" s="112">
        <v>0</v>
      </c>
      <c r="G9" s="112">
        <v>0</v>
      </c>
      <c r="H9" s="112">
        <v>0</v>
      </c>
      <c r="I9" s="112">
        <v>0</v>
      </c>
      <c r="J9" s="112">
        <v>0</v>
      </c>
      <c r="K9" s="112">
        <v>0</v>
      </c>
      <c r="L9" s="112">
        <v>0</v>
      </c>
      <c r="M9" s="112">
        <v>0</v>
      </c>
      <c r="N9" s="112">
        <v>0</v>
      </c>
      <c r="O9" s="112">
        <v>0</v>
      </c>
      <c r="P9" s="112">
        <v>0</v>
      </c>
      <c r="Q9" s="112">
        <v>0</v>
      </c>
      <c r="R9" s="112">
        <v>0</v>
      </c>
      <c r="S9" s="112">
        <v>91.08440285645338</v>
      </c>
      <c r="T9" s="112">
        <v>0</v>
      </c>
      <c r="U9" s="112">
        <v>0</v>
      </c>
      <c r="V9" s="112">
        <v>0</v>
      </c>
      <c r="W9" s="112">
        <v>0</v>
      </c>
      <c r="X9" s="112">
        <v>0</v>
      </c>
      <c r="Y9" s="112">
        <v>0</v>
      </c>
      <c r="Z9" s="112">
        <v>0</v>
      </c>
      <c r="AA9" s="112"/>
      <c r="AB9" s="112">
        <f t="shared" si="0"/>
        <v>91.08440285645338</v>
      </c>
    </row>
    <row r="10" spans="1:28" x14ac:dyDescent="0.2">
      <c r="A10" s="2" t="str">
        <f>'Scenario List'!$A$3</f>
        <v>1- Preferred Resource Strategy</v>
      </c>
      <c r="B10" s="45" t="s">
        <v>112</v>
      </c>
      <c r="C10" s="112"/>
      <c r="D10" s="112">
        <v>0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/>
      <c r="AB10" s="112">
        <f t="shared" si="0"/>
        <v>0</v>
      </c>
    </row>
    <row r="11" spans="1:28" x14ac:dyDescent="0.2">
      <c r="A11" s="2" t="str">
        <f>'Scenario List'!$A$3</f>
        <v>1- Preferred Resource Strategy</v>
      </c>
      <c r="B11" s="45" t="s">
        <v>113</v>
      </c>
      <c r="C11" s="112"/>
      <c r="D11" s="112">
        <v>0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5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/>
      <c r="AB11" s="112">
        <f t="shared" si="0"/>
        <v>5</v>
      </c>
    </row>
    <row r="12" spans="1:28" x14ac:dyDescent="0.2">
      <c r="A12" s="2" t="str">
        <f>'Scenario List'!$A$3</f>
        <v>1- Preferred Resource Strategy</v>
      </c>
      <c r="B12" s="45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>
        <f t="shared" si="0"/>
        <v>0</v>
      </c>
    </row>
    <row r="13" spans="1:28" x14ac:dyDescent="0.2">
      <c r="A13" s="2" t="str">
        <f>'Scenario List'!$A$3</f>
        <v>1- Preferred Resource Strategy</v>
      </c>
      <c r="B13" s="45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</row>
    <row r="14" spans="1:28" x14ac:dyDescent="0.2">
      <c r="A14" s="2" t="str">
        <f>'Scenario List'!$A$3</f>
        <v>1- Preferred Resource Strategy</v>
      </c>
      <c r="B14" s="45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</row>
    <row r="15" spans="1:28" x14ac:dyDescent="0.2">
      <c r="A15" s="2" t="str">
        <f>'Scenario List'!$A$3</f>
        <v>1- Preferred Resource Strategy</v>
      </c>
      <c r="B15" s="44" t="s">
        <v>9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</row>
    <row r="16" spans="1:28" x14ac:dyDescent="0.2">
      <c r="A16" s="2" t="str">
        <f>'Scenario List'!$A$3</f>
        <v>1- Preferred Resource Strategy</v>
      </c>
      <c r="B16" s="45" t="s">
        <v>12</v>
      </c>
      <c r="C16" s="112"/>
      <c r="D16" s="112">
        <v>0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/>
      <c r="AB16" s="112">
        <f t="shared" ref="AB16:AB26" si="1">SUM(C16:Z16)</f>
        <v>0</v>
      </c>
    </row>
    <row r="17" spans="1:28" x14ac:dyDescent="0.2">
      <c r="A17" s="2" t="str">
        <f>'Scenario List'!$A$3</f>
        <v>1- Preferred Resource Strategy</v>
      </c>
      <c r="B17" s="45" t="s">
        <v>13</v>
      </c>
      <c r="C17" s="112"/>
      <c r="D17" s="112">
        <v>0</v>
      </c>
      <c r="E17" s="112">
        <v>0.66843260998140941</v>
      </c>
      <c r="F17" s="112">
        <v>0.67700812925470111</v>
      </c>
      <c r="G17" s="112">
        <v>0.68632902452531974</v>
      </c>
      <c r="H17" s="112">
        <v>0.69762469715771325</v>
      </c>
      <c r="I17" s="112">
        <v>0.7109027233883779</v>
      </c>
      <c r="J17" s="112">
        <v>0.71993662165434913</v>
      </c>
      <c r="K17" s="112">
        <v>0.72743843501066785</v>
      </c>
      <c r="L17" s="112">
        <v>0.74105157028512292</v>
      </c>
      <c r="M17" s="112">
        <v>0.75297755869416039</v>
      </c>
      <c r="N17" s="112">
        <v>0.76026890578036133</v>
      </c>
      <c r="O17" s="112">
        <v>0.1</v>
      </c>
      <c r="P17" s="112">
        <v>0.1</v>
      </c>
      <c r="Q17" s="112">
        <v>0.1</v>
      </c>
      <c r="R17" s="112">
        <v>0.1</v>
      </c>
      <c r="S17" s="112">
        <v>0.1</v>
      </c>
      <c r="T17" s="112">
        <v>0.1</v>
      </c>
      <c r="U17" s="112">
        <v>0.1</v>
      </c>
      <c r="V17" s="112">
        <v>0.17306206194489454</v>
      </c>
      <c r="W17" s="112">
        <v>0.1</v>
      </c>
      <c r="X17" s="112">
        <v>0.1824860270983758</v>
      </c>
      <c r="Y17" s="112">
        <v>0.10276434826449088</v>
      </c>
      <c r="Z17" s="112">
        <v>0.11189677405402708</v>
      </c>
      <c r="AA17" s="112"/>
      <c r="AB17" s="112">
        <f t="shared" si="1"/>
        <v>8.5121794870939702</v>
      </c>
    </row>
    <row r="18" spans="1:28" x14ac:dyDescent="0.2">
      <c r="A18" s="2" t="str">
        <f>'Scenario List'!$A$3</f>
        <v>1- Preferred Resource Strategy</v>
      </c>
      <c r="B18" s="45" t="s">
        <v>14</v>
      </c>
      <c r="C18" s="112"/>
      <c r="D18" s="112">
        <v>0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0.1</v>
      </c>
      <c r="P18" s="112">
        <v>0.1</v>
      </c>
      <c r="Q18" s="112">
        <v>0.1</v>
      </c>
      <c r="R18" s="112">
        <v>0.1</v>
      </c>
      <c r="S18" s="112">
        <v>0.1</v>
      </c>
      <c r="T18" s="112">
        <v>0.1</v>
      </c>
      <c r="U18" s="112">
        <v>0.1</v>
      </c>
      <c r="V18" s="112">
        <v>0</v>
      </c>
      <c r="W18" s="112">
        <v>0.1</v>
      </c>
      <c r="X18" s="112">
        <v>0</v>
      </c>
      <c r="Y18" s="112">
        <v>0.10276434826449088</v>
      </c>
      <c r="Z18" s="112">
        <v>0.11189677405402708</v>
      </c>
      <c r="AA18" s="112"/>
      <c r="AB18" s="112">
        <f t="shared" si="1"/>
        <v>1.0146611223185178</v>
      </c>
    </row>
    <row r="19" spans="1:28" x14ac:dyDescent="0.2">
      <c r="A19" s="2" t="str">
        <f>'Scenario List'!$A$3</f>
        <v>1- Preferred Resource Strategy</v>
      </c>
      <c r="B19" s="45" t="s">
        <v>15</v>
      </c>
      <c r="C19" s="112"/>
      <c r="D19" s="112">
        <v>0</v>
      </c>
      <c r="E19" s="112">
        <v>0</v>
      </c>
      <c r="F19" s="112">
        <v>0</v>
      </c>
      <c r="G19" s="112">
        <v>0</v>
      </c>
      <c r="H19" s="112">
        <v>125.05275218405876</v>
      </c>
      <c r="I19" s="112">
        <v>0</v>
      </c>
      <c r="J19" s="112">
        <v>0</v>
      </c>
      <c r="K19" s="112">
        <v>150</v>
      </c>
      <c r="L19" s="112">
        <v>0</v>
      </c>
      <c r="M19" s="112">
        <v>174.94724781594124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140</v>
      </c>
      <c r="W19" s="112">
        <v>105</v>
      </c>
      <c r="X19" s="112">
        <v>0</v>
      </c>
      <c r="Y19" s="112">
        <v>137.17965711174381</v>
      </c>
      <c r="Z19" s="112">
        <v>508.37147431869283</v>
      </c>
      <c r="AA19" s="112"/>
      <c r="AB19" s="112">
        <f t="shared" si="1"/>
        <v>1340.5511314304367</v>
      </c>
    </row>
    <row r="20" spans="1:28" x14ac:dyDescent="0.2">
      <c r="A20" s="2" t="str">
        <f>'Scenario List'!$A$3</f>
        <v>1- Preferred Resource Strategy</v>
      </c>
      <c r="B20" s="45" t="s">
        <v>16</v>
      </c>
      <c r="C20" s="112"/>
      <c r="D20" s="112">
        <v>0</v>
      </c>
      <c r="E20" s="112">
        <v>0</v>
      </c>
      <c r="F20" s="112">
        <v>0</v>
      </c>
      <c r="G20" s="112">
        <v>0</v>
      </c>
      <c r="H20" s="112">
        <v>25</v>
      </c>
      <c r="I20" s="112">
        <v>0</v>
      </c>
      <c r="J20" s="112">
        <v>35.662046940736701</v>
      </c>
      <c r="K20" s="112">
        <v>0</v>
      </c>
      <c r="L20" s="112">
        <v>0</v>
      </c>
      <c r="M20" s="112">
        <v>147.40630592046514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51.484880534949085</v>
      </c>
      <c r="V20" s="112">
        <v>0</v>
      </c>
      <c r="W20" s="112">
        <v>0</v>
      </c>
      <c r="X20" s="112">
        <v>0</v>
      </c>
      <c r="Y20" s="112">
        <v>25</v>
      </c>
      <c r="Z20" s="112">
        <v>100</v>
      </c>
      <c r="AA20" s="112"/>
      <c r="AB20" s="112">
        <f t="shared" si="1"/>
        <v>384.55323339615092</v>
      </c>
    </row>
    <row r="21" spans="1:28" x14ac:dyDescent="0.2">
      <c r="A21" s="2" t="str">
        <f>'Scenario List'!$A$3</f>
        <v>1- Preferred Resource Strategy</v>
      </c>
      <c r="B21" s="45" t="s">
        <v>111</v>
      </c>
      <c r="C21" s="112"/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218.77225146541309</v>
      </c>
      <c r="AA21" s="112"/>
      <c r="AB21" s="112">
        <f t="shared" si="1"/>
        <v>218.77225146541309</v>
      </c>
    </row>
    <row r="22" spans="1:28" x14ac:dyDescent="0.2">
      <c r="A22" s="2" t="str">
        <f>'Scenario List'!$A$3</f>
        <v>1- Preferred Resource Strategy</v>
      </c>
      <c r="B22" s="45" t="s">
        <v>112</v>
      </c>
      <c r="C22" s="112"/>
      <c r="D22" s="112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20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20</v>
      </c>
      <c r="AA22" s="112"/>
      <c r="AB22" s="112">
        <f t="shared" si="1"/>
        <v>40</v>
      </c>
    </row>
    <row r="23" spans="1:28" x14ac:dyDescent="0.2">
      <c r="A23" s="2" t="str">
        <f>'Scenario List'!$A$3</f>
        <v>1- Preferred Resource Strategy</v>
      </c>
      <c r="B23" s="45" t="s">
        <v>113</v>
      </c>
      <c r="C23" s="112"/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  <c r="J23" s="112">
        <v>0</v>
      </c>
      <c r="K23" s="112">
        <v>0</v>
      </c>
      <c r="L23" s="112">
        <v>0</v>
      </c>
      <c r="M23" s="112">
        <v>0</v>
      </c>
      <c r="N23" s="112">
        <v>0</v>
      </c>
      <c r="O23" s="112">
        <v>0</v>
      </c>
      <c r="P23" s="112">
        <v>0</v>
      </c>
      <c r="Q23" s="112">
        <v>0</v>
      </c>
      <c r="R23" s="112">
        <v>0</v>
      </c>
      <c r="S23" s="112">
        <v>0</v>
      </c>
      <c r="T23" s="112">
        <v>0</v>
      </c>
      <c r="U23" s="112">
        <v>0</v>
      </c>
      <c r="V23" s="112">
        <v>0</v>
      </c>
      <c r="W23" s="112">
        <v>0</v>
      </c>
      <c r="X23" s="112">
        <v>0</v>
      </c>
      <c r="Y23" s="112">
        <v>0</v>
      </c>
      <c r="Z23" s="112">
        <v>0</v>
      </c>
      <c r="AA23" s="112"/>
      <c r="AB23" s="112">
        <f t="shared" si="1"/>
        <v>0</v>
      </c>
    </row>
    <row r="24" spans="1:28" x14ac:dyDescent="0.2">
      <c r="A24" s="2" t="str">
        <f>'Scenario List'!$A$3</f>
        <v>1- Preferred Resource Strategy</v>
      </c>
      <c r="B24" s="45" t="s">
        <v>17</v>
      </c>
      <c r="C24" s="112"/>
      <c r="D24" s="112">
        <v>0</v>
      </c>
      <c r="E24" s="112">
        <v>0</v>
      </c>
      <c r="F24" s="112">
        <v>6.7666466459931875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v>0</v>
      </c>
      <c r="P24" s="112">
        <v>0</v>
      </c>
      <c r="Q24" s="112">
        <v>0</v>
      </c>
      <c r="R24" s="112">
        <v>0</v>
      </c>
      <c r="S24" s="112">
        <v>0</v>
      </c>
      <c r="T24" s="112">
        <v>0</v>
      </c>
      <c r="U24" s="112">
        <v>0</v>
      </c>
      <c r="V24" s="112">
        <v>0</v>
      </c>
      <c r="W24" s="112">
        <v>0</v>
      </c>
      <c r="X24" s="112">
        <v>0</v>
      </c>
      <c r="Y24" s="112">
        <v>0</v>
      </c>
      <c r="Z24" s="112">
        <v>0</v>
      </c>
      <c r="AA24" s="112"/>
      <c r="AB24" s="112">
        <f t="shared" si="1"/>
        <v>6.7666466459931875</v>
      </c>
    </row>
    <row r="25" spans="1:28" x14ac:dyDescent="0.2">
      <c r="A25" s="2" t="str">
        <f>'Scenario List'!$A$3</f>
        <v>1- Preferred Resource Strategy</v>
      </c>
      <c r="B25" s="45" t="s">
        <v>18</v>
      </c>
      <c r="C25" s="112"/>
      <c r="D25" s="112">
        <v>1.4907400239578699</v>
      </c>
      <c r="E25" s="112">
        <v>1.8629869640522163</v>
      </c>
      <c r="F25" s="112">
        <v>2.1160580781285114</v>
      </c>
      <c r="G25" s="112">
        <v>2.4860224209968234</v>
      </c>
      <c r="H25" s="112">
        <v>2.6625759265920772</v>
      </c>
      <c r="I25" s="112">
        <v>2.7981757914731453</v>
      </c>
      <c r="J25" s="112">
        <v>2.8777774838136825</v>
      </c>
      <c r="K25" s="112">
        <v>2.7148629299861611</v>
      </c>
      <c r="L25" s="112">
        <v>3.1042289098134042</v>
      </c>
      <c r="M25" s="112">
        <v>3.2107880809946359</v>
      </c>
      <c r="N25" s="112">
        <v>3.2145825805317543</v>
      </c>
      <c r="O25" s="112">
        <v>3.2270354714087297</v>
      </c>
      <c r="P25" s="112">
        <v>3.1700151055971304</v>
      </c>
      <c r="Q25" s="112">
        <v>3.113649997522252</v>
      </c>
      <c r="R25" s="112">
        <v>2.9790009572957104</v>
      </c>
      <c r="S25" s="112">
        <v>2.5803087655256078</v>
      </c>
      <c r="T25" s="112">
        <v>2.4703551183245338</v>
      </c>
      <c r="U25" s="112">
        <v>2.3583668917694638</v>
      </c>
      <c r="V25" s="112">
        <v>2.320578972474479</v>
      </c>
      <c r="W25" s="112">
        <v>2.2710815598601926</v>
      </c>
      <c r="X25" s="112">
        <v>1.3853181328598438</v>
      </c>
      <c r="Y25" s="112">
        <v>1.4521960361249029</v>
      </c>
      <c r="Z25" s="112">
        <v>1.0234234556275013</v>
      </c>
      <c r="AA25" s="112"/>
      <c r="AB25" s="112">
        <f>Z25</f>
        <v>1.0234234556275013</v>
      </c>
    </row>
    <row r="26" spans="1:28" x14ac:dyDescent="0.2">
      <c r="A26" s="2" t="str">
        <f>'Scenario List'!$A$3</f>
        <v>1- Preferred Resource Strategy</v>
      </c>
      <c r="B26" s="45" t="s">
        <v>19</v>
      </c>
      <c r="C26" s="112"/>
      <c r="D26" s="112">
        <v>1.3981423734311593</v>
      </c>
      <c r="E26" s="112">
        <v>1.7798358812329869</v>
      </c>
      <c r="F26" s="112">
        <v>2.0658461786441169</v>
      </c>
      <c r="G26" s="112">
        <v>2.4960353262739519</v>
      </c>
      <c r="H26" s="112">
        <v>2.7340068086249172</v>
      </c>
      <c r="I26" s="112">
        <v>2.9286076699461425</v>
      </c>
      <c r="J26" s="112">
        <v>3.0599004988079841</v>
      </c>
      <c r="K26" s="112">
        <v>2.9555078296543336</v>
      </c>
      <c r="L26" s="112">
        <v>3.3717805219203214</v>
      </c>
      <c r="M26" s="112">
        <v>3.5531736196182564</v>
      </c>
      <c r="N26" s="112">
        <v>3.6032030386065763</v>
      </c>
      <c r="O26" s="112">
        <v>3.6124879440331625</v>
      </c>
      <c r="P26" s="112">
        <v>3.5249017704803194</v>
      </c>
      <c r="Q26" s="112">
        <v>3.4127228324577032</v>
      </c>
      <c r="R26" s="112">
        <v>3.2110343589635946</v>
      </c>
      <c r="S26" s="112">
        <v>2.6887943448800016</v>
      </c>
      <c r="T26" s="112">
        <v>2.5514924208593328</v>
      </c>
      <c r="U26" s="112">
        <v>2.3604786660027131</v>
      </c>
      <c r="V26" s="112">
        <v>2.2428500571458088</v>
      </c>
      <c r="W26" s="112">
        <v>2.1769855242222178</v>
      </c>
      <c r="X26" s="112">
        <v>1.3706228877537612</v>
      </c>
      <c r="Y26" s="112">
        <v>1.4220263580553194</v>
      </c>
      <c r="Z26" s="112">
        <v>1.0298307897920651</v>
      </c>
      <c r="AA26" s="112"/>
      <c r="AB26" s="112">
        <f t="shared" si="1"/>
        <v>59.550267701406746</v>
      </c>
    </row>
    <row r="27" spans="1:28" x14ac:dyDescent="0.2">
      <c r="A27" s="2" t="str">
        <f>'Scenario List'!$A$3</f>
        <v>1- Preferred Resource Strategy</v>
      </c>
      <c r="B27" s="45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</row>
    <row r="28" spans="1:28" x14ac:dyDescent="0.2">
      <c r="A28" s="2" t="str">
        <f>'Scenario List'!$A$3</f>
        <v>1- Preferred Resource Strategy</v>
      </c>
      <c r="B28" s="46" t="s">
        <v>8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</row>
    <row r="29" spans="1:28" x14ac:dyDescent="0.2">
      <c r="A29" s="2" t="str">
        <f>'Scenario List'!$A$3</f>
        <v>1- Preferred Resource Strategy</v>
      </c>
      <c r="B29" s="45" t="s">
        <v>12</v>
      </c>
      <c r="C29" s="112"/>
      <c r="D29" s="112">
        <v>0</v>
      </c>
      <c r="E29" s="112">
        <v>0</v>
      </c>
      <c r="F29" s="112">
        <v>0</v>
      </c>
      <c r="G29" s="112">
        <v>0</v>
      </c>
      <c r="H29" s="112">
        <v>186.18217192207348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/>
      <c r="AB29" s="112">
        <f t="shared" ref="AB29:AB39" si="2">SUM(C29:Z29)</f>
        <v>186.18217192207348</v>
      </c>
    </row>
    <row r="30" spans="1:28" x14ac:dyDescent="0.2">
      <c r="A30" s="2" t="str">
        <f>'Scenario List'!$A$3</f>
        <v>1- Preferred Resource Strategy</v>
      </c>
      <c r="B30" s="45" t="s">
        <v>13</v>
      </c>
      <c r="C30" s="112"/>
      <c r="D30" s="112">
        <v>0</v>
      </c>
      <c r="E30" s="112">
        <v>0</v>
      </c>
      <c r="F30" s="112">
        <v>0</v>
      </c>
      <c r="G30" s="112">
        <v>0</v>
      </c>
      <c r="H30" s="112">
        <v>0</v>
      </c>
      <c r="I30" s="112">
        <v>0</v>
      </c>
      <c r="J30" s="112">
        <v>0</v>
      </c>
      <c r="K30" s="112">
        <v>0</v>
      </c>
      <c r="L30" s="112">
        <v>0</v>
      </c>
      <c r="M30" s="112">
        <v>0</v>
      </c>
      <c r="N30" s="112">
        <v>0</v>
      </c>
      <c r="O30" s="112">
        <v>0</v>
      </c>
      <c r="P30" s="112">
        <v>0</v>
      </c>
      <c r="Q30" s="112">
        <v>0</v>
      </c>
      <c r="R30" s="112">
        <v>0</v>
      </c>
      <c r="S30" s="112">
        <v>0</v>
      </c>
      <c r="T30" s="112">
        <v>0</v>
      </c>
      <c r="U30" s="112">
        <v>0</v>
      </c>
      <c r="V30" s="112">
        <v>0</v>
      </c>
      <c r="W30" s="112">
        <v>0</v>
      </c>
      <c r="X30" s="112">
        <v>0</v>
      </c>
      <c r="Y30" s="112">
        <v>0</v>
      </c>
      <c r="Z30" s="112">
        <v>0</v>
      </c>
      <c r="AA30" s="112"/>
      <c r="AB30" s="112">
        <f t="shared" si="2"/>
        <v>0</v>
      </c>
    </row>
    <row r="31" spans="1:28" x14ac:dyDescent="0.2">
      <c r="A31" s="2" t="str">
        <f>'Scenario List'!$A$3</f>
        <v>1- Preferred Resource Strategy</v>
      </c>
      <c r="B31" s="45" t="s">
        <v>14</v>
      </c>
      <c r="C31" s="112"/>
      <c r="D31" s="112">
        <v>0</v>
      </c>
      <c r="E31" s="112">
        <v>0</v>
      </c>
      <c r="F31" s="112">
        <v>0</v>
      </c>
      <c r="G31" s="112">
        <v>0</v>
      </c>
      <c r="H31" s="112">
        <v>0</v>
      </c>
      <c r="I31" s="112">
        <v>0</v>
      </c>
      <c r="J31" s="112">
        <v>0</v>
      </c>
      <c r="K31" s="112">
        <v>0</v>
      </c>
      <c r="L31" s="112">
        <v>0</v>
      </c>
      <c r="M31" s="112">
        <v>0</v>
      </c>
      <c r="N31" s="112">
        <v>0</v>
      </c>
      <c r="O31" s="112">
        <v>0</v>
      </c>
      <c r="P31" s="112">
        <v>0</v>
      </c>
      <c r="Q31" s="112">
        <v>0</v>
      </c>
      <c r="R31" s="112">
        <v>0</v>
      </c>
      <c r="S31" s="112">
        <v>0</v>
      </c>
      <c r="T31" s="112">
        <v>0</v>
      </c>
      <c r="U31" s="112">
        <v>0</v>
      </c>
      <c r="V31" s="112">
        <v>0</v>
      </c>
      <c r="W31" s="112">
        <v>0</v>
      </c>
      <c r="X31" s="112">
        <v>0</v>
      </c>
      <c r="Y31" s="112">
        <v>0</v>
      </c>
      <c r="Z31" s="112">
        <v>0</v>
      </c>
      <c r="AA31" s="112"/>
      <c r="AB31" s="112">
        <f t="shared" si="2"/>
        <v>0</v>
      </c>
    </row>
    <row r="32" spans="1:28" x14ac:dyDescent="0.2">
      <c r="A32" s="2" t="str">
        <f>'Scenario List'!$A$3</f>
        <v>1- Preferred Resource Strategy</v>
      </c>
      <c r="B32" s="45" t="s">
        <v>15</v>
      </c>
      <c r="C32" s="112"/>
      <c r="D32" s="112">
        <v>0</v>
      </c>
      <c r="E32" s="112">
        <v>0</v>
      </c>
      <c r="F32" s="112">
        <v>0</v>
      </c>
      <c r="G32" s="112">
        <v>0</v>
      </c>
      <c r="H32" s="112">
        <v>0</v>
      </c>
      <c r="I32" s="112">
        <v>0</v>
      </c>
      <c r="J32" s="112">
        <v>0</v>
      </c>
      <c r="K32" s="112">
        <v>0</v>
      </c>
      <c r="L32" s="112">
        <v>0</v>
      </c>
      <c r="M32" s="112">
        <v>0</v>
      </c>
      <c r="N32" s="112">
        <v>0</v>
      </c>
      <c r="O32" s="112">
        <v>0</v>
      </c>
      <c r="P32" s="112">
        <v>0</v>
      </c>
      <c r="Q32" s="112">
        <v>0</v>
      </c>
      <c r="R32" s="112">
        <v>0</v>
      </c>
      <c r="S32" s="112">
        <v>0</v>
      </c>
      <c r="T32" s="112">
        <v>0</v>
      </c>
      <c r="U32" s="112">
        <v>0</v>
      </c>
      <c r="V32" s="112">
        <v>0</v>
      </c>
      <c r="W32" s="112">
        <v>0</v>
      </c>
      <c r="X32" s="112">
        <v>0</v>
      </c>
      <c r="Y32" s="112">
        <v>0</v>
      </c>
      <c r="Z32" s="112">
        <v>0</v>
      </c>
      <c r="AA32" s="112"/>
      <c r="AB32" s="112">
        <f t="shared" si="2"/>
        <v>0</v>
      </c>
    </row>
    <row r="33" spans="1:28" x14ac:dyDescent="0.2">
      <c r="A33" s="2" t="str">
        <f>'Scenario List'!$A$3</f>
        <v>1- Preferred Resource Strategy</v>
      </c>
      <c r="B33" s="45" t="s">
        <v>16</v>
      </c>
      <c r="C33" s="112"/>
      <c r="D33" s="112">
        <v>0</v>
      </c>
      <c r="E33" s="112">
        <v>0</v>
      </c>
      <c r="F33" s="112">
        <v>0</v>
      </c>
      <c r="G33" s="112">
        <v>0</v>
      </c>
      <c r="H33" s="112">
        <v>0</v>
      </c>
      <c r="I33" s="112">
        <v>0</v>
      </c>
      <c r="J33" s="112">
        <v>0</v>
      </c>
      <c r="K33" s="112">
        <v>0</v>
      </c>
      <c r="L33" s="112">
        <v>0</v>
      </c>
      <c r="M33" s="112">
        <v>0</v>
      </c>
      <c r="N33" s="112">
        <v>0</v>
      </c>
      <c r="O33" s="112">
        <v>0</v>
      </c>
      <c r="P33" s="112">
        <v>0</v>
      </c>
      <c r="Q33" s="112">
        <v>0</v>
      </c>
      <c r="R33" s="112">
        <v>0</v>
      </c>
      <c r="S33" s="112">
        <v>0</v>
      </c>
      <c r="T33" s="112">
        <v>0</v>
      </c>
      <c r="U33" s="112">
        <v>0</v>
      </c>
      <c r="V33" s="112">
        <v>0</v>
      </c>
      <c r="W33" s="112">
        <v>37.783811387701341</v>
      </c>
      <c r="X33" s="112">
        <v>0</v>
      </c>
      <c r="Y33" s="112">
        <v>0</v>
      </c>
      <c r="Z33" s="112">
        <v>0</v>
      </c>
      <c r="AA33" s="112"/>
      <c r="AB33" s="112">
        <f t="shared" si="2"/>
        <v>37.783811387701341</v>
      </c>
    </row>
    <row r="34" spans="1:28" x14ac:dyDescent="0.2">
      <c r="A34" s="2" t="str">
        <f>'Scenario List'!$A$3</f>
        <v>1- Preferred Resource Strategy</v>
      </c>
      <c r="B34" s="45" t="s">
        <v>111</v>
      </c>
      <c r="C34" s="112"/>
      <c r="D34" s="112">
        <v>0</v>
      </c>
      <c r="E34" s="112">
        <v>0</v>
      </c>
      <c r="F34" s="112">
        <v>0</v>
      </c>
      <c r="G34" s="112">
        <v>0</v>
      </c>
      <c r="H34" s="112">
        <v>0</v>
      </c>
      <c r="I34" s="112">
        <v>0</v>
      </c>
      <c r="J34" s="112">
        <v>0</v>
      </c>
      <c r="K34" s="112">
        <v>0</v>
      </c>
      <c r="L34" s="112">
        <v>0</v>
      </c>
      <c r="M34" s="112">
        <v>0</v>
      </c>
      <c r="N34" s="112">
        <v>0</v>
      </c>
      <c r="O34" s="112">
        <v>0</v>
      </c>
      <c r="P34" s="112">
        <v>0</v>
      </c>
      <c r="Q34" s="112">
        <v>0</v>
      </c>
      <c r="R34" s="112">
        <v>0</v>
      </c>
      <c r="S34" s="112">
        <v>0</v>
      </c>
      <c r="T34" s="112">
        <v>0</v>
      </c>
      <c r="U34" s="112">
        <v>0</v>
      </c>
      <c r="V34" s="112">
        <v>0</v>
      </c>
      <c r="W34" s="112">
        <v>0</v>
      </c>
      <c r="X34" s="112">
        <v>0</v>
      </c>
      <c r="Y34" s="112">
        <v>0</v>
      </c>
      <c r="Z34" s="112">
        <v>78.974033106740947</v>
      </c>
      <c r="AA34" s="112"/>
      <c r="AB34" s="112">
        <f t="shared" si="2"/>
        <v>78.974033106740947</v>
      </c>
    </row>
    <row r="35" spans="1:28" x14ac:dyDescent="0.2">
      <c r="A35" s="2" t="str">
        <f>'Scenario List'!$A$3</f>
        <v>1- Preferred Resource Strategy</v>
      </c>
      <c r="B35" s="45" t="s">
        <v>112</v>
      </c>
      <c r="C35" s="112"/>
      <c r="D35" s="112">
        <v>0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/>
      <c r="AB35" s="112">
        <f t="shared" si="2"/>
        <v>0</v>
      </c>
    </row>
    <row r="36" spans="1:28" x14ac:dyDescent="0.2">
      <c r="A36" s="2" t="str">
        <f>'Scenario List'!$A$3</f>
        <v>1- Preferred Resource Strategy</v>
      </c>
      <c r="B36" s="45" t="s">
        <v>113</v>
      </c>
      <c r="C36" s="112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/>
      <c r="AB36" s="112">
        <f t="shared" si="2"/>
        <v>0</v>
      </c>
    </row>
    <row r="37" spans="1:28" x14ac:dyDescent="0.2">
      <c r="A37" s="2" t="str">
        <f>'Scenario List'!$A$3</f>
        <v>1- Preferred Resource Strategy</v>
      </c>
      <c r="B37" s="45" t="s">
        <v>17</v>
      </c>
      <c r="C37" s="1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/>
      <c r="AB37" s="112">
        <f t="shared" si="2"/>
        <v>0</v>
      </c>
    </row>
    <row r="38" spans="1:28" x14ac:dyDescent="0.2">
      <c r="A38" s="2" t="str">
        <f>'Scenario List'!$A$3</f>
        <v>1- Preferred Resource Strategy</v>
      </c>
      <c r="B38" s="45" t="s">
        <v>18</v>
      </c>
      <c r="C38" s="124"/>
      <c r="D38" s="124">
        <v>0.72286201698029773</v>
      </c>
      <c r="E38" s="124">
        <v>0.88960921863395126</v>
      </c>
      <c r="F38" s="124">
        <v>1.0437395799583398</v>
      </c>
      <c r="G38" s="124">
        <v>1.2107464201815614</v>
      </c>
      <c r="H38" s="124">
        <v>1.3121960791741079</v>
      </c>
      <c r="I38" s="124">
        <v>1.3884022073610467</v>
      </c>
      <c r="J38" s="124">
        <v>1.4287224060853827</v>
      </c>
      <c r="K38" s="124">
        <v>1.4126724907806425</v>
      </c>
      <c r="L38" s="124">
        <v>1.530809257713889</v>
      </c>
      <c r="M38" s="124">
        <v>1.5596980641897176</v>
      </c>
      <c r="N38" s="124">
        <v>1.529270978486343</v>
      </c>
      <c r="O38" s="124">
        <v>1.5177493268204536</v>
      </c>
      <c r="P38" s="124">
        <v>1.4696642424277346</v>
      </c>
      <c r="Q38" s="124">
        <v>1.4268109942385401</v>
      </c>
      <c r="R38" s="124">
        <v>1.3560209310014599</v>
      </c>
      <c r="S38" s="124">
        <v>1.1582816232824946</v>
      </c>
      <c r="T38" s="124">
        <v>1.1071418340796377</v>
      </c>
      <c r="U38" s="124">
        <v>1.0513799677836424</v>
      </c>
      <c r="V38" s="124">
        <v>1.0021250597879998</v>
      </c>
      <c r="W38" s="124">
        <v>0.99434500830739481</v>
      </c>
      <c r="X38" s="124">
        <v>0.56534619295740285</v>
      </c>
      <c r="Y38" s="124">
        <v>0.5630483567118354</v>
      </c>
      <c r="Z38" s="124">
        <v>0.44357134845014912</v>
      </c>
      <c r="AA38" s="112"/>
      <c r="AB38" s="112">
        <f>Z38</f>
        <v>0.44357134845014912</v>
      </c>
    </row>
    <row r="39" spans="1:28" x14ac:dyDescent="0.2">
      <c r="A39" s="2" t="str">
        <f>'Scenario List'!$A$3</f>
        <v>1- Preferred Resource Strategy</v>
      </c>
      <c r="B39" s="45" t="s">
        <v>19</v>
      </c>
      <c r="C39" s="124"/>
      <c r="D39" s="124">
        <v>0.63521667879322596</v>
      </c>
      <c r="E39" s="124">
        <v>0.79824374571892254</v>
      </c>
      <c r="F39" s="124">
        <v>0.95088829976756828</v>
      </c>
      <c r="G39" s="124">
        <v>1.1295046147159864</v>
      </c>
      <c r="H39" s="124">
        <v>1.2399286856473206</v>
      </c>
      <c r="I39" s="124">
        <v>1.3230989040968968</v>
      </c>
      <c r="J39" s="124">
        <v>1.3710699908959771</v>
      </c>
      <c r="K39" s="124">
        <v>1.36369834845864</v>
      </c>
      <c r="L39" s="124">
        <v>1.492475014923345</v>
      </c>
      <c r="M39" s="124">
        <v>1.5475696615175547</v>
      </c>
      <c r="N39" s="124">
        <v>1.5449234474306728</v>
      </c>
      <c r="O39" s="124">
        <v>1.5524002473368039</v>
      </c>
      <c r="P39" s="124">
        <v>1.512414251665307</v>
      </c>
      <c r="Q39" s="124">
        <v>1.4671488912020436</v>
      </c>
      <c r="R39" s="124">
        <v>1.3878169604574708</v>
      </c>
      <c r="S39" s="124">
        <v>1.181491332293902</v>
      </c>
      <c r="T39" s="124">
        <v>1.1405200339009234</v>
      </c>
      <c r="U39" s="124">
        <v>1.0622080770618219</v>
      </c>
      <c r="V39" s="124">
        <v>0.9985342363622749</v>
      </c>
      <c r="W39" s="124">
        <v>0.97854263439347378</v>
      </c>
      <c r="X39" s="124">
        <v>0.59485176968649967</v>
      </c>
      <c r="Y39" s="124">
        <v>0.58929232177291979</v>
      </c>
      <c r="Z39" s="124">
        <v>0.47430440901872473</v>
      </c>
      <c r="AA39" s="112"/>
      <c r="AB39" s="112">
        <f t="shared" si="2"/>
        <v>26.336142557118276</v>
      </c>
    </row>
    <row r="40" spans="1:28" x14ac:dyDescent="0.2">
      <c r="A40" s="2" t="str">
        <f>'Scenario List'!$A$3</f>
        <v>1- Preferred Resource Strategy</v>
      </c>
      <c r="B40" s="45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12"/>
      <c r="AB40" s="112"/>
    </row>
    <row r="41" spans="1:28" x14ac:dyDescent="0.2">
      <c r="A41" s="2" t="str">
        <f>'Scenario List'!$A$3</f>
        <v>1- Preferred Resource Strategy</v>
      </c>
      <c r="B41" s="44" t="s">
        <v>31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12"/>
      <c r="AB41" s="112"/>
    </row>
    <row r="42" spans="1:28" x14ac:dyDescent="0.2">
      <c r="A42" s="2" t="str">
        <f>'Scenario List'!$A$3</f>
        <v>1- Preferred Resource Strategy</v>
      </c>
      <c r="B42" s="45" t="s">
        <v>1</v>
      </c>
      <c r="C42" s="124"/>
      <c r="D42" s="124">
        <v>20.420439722263918</v>
      </c>
      <c r="E42" s="124">
        <v>44.48715904005234</v>
      </c>
      <c r="F42" s="124">
        <v>72.020056588775333</v>
      </c>
      <c r="G42" s="124">
        <v>101.7261261052346</v>
      </c>
      <c r="H42" s="124">
        <v>134.16343748728991</v>
      </c>
      <c r="I42" s="124">
        <v>169.47244301508377</v>
      </c>
      <c r="J42" s="124">
        <v>206.46677559429409</v>
      </c>
      <c r="K42" s="124">
        <v>242.43066673234119</v>
      </c>
      <c r="L42" s="124">
        <v>278.51340028849995</v>
      </c>
      <c r="M42" s="124">
        <v>312.90284670249901</v>
      </c>
      <c r="N42" s="124">
        <v>343.75447633319686</v>
      </c>
      <c r="O42" s="124">
        <v>371.24237048918769</v>
      </c>
      <c r="P42" s="124">
        <v>395.61272171789011</v>
      </c>
      <c r="Q42" s="124">
        <v>417.33747866172621</v>
      </c>
      <c r="R42" s="124">
        <v>436.8562489961127</v>
      </c>
      <c r="S42" s="124">
        <v>452.39868257408068</v>
      </c>
      <c r="T42" s="124">
        <v>466.54801088596184</v>
      </c>
      <c r="U42" s="124">
        <v>479.11882574291837</v>
      </c>
      <c r="V42" s="124">
        <v>491.033883955683</v>
      </c>
      <c r="W42" s="124">
        <v>502.30464007468794</v>
      </c>
      <c r="X42" s="124">
        <v>508.69323666501629</v>
      </c>
      <c r="Y42" s="124">
        <v>514.94415768906629</v>
      </c>
      <c r="Z42" s="124">
        <v>519.71354467518813</v>
      </c>
      <c r="AA42" s="112"/>
      <c r="AB42" s="112">
        <f>Z42/8.76</f>
        <v>59.328030214062572</v>
      </c>
    </row>
    <row r="43" spans="1:28" x14ac:dyDescent="0.2">
      <c r="A43" s="2" t="str">
        <f>'Scenario List'!$A$3</f>
        <v>1- Preferred Resource Strategy</v>
      </c>
      <c r="B43" s="45" t="s">
        <v>2</v>
      </c>
      <c r="C43" s="124"/>
      <c r="D43" s="124">
        <v>8.184945332832184</v>
      </c>
      <c r="E43" s="124">
        <v>17.739673819301409</v>
      </c>
      <c r="F43" s="124">
        <v>28.682789330917164</v>
      </c>
      <c r="G43" s="124">
        <v>40.40341187511634</v>
      </c>
      <c r="H43" s="124">
        <v>53.130489331112571</v>
      </c>
      <c r="I43" s="124">
        <v>66.739576180118931</v>
      </c>
      <c r="J43" s="124">
        <v>80.825940971913013</v>
      </c>
      <c r="K43" s="124">
        <v>94.59805041465242</v>
      </c>
      <c r="L43" s="124">
        <v>108.56390028719484</v>
      </c>
      <c r="M43" s="124">
        <v>122.17448669756547</v>
      </c>
      <c r="N43" s="124">
        <v>133.9798704060272</v>
      </c>
      <c r="O43" s="124">
        <v>144.9085733044661</v>
      </c>
      <c r="P43" s="124">
        <v>155.05158814152222</v>
      </c>
      <c r="Q43" s="124">
        <v>164.50850799330181</v>
      </c>
      <c r="R43" s="124">
        <v>173.32357790947762</v>
      </c>
      <c r="S43" s="124">
        <v>180.52867736643742</v>
      </c>
      <c r="T43" s="124">
        <v>187.23880194255023</v>
      </c>
      <c r="U43" s="124">
        <v>193.31000367522739</v>
      </c>
      <c r="V43" s="124">
        <v>199.02880643271465</v>
      </c>
      <c r="W43" s="124">
        <v>204.49156935504294</v>
      </c>
      <c r="X43" s="124">
        <v>207.3694303434782</v>
      </c>
      <c r="Y43" s="124">
        <v>210.13110811860085</v>
      </c>
      <c r="Z43" s="124">
        <v>212.38828948123415</v>
      </c>
      <c r="AA43" s="112"/>
      <c r="AB43" s="112">
        <f t="shared" ref="AB43:AB44" si="3">Z43/8.76</f>
        <v>24.24523852525504</v>
      </c>
    </row>
    <row r="44" spans="1:28" x14ac:dyDescent="0.2">
      <c r="A44" s="2" t="str">
        <f>'Scenario List'!$A$3</f>
        <v>1- Preferred Resource Strategy</v>
      </c>
      <c r="B44" s="45" t="s">
        <v>4</v>
      </c>
      <c r="C44" s="124"/>
      <c r="D44" s="124">
        <v>28.6053850550961</v>
      </c>
      <c r="E44" s="124">
        <v>62.226832859353749</v>
      </c>
      <c r="F44" s="124">
        <v>100.70284591969249</v>
      </c>
      <c r="G44" s="124">
        <v>142.12953798035093</v>
      </c>
      <c r="H44" s="124">
        <v>187.2939268184025</v>
      </c>
      <c r="I44" s="124">
        <v>236.21201919520269</v>
      </c>
      <c r="J44" s="124">
        <v>287.2927165662071</v>
      </c>
      <c r="K44" s="124">
        <v>337.02871714699359</v>
      </c>
      <c r="L44" s="124">
        <v>387.07730057569478</v>
      </c>
      <c r="M44" s="124">
        <v>435.0773334000645</v>
      </c>
      <c r="N44" s="124">
        <v>477.73434673922407</v>
      </c>
      <c r="O44" s="124">
        <v>516.15094379365382</v>
      </c>
      <c r="P44" s="124">
        <v>550.66430985941236</v>
      </c>
      <c r="Q44" s="124">
        <v>581.84598665502801</v>
      </c>
      <c r="R44" s="124">
        <v>610.17982690559029</v>
      </c>
      <c r="S44" s="124">
        <v>632.92735994051804</v>
      </c>
      <c r="T44" s="124">
        <v>653.7868128285121</v>
      </c>
      <c r="U44" s="124">
        <v>672.42882941814582</v>
      </c>
      <c r="V44" s="124">
        <v>690.06269038839764</v>
      </c>
      <c r="W44" s="124">
        <v>706.79620942973088</v>
      </c>
      <c r="X44" s="124">
        <v>716.06266700849449</v>
      </c>
      <c r="Y44" s="124">
        <v>725.07526580766717</v>
      </c>
      <c r="Z44" s="124">
        <v>732.10183415642223</v>
      </c>
      <c r="AA44" s="112"/>
      <c r="AB44" s="112">
        <f t="shared" si="3"/>
        <v>83.573268739317612</v>
      </c>
    </row>
    <row r="45" spans="1:28" x14ac:dyDescent="0.2">
      <c r="A45" s="2" t="str">
        <f>'Scenario List'!$A$3</f>
        <v>1- Preferred Resource Strategy</v>
      </c>
      <c r="B45" s="43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12"/>
      <c r="AB45" s="112"/>
    </row>
    <row r="46" spans="1:28" x14ac:dyDescent="0.2">
      <c r="A46" s="2" t="str">
        <f>'Scenario List'!$A$3</f>
        <v>1- Preferred Resource Strategy</v>
      </c>
      <c r="B46" s="125" t="s">
        <v>32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12"/>
      <c r="AB46" s="112"/>
    </row>
    <row r="47" spans="1:28" x14ac:dyDescent="0.2">
      <c r="A47" s="2" t="str">
        <f>'Scenario List'!$A$3</f>
        <v>1- Preferred Resource Strategy</v>
      </c>
      <c r="B47" s="45" t="s">
        <v>1</v>
      </c>
      <c r="C47" s="124"/>
      <c r="D47" s="124">
        <v>2.4535624419533457</v>
      </c>
      <c r="E47" s="124">
        <v>5.3483736491512319</v>
      </c>
      <c r="F47" s="124">
        <v>8.6778611258834015</v>
      </c>
      <c r="G47" s="124">
        <v>12.257591525198295</v>
      </c>
      <c r="H47" s="124">
        <v>16.166808924121661</v>
      </c>
      <c r="I47" s="124">
        <v>20.377857651258367</v>
      </c>
      <c r="J47" s="124">
        <v>24.881562022372233</v>
      </c>
      <c r="K47" s="124">
        <v>29.21683332276762</v>
      </c>
      <c r="L47" s="124">
        <v>33.567224252519274</v>
      </c>
      <c r="M47" s="124">
        <v>37.632142441573599</v>
      </c>
      <c r="N47" s="124">
        <v>41.435026784492131</v>
      </c>
      <c r="O47" s="124">
        <v>44.751033675947035</v>
      </c>
      <c r="P47" s="124">
        <v>47.691723678216249</v>
      </c>
      <c r="Q47" s="124">
        <v>50.205221840697497</v>
      </c>
      <c r="R47" s="124">
        <v>52.670613295269355</v>
      </c>
      <c r="S47" s="124">
        <v>54.548308205726549</v>
      </c>
      <c r="T47" s="124">
        <v>56.258411245019808</v>
      </c>
      <c r="U47" s="124">
        <v>57.654577131428631</v>
      </c>
      <c r="V47" s="124">
        <v>59.220085240731194</v>
      </c>
      <c r="W47" s="124">
        <v>60.584317894467276</v>
      </c>
      <c r="X47" s="124">
        <v>61.360118584039441</v>
      </c>
      <c r="Y47" s="124">
        <v>61.987492039414356</v>
      </c>
      <c r="Z47" s="124">
        <v>62.701019623834426</v>
      </c>
      <c r="AA47" s="112"/>
      <c r="AB47" s="112">
        <f>Z47</f>
        <v>62.701019623834426</v>
      </c>
    </row>
    <row r="48" spans="1:28" x14ac:dyDescent="0.2">
      <c r="A48" s="2" t="str">
        <f>'Scenario List'!$A$3</f>
        <v>1- Preferred Resource Strategy</v>
      </c>
      <c r="B48" s="45" t="s">
        <v>2</v>
      </c>
      <c r="C48" s="124"/>
      <c r="D48" s="124">
        <v>0.98343986374510584</v>
      </c>
      <c r="E48" s="124">
        <v>2.1327143842624214</v>
      </c>
      <c r="F48" s="124">
        <v>3.4560548034262766</v>
      </c>
      <c r="G48" s="124">
        <v>4.8684496102524619</v>
      </c>
      <c r="H48" s="124">
        <v>6.4022693898444185</v>
      </c>
      <c r="I48" s="124">
        <v>8.0249600401566799</v>
      </c>
      <c r="J48" s="124">
        <v>9.7404323650648834</v>
      </c>
      <c r="K48" s="124">
        <v>11.400601701414036</v>
      </c>
      <c r="L48" s="124">
        <v>13.08442891039912</v>
      </c>
      <c r="M48" s="124">
        <v>14.693658861149002</v>
      </c>
      <c r="N48" s="124">
        <v>16.149490118859024</v>
      </c>
      <c r="O48" s="124">
        <v>17.467856471599784</v>
      </c>
      <c r="P48" s="124">
        <v>18.691708055807126</v>
      </c>
      <c r="Q48" s="124">
        <v>19.790185547127376</v>
      </c>
      <c r="R48" s="124">
        <v>20.897169647912762</v>
      </c>
      <c r="S48" s="124">
        <v>21.767379774241622</v>
      </c>
      <c r="T48" s="124">
        <v>22.578078300463631</v>
      </c>
      <c r="U48" s="124">
        <v>23.261883938474906</v>
      </c>
      <c r="V48" s="124">
        <v>24.003441040272712</v>
      </c>
      <c r="W48" s="124">
        <v>24.664279913285888</v>
      </c>
      <c r="X48" s="124">
        <v>25.013528624835352</v>
      </c>
      <c r="Y48" s="124">
        <v>25.294976546952398</v>
      </c>
      <c r="Z48" s="124">
        <v>25.623658346172903</v>
      </c>
      <c r="AA48" s="112"/>
      <c r="AB48" s="112">
        <f t="shared" ref="AB48:AB49" si="4">Z48</f>
        <v>25.623658346172903</v>
      </c>
    </row>
    <row r="49" spans="1:28" x14ac:dyDescent="0.2">
      <c r="A49" s="2" t="str">
        <f>'Scenario List'!$A$3</f>
        <v>1- Preferred Resource Strategy</v>
      </c>
      <c r="B49" s="45" t="s">
        <v>4</v>
      </c>
      <c r="C49" s="124"/>
      <c r="D49" s="124">
        <v>3.4370023056984516</v>
      </c>
      <c r="E49" s="124">
        <v>7.4810880334136538</v>
      </c>
      <c r="F49" s="124">
        <v>12.133915929309678</v>
      </c>
      <c r="G49" s="124">
        <v>17.126041135450755</v>
      </c>
      <c r="H49" s="124">
        <v>22.569078313966081</v>
      </c>
      <c r="I49" s="124">
        <v>28.402817691415045</v>
      </c>
      <c r="J49" s="124">
        <v>34.621994387437113</v>
      </c>
      <c r="K49" s="124">
        <v>40.61743502418166</v>
      </c>
      <c r="L49" s="124">
        <v>46.651653162918393</v>
      </c>
      <c r="M49" s="124">
        <v>52.325801302722603</v>
      </c>
      <c r="N49" s="124">
        <v>57.584516903351158</v>
      </c>
      <c r="O49" s="124">
        <v>62.218890147546816</v>
      </c>
      <c r="P49" s="124">
        <v>66.383431734023375</v>
      </c>
      <c r="Q49" s="124">
        <v>69.995407387824869</v>
      </c>
      <c r="R49" s="124">
        <v>73.567782943182124</v>
      </c>
      <c r="S49" s="124">
        <v>76.315687979968175</v>
      </c>
      <c r="T49" s="124">
        <v>78.836489545483431</v>
      </c>
      <c r="U49" s="124">
        <v>80.916461069903534</v>
      </c>
      <c r="V49" s="124">
        <v>83.223526281003899</v>
      </c>
      <c r="W49" s="124">
        <v>85.248597807753157</v>
      </c>
      <c r="X49" s="124">
        <v>86.373647208874786</v>
      </c>
      <c r="Y49" s="124">
        <v>87.282468586366747</v>
      </c>
      <c r="Z49" s="124">
        <v>88.324677970007329</v>
      </c>
      <c r="AA49" s="112"/>
      <c r="AB49" s="112">
        <f t="shared" si="4"/>
        <v>88.324677970007329</v>
      </c>
    </row>
    <row r="50" spans="1:28" x14ac:dyDescent="0.2">
      <c r="B50" s="21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5"/>
      <c r="AB50" s="5"/>
    </row>
    <row r="51" spans="1:28" x14ac:dyDescent="0.2">
      <c r="A51" s="2" t="str">
        <f>'Scenario List'!$A$4</f>
        <v>2- Alternative Lowest Reasonable Cost Portfolio</v>
      </c>
      <c r="B51" s="6" t="s">
        <v>11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5"/>
      <c r="AB51" s="5"/>
    </row>
    <row r="52" spans="1:28" x14ac:dyDescent="0.2">
      <c r="A52" s="2" t="str">
        <f>'Scenario List'!$A$4</f>
        <v>2- Alternative Lowest Reasonable Cost Portfolio</v>
      </c>
      <c r="B52" s="21" t="s">
        <v>12</v>
      </c>
      <c r="C52" s="12"/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5"/>
      <c r="AB52" s="5">
        <f>SUM(C52:Z52)</f>
        <v>0</v>
      </c>
    </row>
    <row r="53" spans="1:28" x14ac:dyDescent="0.2">
      <c r="A53" s="2" t="str">
        <f>'Scenario List'!$A$4</f>
        <v>2- Alternative Lowest Reasonable Cost Portfolio</v>
      </c>
      <c r="B53" s="21" t="s">
        <v>13</v>
      </c>
      <c r="C53" s="12"/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5"/>
      <c r="AB53" s="5">
        <f t="shared" ref="AB53:AB59" si="5">SUM(C53:Z53)</f>
        <v>0</v>
      </c>
    </row>
    <row r="54" spans="1:28" x14ac:dyDescent="0.2">
      <c r="A54" s="2" t="str">
        <f>'Scenario List'!$A$4</f>
        <v>2- Alternative Lowest Reasonable Cost Portfolio</v>
      </c>
      <c r="B54" s="21" t="s">
        <v>14</v>
      </c>
      <c r="C54" s="12"/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5"/>
      <c r="AB54" s="5">
        <f t="shared" si="5"/>
        <v>0</v>
      </c>
    </row>
    <row r="55" spans="1:28" x14ac:dyDescent="0.2">
      <c r="A55" s="2" t="str">
        <f>'Scenario List'!$A$4</f>
        <v>2- Alternative Lowest Reasonable Cost Portfolio</v>
      </c>
      <c r="B55" s="21" t="s">
        <v>15</v>
      </c>
      <c r="C55" s="12"/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5"/>
      <c r="AB55" s="5">
        <f t="shared" si="5"/>
        <v>0</v>
      </c>
    </row>
    <row r="56" spans="1:28" x14ac:dyDescent="0.2">
      <c r="A56" s="2" t="str">
        <f>'Scenario List'!$A$4</f>
        <v>2- Alternative Lowest Reasonable Cost Portfolio</v>
      </c>
      <c r="B56" s="21" t="s">
        <v>16</v>
      </c>
      <c r="C56" s="12"/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105.90973957321623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5"/>
      <c r="AB56" s="5">
        <f t="shared" si="5"/>
        <v>105.90973957321623</v>
      </c>
    </row>
    <row r="57" spans="1:28" x14ac:dyDescent="0.2">
      <c r="A57" s="2" t="str">
        <f>'Scenario List'!$A$4</f>
        <v>2- Alternative Lowest Reasonable Cost Portfolio</v>
      </c>
      <c r="B57" s="21" t="s">
        <v>111</v>
      </c>
      <c r="C57" s="12"/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74.677992744327071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5"/>
      <c r="AB57" s="5">
        <f t="shared" si="5"/>
        <v>74.677992744327071</v>
      </c>
    </row>
    <row r="58" spans="1:28" x14ac:dyDescent="0.2">
      <c r="A58" s="2" t="str">
        <f>'Scenario List'!$A$4</f>
        <v>2- Alternative Lowest Reasonable Cost Portfolio</v>
      </c>
      <c r="B58" s="21" t="s">
        <v>112</v>
      </c>
      <c r="C58" s="12"/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5"/>
      <c r="AB58" s="5">
        <f t="shared" si="5"/>
        <v>0</v>
      </c>
    </row>
    <row r="59" spans="1:28" x14ac:dyDescent="0.2">
      <c r="A59" s="2" t="str">
        <f>'Scenario List'!$A$4</f>
        <v>2- Alternative Lowest Reasonable Cost Portfolio</v>
      </c>
      <c r="B59" s="21" t="s">
        <v>113</v>
      </c>
      <c r="C59" s="12"/>
      <c r="D59" s="12">
        <v>0</v>
      </c>
      <c r="E59" s="12">
        <v>0</v>
      </c>
      <c r="F59" s="12">
        <v>0</v>
      </c>
      <c r="G59" s="12">
        <v>0</v>
      </c>
      <c r="H59" s="12">
        <v>11</v>
      </c>
      <c r="I59" s="12">
        <v>10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5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5"/>
      <c r="AB59" s="5">
        <f t="shared" si="5"/>
        <v>26</v>
      </c>
    </row>
    <row r="60" spans="1:28" x14ac:dyDescent="0.2">
      <c r="A60" s="2" t="str">
        <f>'Scenario List'!$A$4</f>
        <v>2- Alternative Lowest Reasonable Cost Portfolio</v>
      </c>
      <c r="B60" s="21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5"/>
      <c r="AB60" s="5"/>
    </row>
    <row r="61" spans="1:28" x14ac:dyDescent="0.2">
      <c r="A61" s="2" t="str">
        <f>'Scenario List'!$A$4</f>
        <v>2- Alternative Lowest Reasonable Cost Portfolio</v>
      </c>
      <c r="B61" s="21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5"/>
      <c r="AB61" s="5"/>
    </row>
    <row r="62" spans="1:28" x14ac:dyDescent="0.2">
      <c r="A62" s="2" t="str">
        <f>'Scenario List'!$A$4</f>
        <v>2- Alternative Lowest Reasonable Cost Portfolio</v>
      </c>
      <c r="B62" s="2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5"/>
      <c r="AB62" s="5"/>
    </row>
    <row r="63" spans="1:28" x14ac:dyDescent="0.2">
      <c r="A63" s="2" t="str">
        <f>'Scenario List'!$A$4</f>
        <v>2- Alternative Lowest Reasonable Cost Portfolio</v>
      </c>
      <c r="B63" s="6" t="s">
        <v>9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5"/>
      <c r="AB63" s="5"/>
    </row>
    <row r="64" spans="1:28" x14ac:dyDescent="0.2">
      <c r="A64" s="2" t="str">
        <f>'Scenario List'!$A$4</f>
        <v>2- Alternative Lowest Reasonable Cost Portfolio</v>
      </c>
      <c r="B64" s="21" t="s">
        <v>12</v>
      </c>
      <c r="C64" s="12"/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5"/>
      <c r="AB64" s="5">
        <f t="shared" ref="AB64:AB74" si="6">SUM(C64:Z64)</f>
        <v>0</v>
      </c>
    </row>
    <row r="65" spans="1:28" x14ac:dyDescent="0.2">
      <c r="A65" s="2" t="str">
        <f>'Scenario List'!$A$4</f>
        <v>2- Alternative Lowest Reasonable Cost Portfolio</v>
      </c>
      <c r="B65" s="21" t="s">
        <v>13</v>
      </c>
      <c r="C65" s="12"/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5"/>
      <c r="AB65" s="5">
        <f t="shared" si="6"/>
        <v>0</v>
      </c>
    </row>
    <row r="66" spans="1:28" x14ac:dyDescent="0.2">
      <c r="A66" s="2" t="str">
        <f>'Scenario List'!$A$4</f>
        <v>2- Alternative Lowest Reasonable Cost Portfolio</v>
      </c>
      <c r="B66" s="21" t="s">
        <v>14</v>
      </c>
      <c r="C66" s="12"/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5"/>
      <c r="AB66" s="5">
        <f t="shared" si="6"/>
        <v>0</v>
      </c>
    </row>
    <row r="67" spans="1:28" x14ac:dyDescent="0.2">
      <c r="A67" s="2" t="str">
        <f>'Scenario List'!$A$4</f>
        <v>2- Alternative Lowest Reasonable Cost Portfolio</v>
      </c>
      <c r="B67" s="21" t="s">
        <v>15</v>
      </c>
      <c r="C67" s="12"/>
      <c r="D67" s="12">
        <v>0</v>
      </c>
      <c r="E67" s="12">
        <v>0</v>
      </c>
      <c r="F67" s="12">
        <v>0</v>
      </c>
      <c r="G67" s="12">
        <v>0</v>
      </c>
      <c r="H67" s="12">
        <v>300</v>
      </c>
      <c r="I67" s="12">
        <v>0</v>
      </c>
      <c r="J67" s="12">
        <v>0</v>
      </c>
      <c r="K67" s="12">
        <v>178.15855990633588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228.14342845542853</v>
      </c>
      <c r="AA67" s="5"/>
      <c r="AB67" s="5">
        <f t="shared" si="6"/>
        <v>706.30198836176442</v>
      </c>
    </row>
    <row r="68" spans="1:28" x14ac:dyDescent="0.2">
      <c r="A68" s="2" t="str">
        <f>'Scenario List'!$A$4</f>
        <v>2- Alternative Lowest Reasonable Cost Portfolio</v>
      </c>
      <c r="B68" s="21" t="s">
        <v>16</v>
      </c>
      <c r="C68" s="12"/>
      <c r="D68" s="12">
        <v>0</v>
      </c>
      <c r="E68" s="12">
        <v>0</v>
      </c>
      <c r="F68" s="12">
        <v>0</v>
      </c>
      <c r="G68" s="12">
        <v>0</v>
      </c>
      <c r="H68" s="12">
        <v>25</v>
      </c>
      <c r="I68" s="12">
        <v>0</v>
      </c>
      <c r="J68" s="12">
        <v>0</v>
      </c>
      <c r="K68" s="12">
        <v>0</v>
      </c>
      <c r="L68" s="12">
        <v>0</v>
      </c>
      <c r="M68" s="12">
        <v>130.13079192617286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28.694673120254226</v>
      </c>
      <c r="Y68" s="12">
        <v>167.45411875080381</v>
      </c>
      <c r="Z68" s="12">
        <v>110.91969713609248</v>
      </c>
      <c r="AA68" s="5"/>
      <c r="AB68" s="5">
        <f t="shared" si="6"/>
        <v>462.19928093332339</v>
      </c>
    </row>
    <row r="69" spans="1:28" x14ac:dyDescent="0.2">
      <c r="A69" s="2" t="str">
        <f>'Scenario List'!$A$4</f>
        <v>2- Alternative Lowest Reasonable Cost Portfolio</v>
      </c>
      <c r="B69" s="21" t="s">
        <v>111</v>
      </c>
      <c r="C69" s="12"/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74</v>
      </c>
      <c r="W69" s="12">
        <v>75.33200725567292</v>
      </c>
      <c r="X69" s="12">
        <v>0</v>
      </c>
      <c r="Y69" s="12">
        <v>0</v>
      </c>
      <c r="Z69" s="12">
        <v>0</v>
      </c>
      <c r="AA69" s="5"/>
      <c r="AB69" s="5">
        <f t="shared" si="6"/>
        <v>149.33200725567292</v>
      </c>
    </row>
    <row r="70" spans="1:28" x14ac:dyDescent="0.2">
      <c r="A70" s="2" t="str">
        <f>'Scenario List'!$A$4</f>
        <v>2- Alternative Lowest Reasonable Cost Portfolio</v>
      </c>
      <c r="B70" s="21" t="s">
        <v>112</v>
      </c>
      <c r="C70" s="12"/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20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5"/>
      <c r="AB70" s="5">
        <f t="shared" si="6"/>
        <v>20</v>
      </c>
    </row>
    <row r="71" spans="1:28" x14ac:dyDescent="0.2">
      <c r="A71" s="2" t="str">
        <f>'Scenario List'!$A$4</f>
        <v>2- Alternative Lowest Reasonable Cost Portfolio</v>
      </c>
      <c r="B71" s="21" t="s">
        <v>113</v>
      </c>
      <c r="C71" s="12"/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5"/>
      <c r="AB71" s="5">
        <f t="shared" si="6"/>
        <v>0</v>
      </c>
    </row>
    <row r="72" spans="1:28" x14ac:dyDescent="0.2">
      <c r="A72" s="2" t="str">
        <f>'Scenario List'!$A$4</f>
        <v>2- Alternative Lowest Reasonable Cost Portfolio</v>
      </c>
      <c r="B72" s="21" t="s">
        <v>17</v>
      </c>
      <c r="C72" s="12"/>
      <c r="D72" s="12">
        <v>0</v>
      </c>
      <c r="E72" s="12">
        <v>0</v>
      </c>
      <c r="F72" s="12">
        <v>6.7666466459931875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5"/>
      <c r="AB72" s="5">
        <f t="shared" si="6"/>
        <v>6.7666466459931875</v>
      </c>
    </row>
    <row r="73" spans="1:28" x14ac:dyDescent="0.2">
      <c r="A73" s="2" t="str">
        <f>'Scenario List'!$A$4</f>
        <v>2- Alternative Lowest Reasonable Cost Portfolio</v>
      </c>
      <c r="B73" s="21" t="s">
        <v>18</v>
      </c>
      <c r="C73" s="12"/>
      <c r="D73" s="12">
        <v>1.4907328314139774</v>
      </c>
      <c r="E73" s="12">
        <v>1.8629781639402452</v>
      </c>
      <c r="F73" s="12">
        <v>2.1160474175155288</v>
      </c>
      <c r="G73" s="12">
        <v>2.4860100571733854</v>
      </c>
      <c r="H73" s="12">
        <v>2.6625617798769214</v>
      </c>
      <c r="I73" s="12">
        <v>2.7981591164396651</v>
      </c>
      <c r="J73" s="12">
        <v>2.8777590827749862</v>
      </c>
      <c r="K73" s="12">
        <v>2.7148437716753193</v>
      </c>
      <c r="L73" s="12">
        <v>3.1042103436955628</v>
      </c>
      <c r="M73" s="12">
        <v>3.2107712708306941</v>
      </c>
      <c r="N73" s="12">
        <v>3.2145686045423822</v>
      </c>
      <c r="O73" s="12">
        <v>3.227024560932918</v>
      </c>
      <c r="P73" s="12">
        <v>3.1700067079495291</v>
      </c>
      <c r="Q73" s="12">
        <v>3.1136435414502444</v>
      </c>
      <c r="R73" s="12">
        <v>2.9789958099956877</v>
      </c>
      <c r="S73" s="12">
        <v>2.5803043333222107</v>
      </c>
      <c r="T73" s="12">
        <v>2.4703507117753674</v>
      </c>
      <c r="U73" s="12">
        <v>2.3583623987090121</v>
      </c>
      <c r="V73" s="12">
        <v>2.3205747434535269</v>
      </c>
      <c r="W73" s="12">
        <v>2.2710772271284085</v>
      </c>
      <c r="X73" s="12">
        <v>1.3853137998900422</v>
      </c>
      <c r="Y73" s="12">
        <v>1.4521915718931595</v>
      </c>
      <c r="Z73" s="12">
        <v>1.0234192395222195</v>
      </c>
      <c r="AA73" s="5"/>
      <c r="AB73" s="5">
        <f>Z73</f>
        <v>1.0234192395222195</v>
      </c>
    </row>
    <row r="74" spans="1:28" x14ac:dyDescent="0.2">
      <c r="A74" s="2" t="str">
        <f>'Scenario List'!$A$4</f>
        <v>2- Alternative Lowest Reasonable Cost Portfolio</v>
      </c>
      <c r="B74" s="21" t="s">
        <v>19</v>
      </c>
      <c r="C74" s="12"/>
      <c r="D74" s="12">
        <v>1.3980948695633622</v>
      </c>
      <c r="E74" s="12">
        <v>1.779776414278309</v>
      </c>
      <c r="F74" s="12">
        <v>2.0657725530495354</v>
      </c>
      <c r="G74" s="12">
        <v>2.4959484297068171</v>
      </c>
      <c r="H74" s="12">
        <v>2.7339057806804821</v>
      </c>
      <c r="I74" s="12">
        <v>2.9284866014246234</v>
      </c>
      <c r="J74" s="12">
        <v>3.059765375478781</v>
      </c>
      <c r="K74" s="12">
        <v>2.9553667854799315</v>
      </c>
      <c r="L74" s="12">
        <v>3.3716454358380119</v>
      </c>
      <c r="M74" s="12">
        <v>3.5530557993923928</v>
      </c>
      <c r="N74" s="12">
        <v>3.6031131456126637</v>
      </c>
      <c r="O74" s="12">
        <v>3.6124302925151639</v>
      </c>
      <c r="P74" s="12">
        <v>3.5248719574655212</v>
      </c>
      <c r="Q74" s="12">
        <v>3.4127129425902751</v>
      </c>
      <c r="R74" s="12">
        <v>3.2110367347594391</v>
      </c>
      <c r="S74" s="12">
        <v>2.6888042732891151</v>
      </c>
      <c r="T74" s="12">
        <v>2.5515015070623619</v>
      </c>
      <c r="U74" s="12">
        <v>2.3604862984746546</v>
      </c>
      <c r="V74" s="12">
        <v>2.2428583823848882</v>
      </c>
      <c r="W74" s="12">
        <v>2.1769925370384087</v>
      </c>
      <c r="X74" s="12">
        <v>1.370629330997744</v>
      </c>
      <c r="Y74" s="12">
        <v>1.4220315662178393</v>
      </c>
      <c r="Z74" s="12">
        <v>1.0298368707555241</v>
      </c>
      <c r="AA74" s="5"/>
      <c r="AB74" s="5">
        <f t="shared" si="6"/>
        <v>59.549123884055845</v>
      </c>
    </row>
    <row r="75" spans="1:28" x14ac:dyDescent="0.2">
      <c r="A75" s="2" t="str">
        <f>'Scenario List'!$A$4</f>
        <v>2- Alternative Lowest Reasonable Cost Portfolio</v>
      </c>
      <c r="B75" s="2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5"/>
      <c r="AB75" s="5"/>
    </row>
    <row r="76" spans="1:28" x14ac:dyDescent="0.2">
      <c r="A76" s="2" t="str">
        <f>'Scenario List'!$A$4</f>
        <v>2- Alternative Lowest Reasonable Cost Portfolio</v>
      </c>
      <c r="B76" s="3" t="s">
        <v>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5"/>
      <c r="AB76" s="5"/>
    </row>
    <row r="77" spans="1:28" x14ac:dyDescent="0.2">
      <c r="A77" s="2" t="str">
        <f>'Scenario List'!$A$4</f>
        <v>2- Alternative Lowest Reasonable Cost Portfolio</v>
      </c>
      <c r="B77" s="21" t="s">
        <v>12</v>
      </c>
      <c r="C77" s="12"/>
      <c r="D77" s="12">
        <v>0</v>
      </c>
      <c r="E77" s="12">
        <v>0</v>
      </c>
      <c r="F77" s="12">
        <v>0</v>
      </c>
      <c r="G77" s="12">
        <v>0</v>
      </c>
      <c r="H77" s="12">
        <v>180.495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180.495</v>
      </c>
      <c r="W77" s="12">
        <v>0</v>
      </c>
      <c r="X77" s="12">
        <v>0</v>
      </c>
      <c r="Y77" s="12">
        <v>0</v>
      </c>
      <c r="Z77" s="12">
        <v>0</v>
      </c>
      <c r="AA77" s="5"/>
      <c r="AB77" s="5">
        <f t="shared" ref="AB77:AB87" si="7">SUM(C77:Z77)</f>
        <v>360.99</v>
      </c>
    </row>
    <row r="78" spans="1:28" x14ac:dyDescent="0.2">
      <c r="A78" s="2" t="str">
        <f>'Scenario List'!$A$4</f>
        <v>2- Alternative Lowest Reasonable Cost Portfolio</v>
      </c>
      <c r="B78" s="21" t="s">
        <v>13</v>
      </c>
      <c r="C78" s="12"/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5"/>
      <c r="AB78" s="5">
        <f t="shared" si="7"/>
        <v>0</v>
      </c>
    </row>
    <row r="79" spans="1:28" x14ac:dyDescent="0.2">
      <c r="A79" s="2" t="str">
        <f>'Scenario List'!$A$4</f>
        <v>2- Alternative Lowest Reasonable Cost Portfolio</v>
      </c>
      <c r="B79" s="21" t="s">
        <v>14</v>
      </c>
      <c r="C79" s="12"/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5"/>
      <c r="AB79" s="5">
        <f t="shared" si="7"/>
        <v>0</v>
      </c>
    </row>
    <row r="80" spans="1:28" x14ac:dyDescent="0.2">
      <c r="A80" s="2" t="str">
        <f>'Scenario List'!$A$4</f>
        <v>2- Alternative Lowest Reasonable Cost Portfolio</v>
      </c>
      <c r="B80" s="21" t="s">
        <v>15</v>
      </c>
      <c r="C80" s="12"/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5"/>
      <c r="AB80" s="5">
        <f t="shared" si="7"/>
        <v>0</v>
      </c>
    </row>
    <row r="81" spans="1:28" x14ac:dyDescent="0.2">
      <c r="A81" s="2" t="str">
        <f>'Scenario List'!$A$4</f>
        <v>2- Alternative Lowest Reasonable Cost Portfolio</v>
      </c>
      <c r="B81" s="21" t="s">
        <v>16</v>
      </c>
      <c r="C81" s="12"/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25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42.297520033298838</v>
      </c>
      <c r="AA81" s="5"/>
      <c r="AB81" s="5">
        <f t="shared" si="7"/>
        <v>67.297520033298838</v>
      </c>
    </row>
    <row r="82" spans="1:28" x14ac:dyDescent="0.2">
      <c r="A82" s="2" t="str">
        <f>'Scenario List'!$A$4</f>
        <v>2- Alternative Lowest Reasonable Cost Portfolio</v>
      </c>
      <c r="B82" s="21" t="s">
        <v>111</v>
      </c>
      <c r="C82" s="12"/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5"/>
      <c r="AB82" s="5">
        <f t="shared" si="7"/>
        <v>0</v>
      </c>
    </row>
    <row r="83" spans="1:28" x14ac:dyDescent="0.2">
      <c r="A83" s="2" t="str">
        <f>'Scenario List'!$A$4</f>
        <v>2- Alternative Lowest Reasonable Cost Portfolio</v>
      </c>
      <c r="B83" s="21" t="s">
        <v>112</v>
      </c>
      <c r="C83" s="12"/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5"/>
      <c r="AB83" s="5">
        <f t="shared" si="7"/>
        <v>0</v>
      </c>
    </row>
    <row r="84" spans="1:28" x14ac:dyDescent="0.2">
      <c r="A84" s="2" t="str">
        <f>'Scenario List'!$A$4</f>
        <v>2- Alternative Lowest Reasonable Cost Portfolio</v>
      </c>
      <c r="B84" s="21" t="s">
        <v>113</v>
      </c>
      <c r="C84" s="12"/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5"/>
      <c r="AB84" s="5">
        <f t="shared" si="7"/>
        <v>0</v>
      </c>
    </row>
    <row r="85" spans="1:28" x14ac:dyDescent="0.2">
      <c r="A85" s="2" t="str">
        <f>'Scenario List'!$A$4</f>
        <v>2- Alternative Lowest Reasonable Cost Portfolio</v>
      </c>
      <c r="B85" s="21" t="s">
        <v>17</v>
      </c>
      <c r="C85" s="12"/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5"/>
      <c r="AB85" s="5">
        <f t="shared" si="7"/>
        <v>0</v>
      </c>
    </row>
    <row r="86" spans="1:28" x14ac:dyDescent="0.2">
      <c r="A86" s="2" t="str">
        <f>'Scenario List'!$A$4</f>
        <v>2- Alternative Lowest Reasonable Cost Portfolio</v>
      </c>
      <c r="B86" s="21" t="s">
        <v>18</v>
      </c>
      <c r="C86" s="12"/>
      <c r="D86" s="12">
        <v>0.71571764047107334</v>
      </c>
      <c r="E86" s="12">
        <v>0.87837113010682144</v>
      </c>
      <c r="F86" s="12">
        <v>1.0224582696946707</v>
      </c>
      <c r="G86" s="12">
        <v>1.1859105784817539</v>
      </c>
      <c r="H86" s="12">
        <v>1.2838664779167388</v>
      </c>
      <c r="I86" s="12">
        <v>1.3580962719957776</v>
      </c>
      <c r="J86" s="12">
        <v>1.3972988204660233</v>
      </c>
      <c r="K86" s="12">
        <v>1.3736279815597294</v>
      </c>
      <c r="L86" s="12">
        <v>1.4909943431758848</v>
      </c>
      <c r="M86" s="12">
        <v>1.5191427416542815</v>
      </c>
      <c r="N86" s="12">
        <v>1.4885387107280614</v>
      </c>
      <c r="O86" s="12">
        <v>1.4764524227159193</v>
      </c>
      <c r="P86" s="12">
        <v>1.4280146695790066</v>
      </c>
      <c r="Q86" s="12">
        <v>1.3846029682607508</v>
      </c>
      <c r="R86" s="12">
        <v>1.3140467490267476</v>
      </c>
      <c r="S86" s="12">
        <v>1.1158167134987522</v>
      </c>
      <c r="T86" s="12">
        <v>1.0644597051369047</v>
      </c>
      <c r="U86" s="12">
        <v>1.0081377285453108</v>
      </c>
      <c r="V86" s="12">
        <v>0.95911456895439073</v>
      </c>
      <c r="W86" s="12">
        <v>0.95097824133847553</v>
      </c>
      <c r="X86" s="12">
        <v>0.52942392247965486</v>
      </c>
      <c r="Y86" s="12">
        <v>0.53038343951403633</v>
      </c>
      <c r="Z86" s="12">
        <v>0.42125710544661743</v>
      </c>
      <c r="AA86" s="5"/>
      <c r="AB86" s="5">
        <f>Z86</f>
        <v>0.42125710544661743</v>
      </c>
    </row>
    <row r="87" spans="1:28" x14ac:dyDescent="0.2">
      <c r="A87" s="2" t="str">
        <f>'Scenario List'!$A$4</f>
        <v>2- Alternative Lowest Reasonable Cost Portfolio</v>
      </c>
      <c r="B87" s="21" t="s">
        <v>19</v>
      </c>
      <c r="C87" s="12"/>
      <c r="D87" s="12">
        <v>0.62984126828324805</v>
      </c>
      <c r="E87" s="12">
        <v>0.789618607501546</v>
      </c>
      <c r="F87" s="12">
        <v>0.93479464487269648</v>
      </c>
      <c r="G87" s="12">
        <v>1.1104997208691842</v>
      </c>
      <c r="H87" s="12">
        <v>1.2180499414134931</v>
      </c>
      <c r="I87" s="12">
        <v>1.2994096995403295</v>
      </c>
      <c r="J87" s="12">
        <v>1.3461827311628793</v>
      </c>
      <c r="K87" s="12">
        <v>1.33289930953931</v>
      </c>
      <c r="L87" s="12">
        <v>1.4606965489461317</v>
      </c>
      <c r="M87" s="12">
        <v>1.5148268742310762</v>
      </c>
      <c r="N87" s="12">
        <v>1.5116518068787013</v>
      </c>
      <c r="O87" s="12">
        <v>1.5182644860156866</v>
      </c>
      <c r="P87" s="12">
        <v>1.4776070668555601</v>
      </c>
      <c r="Q87" s="12">
        <v>1.4315133906871722</v>
      </c>
      <c r="R87" s="12">
        <v>1.351991973615462</v>
      </c>
      <c r="S87" s="12">
        <v>1.1449429789048793</v>
      </c>
      <c r="T87" s="12">
        <v>1.103135584876167</v>
      </c>
      <c r="U87" s="12">
        <v>1.0242029638556041</v>
      </c>
      <c r="V87" s="12">
        <v>0.96038309093387397</v>
      </c>
      <c r="W87" s="12">
        <v>0.93969102770433466</v>
      </c>
      <c r="X87" s="12">
        <v>0.56163319368720011</v>
      </c>
      <c r="Y87" s="12">
        <v>0.55870874688564953</v>
      </c>
      <c r="Z87" s="12">
        <v>0.45156856756234021</v>
      </c>
      <c r="AA87" s="5"/>
      <c r="AB87" s="5">
        <f t="shared" si="7"/>
        <v>25.672114224822526</v>
      </c>
    </row>
    <row r="88" spans="1:28" x14ac:dyDescent="0.2">
      <c r="A88" s="2" t="str">
        <f>'Scenario List'!$A$4</f>
        <v>2- Alternative Lowest Reasonable Cost Portfolio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5"/>
      <c r="AB88" s="5"/>
    </row>
    <row r="89" spans="1:28" x14ac:dyDescent="0.2">
      <c r="A89" s="2" t="str">
        <f>'Scenario List'!$A$4</f>
        <v>2- Alternative Lowest Reasonable Cost Portfolio</v>
      </c>
      <c r="B89" s="6" t="s">
        <v>31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5"/>
      <c r="AB89" s="5"/>
    </row>
    <row r="90" spans="1:28" x14ac:dyDescent="0.2">
      <c r="A90" s="2" t="str">
        <f>'Scenario List'!$A$4</f>
        <v>2- Alternative Lowest Reasonable Cost Portfolio</v>
      </c>
      <c r="B90" s="21" t="s">
        <v>1</v>
      </c>
      <c r="C90" s="12"/>
      <c r="D90" s="12">
        <v>20.231983214000376</v>
      </c>
      <c r="E90" s="12">
        <v>44.080009219048748</v>
      </c>
      <c r="F90" s="12">
        <v>71.362807640458712</v>
      </c>
      <c r="G90" s="12">
        <v>100.80169599687132</v>
      </c>
      <c r="H90" s="12">
        <v>132.96272150093381</v>
      </c>
      <c r="I90" s="12">
        <v>167.98433613956362</v>
      </c>
      <c r="J90" s="12">
        <v>204.70452043482072</v>
      </c>
      <c r="K90" s="12">
        <v>240.42951146182068</v>
      </c>
      <c r="L90" s="12">
        <v>276.3227845783444</v>
      </c>
      <c r="M90" s="12">
        <v>310.57647919857459</v>
      </c>
      <c r="N90" s="12">
        <v>341.34168727143629</v>
      </c>
      <c r="O90" s="12">
        <v>368.78581914589478</v>
      </c>
      <c r="P90" s="12">
        <v>393.14025196330277</v>
      </c>
      <c r="Q90" s="12">
        <v>414.86582410248997</v>
      </c>
      <c r="R90" s="12">
        <v>434.39172160316485</v>
      </c>
      <c r="S90" s="12">
        <v>449.94531986891656</v>
      </c>
      <c r="T90" s="12">
        <v>464.10141583830148</v>
      </c>
      <c r="U90" s="12">
        <v>476.67555449616964</v>
      </c>
      <c r="V90" s="12">
        <v>488.5926907695856</v>
      </c>
      <c r="W90" s="12">
        <v>499.86464940357195</v>
      </c>
      <c r="X90" s="12">
        <v>506.25390305461355</v>
      </c>
      <c r="Y90" s="12">
        <v>512.50510130596831</v>
      </c>
      <c r="Z90" s="12">
        <v>517.27433741254629</v>
      </c>
      <c r="AA90" s="5"/>
      <c r="AB90" s="5">
        <f>Z90/8.76</f>
        <v>59.049581896409393</v>
      </c>
    </row>
    <row r="91" spans="1:28" x14ac:dyDescent="0.2">
      <c r="A91" s="2" t="str">
        <f>'Scenario List'!$A$4</f>
        <v>2- Alternative Lowest Reasonable Cost Portfolio</v>
      </c>
      <c r="B91" s="21" t="s">
        <v>2</v>
      </c>
      <c r="C91" s="12"/>
      <c r="D91" s="12">
        <v>8.1324770260920847</v>
      </c>
      <c r="E91" s="12">
        <v>17.604820825143872</v>
      </c>
      <c r="F91" s="12">
        <v>28.391876789531374</v>
      </c>
      <c r="G91" s="12">
        <v>39.930074584806874</v>
      </c>
      <c r="H91" s="12">
        <v>52.44872927938794</v>
      </c>
      <c r="I91" s="12">
        <v>65.834868359561185</v>
      </c>
      <c r="J91" s="12">
        <v>79.688496833935801</v>
      </c>
      <c r="K91" s="12">
        <v>93.172300881258195</v>
      </c>
      <c r="L91" s="12">
        <v>106.84355219642195</v>
      </c>
      <c r="M91" s="12">
        <v>120.1545773473924</v>
      </c>
      <c r="N91" s="12">
        <v>131.65618384343739</v>
      </c>
      <c r="O91" s="12">
        <v>142.27739147197124</v>
      </c>
      <c r="P91" s="12">
        <v>152.10966708197566</v>
      </c>
      <c r="Q91" s="12">
        <v>161.25296146184485</v>
      </c>
      <c r="R91" s="12">
        <v>169.7517984291315</v>
      </c>
      <c r="S91" s="12">
        <v>176.63838185178565</v>
      </c>
      <c r="T91" s="12">
        <v>183.02735701868366</v>
      </c>
      <c r="U91" s="12">
        <v>188.77565538739955</v>
      </c>
      <c r="V91" s="12">
        <v>194.1674346807585</v>
      </c>
      <c r="W91" s="12">
        <v>199.30255573283813</v>
      </c>
      <c r="X91" s="12">
        <v>201.90735950432995</v>
      </c>
      <c r="Y91" s="12">
        <v>204.42365357872509</v>
      </c>
      <c r="Z91" s="12">
        <v>206.50441451573579</v>
      </c>
      <c r="AA91" s="5"/>
      <c r="AB91" s="5">
        <f t="shared" ref="AB91:AB92" si="8">Z91/8.76</f>
        <v>23.57356330088308</v>
      </c>
    </row>
    <row r="92" spans="1:28" x14ac:dyDescent="0.2">
      <c r="A92" s="2" t="str">
        <f>'Scenario List'!$A$4</f>
        <v>2- Alternative Lowest Reasonable Cost Portfolio</v>
      </c>
      <c r="B92" s="21" t="s">
        <v>4</v>
      </c>
      <c r="C92" s="12"/>
      <c r="D92" s="12">
        <v>28.364460240092463</v>
      </c>
      <c r="E92" s="12">
        <v>61.684830044192623</v>
      </c>
      <c r="F92" s="12">
        <v>99.754684429990078</v>
      </c>
      <c r="G92" s="12">
        <v>140.73177058167818</v>
      </c>
      <c r="H92" s="12">
        <v>185.41145078032176</v>
      </c>
      <c r="I92" s="12">
        <v>233.81920449912479</v>
      </c>
      <c r="J92" s="12">
        <v>284.39301726875652</v>
      </c>
      <c r="K92" s="12">
        <v>333.6018123430789</v>
      </c>
      <c r="L92" s="12">
        <v>383.16633677476636</v>
      </c>
      <c r="M92" s="12">
        <v>430.73105654596702</v>
      </c>
      <c r="N92" s="12">
        <v>472.99787111487365</v>
      </c>
      <c r="O92" s="12">
        <v>511.06321061786605</v>
      </c>
      <c r="P92" s="12">
        <v>545.24991904527838</v>
      </c>
      <c r="Q92" s="12">
        <v>576.11878556433476</v>
      </c>
      <c r="R92" s="12">
        <v>604.14352003229635</v>
      </c>
      <c r="S92" s="12">
        <v>626.58370172070227</v>
      </c>
      <c r="T92" s="12">
        <v>647.12877285698517</v>
      </c>
      <c r="U92" s="12">
        <v>665.45120988356916</v>
      </c>
      <c r="V92" s="12">
        <v>682.76012545034405</v>
      </c>
      <c r="W92" s="12">
        <v>699.16720513641008</v>
      </c>
      <c r="X92" s="12">
        <v>708.16126255894346</v>
      </c>
      <c r="Y92" s="12">
        <v>716.92875488469338</v>
      </c>
      <c r="Z92" s="12">
        <v>723.77875192828208</v>
      </c>
      <c r="AA92" s="5"/>
      <c r="AB92" s="5">
        <f t="shared" si="8"/>
        <v>82.623145197292473</v>
      </c>
    </row>
    <row r="93" spans="1:28" x14ac:dyDescent="0.2">
      <c r="A93" s="2" t="str">
        <f>'Scenario List'!$A$4</f>
        <v>2- Alternative Lowest Reasonable Cost Portfolio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5"/>
      <c r="AB93" s="5"/>
    </row>
    <row r="94" spans="1:28" x14ac:dyDescent="0.2">
      <c r="A94" s="2" t="str">
        <f>'Scenario List'!$A$4</f>
        <v>2- Alternative Lowest Reasonable Cost Portfolio</v>
      </c>
      <c r="B94" s="20" t="s">
        <v>32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5"/>
      <c r="AB94" s="5"/>
    </row>
    <row r="95" spans="1:28" x14ac:dyDescent="0.2">
      <c r="A95" s="2" t="str">
        <f>'Scenario List'!$A$4</f>
        <v>2- Alternative Lowest Reasonable Cost Portfolio</v>
      </c>
      <c r="B95" s="21" t="s">
        <v>1</v>
      </c>
      <c r="C95" s="12"/>
      <c r="D95" s="12">
        <v>2.4309189623365497</v>
      </c>
      <c r="E95" s="12">
        <v>5.299424931793224</v>
      </c>
      <c r="F95" s="12">
        <v>8.5986676988191775</v>
      </c>
      <c r="G95" s="12">
        <v>12.146201392734291</v>
      </c>
      <c r="H95" s="12">
        <v>16.022121621178961</v>
      </c>
      <c r="I95" s="12">
        <v>20.198923368258097</v>
      </c>
      <c r="J95" s="12">
        <v>24.669190511636568</v>
      </c>
      <c r="K95" s="12">
        <v>28.975661606417361</v>
      </c>
      <c r="L95" s="12">
        <v>33.303205039376522</v>
      </c>
      <c r="M95" s="12">
        <v>37.352355299328877</v>
      </c>
      <c r="N95" s="12">
        <v>41.144197177076414</v>
      </c>
      <c r="O95" s="12">
        <v>44.454911194707805</v>
      </c>
      <c r="P95" s="12">
        <v>47.39366363650047</v>
      </c>
      <c r="Q95" s="12">
        <v>49.907884621289483</v>
      </c>
      <c r="R95" s="12">
        <v>52.373471685030637</v>
      </c>
      <c r="S95" s="12">
        <v>54.252492169702144</v>
      </c>
      <c r="T95" s="12">
        <v>55.963390052924431</v>
      </c>
      <c r="U95" s="12">
        <v>57.360567038357772</v>
      </c>
      <c r="V95" s="12">
        <v>58.925670388124345</v>
      </c>
      <c r="W95" s="12">
        <v>60.290024036348733</v>
      </c>
      <c r="X95" s="12">
        <v>61.065878777389699</v>
      </c>
      <c r="Y95" s="12">
        <v>61.693885468928208</v>
      </c>
      <c r="Z95" s="12">
        <v>62.406740623395649</v>
      </c>
      <c r="AA95" s="5"/>
      <c r="AB95" s="5">
        <f>Z95</f>
        <v>62.406740623395649</v>
      </c>
    </row>
    <row r="96" spans="1:28" x14ac:dyDescent="0.2">
      <c r="A96" s="2" t="str">
        <f>'Scenario List'!$A$4</f>
        <v>2- Alternative Lowest Reasonable Cost Portfolio</v>
      </c>
      <c r="B96" s="21" t="s">
        <v>2</v>
      </c>
      <c r="C96" s="12"/>
      <c r="D96" s="12">
        <v>0.97713567693222148</v>
      </c>
      <c r="E96" s="12">
        <v>2.1165019711521134</v>
      </c>
      <c r="F96" s="12">
        <v>3.4210020868151489</v>
      </c>
      <c r="G96" s="12">
        <v>4.8114143590304153</v>
      </c>
      <c r="H96" s="12">
        <v>6.3201167207211668</v>
      </c>
      <c r="I96" s="12">
        <v>7.9161753501191079</v>
      </c>
      <c r="J96" s="12">
        <v>9.60335758979123</v>
      </c>
      <c r="K96" s="12">
        <v>11.228775723130589</v>
      </c>
      <c r="L96" s="12">
        <v>12.87708768338617</v>
      </c>
      <c r="M96" s="12">
        <v>14.450728772190589</v>
      </c>
      <c r="N96" s="12">
        <v>15.869400631773049</v>
      </c>
      <c r="O96" s="12">
        <v>17.150683335789989</v>
      </c>
      <c r="P96" s="12">
        <v>18.337054935336774</v>
      </c>
      <c r="Q96" s="12">
        <v>19.398547019122105</v>
      </c>
      <c r="R96" s="12">
        <v>20.46652955470681</v>
      </c>
      <c r="S96" s="12">
        <v>21.298304494143231</v>
      </c>
      <c r="T96" s="12">
        <v>22.070243747675132</v>
      </c>
      <c r="U96" s="12">
        <v>22.716244904784325</v>
      </c>
      <c r="V96" s="12">
        <v>23.417145758125322</v>
      </c>
      <c r="W96" s="12">
        <v>24.03841897996934</v>
      </c>
      <c r="X96" s="12">
        <v>24.354677100482835</v>
      </c>
      <c r="Y96" s="12">
        <v>24.607929635994928</v>
      </c>
      <c r="Z96" s="12">
        <v>24.913796224133208</v>
      </c>
      <c r="AA96" s="5"/>
      <c r="AB96" s="5">
        <f t="shared" ref="AB96:AB97" si="9">Z96</f>
        <v>24.913796224133208</v>
      </c>
    </row>
    <row r="97" spans="1:28" x14ac:dyDescent="0.2">
      <c r="A97" s="2" t="str">
        <f>'Scenario List'!$A$4</f>
        <v>2- Alternative Lowest Reasonable Cost Portfolio</v>
      </c>
      <c r="B97" s="21" t="s">
        <v>4</v>
      </c>
      <c r="C97" s="12"/>
      <c r="D97" s="12">
        <v>3.4080546392687712</v>
      </c>
      <c r="E97" s="12">
        <v>7.415926902945337</v>
      </c>
      <c r="F97" s="12">
        <v>12.019669785634326</v>
      </c>
      <c r="G97" s="12">
        <v>16.957615751764706</v>
      </c>
      <c r="H97" s="12">
        <v>22.342238341900128</v>
      </c>
      <c r="I97" s="12">
        <v>28.115098718377205</v>
      </c>
      <c r="J97" s="12">
        <v>34.272548101427802</v>
      </c>
      <c r="K97" s="12">
        <v>40.20443732954795</v>
      </c>
      <c r="L97" s="12">
        <v>46.180292722762694</v>
      </c>
      <c r="M97" s="12">
        <v>51.803084071519464</v>
      </c>
      <c r="N97" s="12">
        <v>57.013597808849461</v>
      </c>
      <c r="O97" s="12">
        <v>61.605594530497797</v>
      </c>
      <c r="P97" s="12">
        <v>65.730718571837244</v>
      </c>
      <c r="Q97" s="12">
        <v>69.306431640411589</v>
      </c>
      <c r="R97" s="12">
        <v>72.840001239737447</v>
      </c>
      <c r="S97" s="12">
        <v>75.550796663845375</v>
      </c>
      <c r="T97" s="12">
        <v>78.03363380059956</v>
      </c>
      <c r="U97" s="12">
        <v>80.076811943142104</v>
      </c>
      <c r="V97" s="12">
        <v>82.342816146249675</v>
      </c>
      <c r="W97" s="12">
        <v>84.328443016318076</v>
      </c>
      <c r="X97" s="12">
        <v>85.42055587787253</v>
      </c>
      <c r="Y97" s="12">
        <v>86.301815104923136</v>
      </c>
      <c r="Z97" s="12">
        <v>87.320536847528857</v>
      </c>
      <c r="AA97" s="5"/>
      <c r="AB97" s="5">
        <f t="shared" si="9"/>
        <v>87.320536847528857</v>
      </c>
    </row>
    <row r="98" spans="1:28" x14ac:dyDescent="0.2">
      <c r="B98" s="21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5"/>
      <c r="AB98" s="5"/>
    </row>
    <row r="99" spans="1:28" x14ac:dyDescent="0.2">
      <c r="B99" s="6" t="s">
        <v>11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5"/>
      <c r="AB99" s="5"/>
    </row>
    <row r="100" spans="1:28" x14ac:dyDescent="0.2">
      <c r="A100" s="2" t="str">
        <f>'Scenario List'!$A$5</f>
        <v>3- No CETA/NCF no SCGHG</v>
      </c>
      <c r="B100" s="21" t="s">
        <v>12</v>
      </c>
      <c r="C100" s="12"/>
      <c r="D100" s="12">
        <v>0</v>
      </c>
      <c r="E100" s="12">
        <v>0</v>
      </c>
      <c r="F100" s="12">
        <v>0</v>
      </c>
      <c r="G100" s="12">
        <v>0</v>
      </c>
      <c r="H100" s="12">
        <v>222.17745200893913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192.32754799106075</v>
      </c>
      <c r="R100" s="12">
        <v>0</v>
      </c>
      <c r="S100" s="12">
        <v>0</v>
      </c>
      <c r="T100" s="12">
        <v>0</v>
      </c>
      <c r="U100" s="12">
        <v>180.495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5"/>
      <c r="AB100" s="5">
        <f>SUM(C100:Z100)</f>
        <v>594.99999999999989</v>
      </c>
    </row>
    <row r="101" spans="1:28" x14ac:dyDescent="0.2">
      <c r="A101" s="2" t="str">
        <f>'Scenario List'!$A$5</f>
        <v>3- No CETA/NCF no SCGHG</v>
      </c>
      <c r="B101" s="21" t="s">
        <v>13</v>
      </c>
      <c r="C101" s="12"/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5"/>
      <c r="AB101" s="5">
        <f t="shared" ref="AB101:AB107" si="10">SUM(C101:Z101)</f>
        <v>0</v>
      </c>
    </row>
    <row r="102" spans="1:28" x14ac:dyDescent="0.2">
      <c r="A102" s="2" t="str">
        <f>'Scenario List'!$A$5</f>
        <v>3- No CETA/NCF no SCGHG</v>
      </c>
      <c r="B102" s="21" t="s">
        <v>14</v>
      </c>
      <c r="C102" s="12"/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5"/>
      <c r="AB102" s="5">
        <f t="shared" si="10"/>
        <v>0</v>
      </c>
    </row>
    <row r="103" spans="1:28" ht="12" customHeight="1" x14ac:dyDescent="0.2">
      <c r="A103" s="2" t="str">
        <f>'Scenario List'!$A$5</f>
        <v>3- No CETA/NCF no SCGHG</v>
      </c>
      <c r="B103" s="21" t="s">
        <v>15</v>
      </c>
      <c r="C103" s="12"/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5"/>
      <c r="AB103" s="5">
        <f t="shared" si="10"/>
        <v>0</v>
      </c>
    </row>
    <row r="104" spans="1:28" x14ac:dyDescent="0.2">
      <c r="A104" s="2" t="str">
        <f>'Scenario List'!$A$5</f>
        <v>3- No CETA/NCF no SCGHG</v>
      </c>
      <c r="B104" s="21" t="s">
        <v>16</v>
      </c>
      <c r="C104" s="12"/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31.648911908051907</v>
      </c>
      <c r="X104" s="12">
        <v>100</v>
      </c>
      <c r="Y104" s="12">
        <v>100</v>
      </c>
      <c r="Z104" s="12">
        <v>136.52438804337754</v>
      </c>
      <c r="AA104" s="5"/>
      <c r="AB104" s="5">
        <f t="shared" si="10"/>
        <v>368.17329995142944</v>
      </c>
    </row>
    <row r="105" spans="1:28" x14ac:dyDescent="0.2">
      <c r="A105" s="2" t="str">
        <f>'Scenario List'!$A$5</f>
        <v>3- No CETA/NCF no SCGHG</v>
      </c>
      <c r="B105" s="21" t="s">
        <v>111</v>
      </c>
      <c r="C105" s="12"/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5"/>
      <c r="AB105" s="5">
        <f t="shared" si="10"/>
        <v>0</v>
      </c>
    </row>
    <row r="106" spans="1:28" x14ac:dyDescent="0.2">
      <c r="A106" s="2" t="str">
        <f>'Scenario List'!$A$5</f>
        <v>3- No CETA/NCF no SCGHG</v>
      </c>
      <c r="B106" s="21" t="s">
        <v>112</v>
      </c>
      <c r="C106" s="12"/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5"/>
      <c r="AB106" s="5">
        <f t="shared" si="10"/>
        <v>0</v>
      </c>
    </row>
    <row r="107" spans="1:28" x14ac:dyDescent="0.2">
      <c r="A107" s="2" t="str">
        <f>'Scenario List'!$A$5</f>
        <v>3- No CETA/NCF no SCGHG</v>
      </c>
      <c r="B107" s="21" t="s">
        <v>113</v>
      </c>
      <c r="C107" s="12"/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5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5"/>
      <c r="AB107" s="5">
        <f t="shared" si="10"/>
        <v>5</v>
      </c>
    </row>
    <row r="108" spans="1:28" x14ac:dyDescent="0.2">
      <c r="A108" s="2" t="str">
        <f>'Scenario List'!$A$5</f>
        <v>3- No CETA/NCF no SCGHG</v>
      </c>
      <c r="B108" s="21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5"/>
      <c r="AB108" s="5"/>
    </row>
    <row r="109" spans="1:28" x14ac:dyDescent="0.2">
      <c r="A109" s="2" t="str">
        <f>'Scenario List'!$A$5</f>
        <v>3- No CETA/NCF no SCGHG</v>
      </c>
      <c r="B109" s="21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5"/>
      <c r="AB109" s="5"/>
    </row>
    <row r="110" spans="1:28" x14ac:dyDescent="0.2">
      <c r="A110" s="2" t="str">
        <f>'Scenario List'!$A$5</f>
        <v>3- No CETA/NCF no SCGHG</v>
      </c>
      <c r="B110" s="21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5"/>
      <c r="AB110" s="5"/>
    </row>
    <row r="111" spans="1:28" x14ac:dyDescent="0.2">
      <c r="A111" s="2" t="str">
        <f>'Scenario List'!$A$5</f>
        <v>3- No CETA/NCF no SCGHG</v>
      </c>
      <c r="B111" s="6" t="s">
        <v>9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5"/>
      <c r="AB111" s="5"/>
    </row>
    <row r="112" spans="1:28" x14ac:dyDescent="0.2">
      <c r="A112" s="2" t="str">
        <f>'Scenario List'!$A$5</f>
        <v>3- No CETA/NCF no SCGHG</v>
      </c>
      <c r="B112" s="21" t="s">
        <v>12</v>
      </c>
      <c r="C112" s="12"/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5"/>
      <c r="AB112" s="5">
        <f t="shared" ref="AB112:AB122" si="11">SUM(C112:Z112)</f>
        <v>0</v>
      </c>
    </row>
    <row r="113" spans="1:28" x14ac:dyDescent="0.2">
      <c r="A113" s="2" t="str">
        <f>'Scenario List'!$A$5</f>
        <v>3- No CETA/NCF no SCGHG</v>
      </c>
      <c r="B113" s="21" t="s">
        <v>13</v>
      </c>
      <c r="C113" s="12"/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5"/>
      <c r="AB113" s="5">
        <f t="shared" si="11"/>
        <v>0</v>
      </c>
    </row>
    <row r="114" spans="1:28" x14ac:dyDescent="0.2">
      <c r="A114" s="2" t="str">
        <f>'Scenario List'!$A$5</f>
        <v>3- No CETA/NCF no SCGHG</v>
      </c>
      <c r="B114" s="21" t="s">
        <v>14</v>
      </c>
      <c r="C114" s="12"/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5"/>
      <c r="AB114" s="5">
        <f t="shared" si="11"/>
        <v>0</v>
      </c>
    </row>
    <row r="115" spans="1:28" x14ac:dyDescent="0.2">
      <c r="A115" s="2" t="str">
        <f>'Scenario List'!$A$5</f>
        <v>3- No CETA/NCF no SCGHG</v>
      </c>
      <c r="B115" s="21" t="s">
        <v>15</v>
      </c>
      <c r="C115" s="12"/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280.68344556541388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5"/>
      <c r="AB115" s="5">
        <f t="shared" si="11"/>
        <v>280.68344556541388</v>
      </c>
    </row>
    <row r="116" spans="1:28" x14ac:dyDescent="0.2">
      <c r="A116" s="2" t="str">
        <f>'Scenario List'!$A$5</f>
        <v>3- No CETA/NCF no SCGHG</v>
      </c>
      <c r="B116" s="21" t="s">
        <v>16</v>
      </c>
      <c r="C116" s="12"/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75.979248743574132</v>
      </c>
      <c r="AA116" s="5"/>
      <c r="AB116" s="5">
        <f t="shared" si="11"/>
        <v>75.979248743574132</v>
      </c>
    </row>
    <row r="117" spans="1:28" x14ac:dyDescent="0.2">
      <c r="A117" s="2" t="str">
        <f>'Scenario List'!$A$5</f>
        <v>3- No CETA/NCF no SCGHG</v>
      </c>
      <c r="B117" s="21" t="s">
        <v>111</v>
      </c>
      <c r="C117" s="12"/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5"/>
      <c r="AB117" s="5">
        <f t="shared" si="11"/>
        <v>0</v>
      </c>
    </row>
    <row r="118" spans="1:28" x14ac:dyDescent="0.2">
      <c r="A118" s="2" t="str">
        <f>'Scenario List'!$A$5</f>
        <v>3- No CETA/NCF no SCGHG</v>
      </c>
      <c r="B118" s="21" t="s">
        <v>112</v>
      </c>
      <c r="C118" s="12"/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5"/>
      <c r="AB118" s="5">
        <f t="shared" si="11"/>
        <v>0</v>
      </c>
    </row>
    <row r="119" spans="1:28" x14ac:dyDescent="0.2">
      <c r="A119" s="2" t="str">
        <f>'Scenario List'!$A$5</f>
        <v>3- No CETA/NCF no SCGHG</v>
      </c>
      <c r="B119" s="21" t="s">
        <v>113</v>
      </c>
      <c r="C119" s="12"/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5"/>
      <c r="AB119" s="5">
        <f t="shared" si="11"/>
        <v>0</v>
      </c>
    </row>
    <row r="120" spans="1:28" x14ac:dyDescent="0.2">
      <c r="A120" s="2" t="str">
        <f>'Scenario List'!$A$5</f>
        <v>3- No CETA/NCF no SCGHG</v>
      </c>
      <c r="B120" s="21" t="s">
        <v>17</v>
      </c>
      <c r="C120" s="12"/>
      <c r="D120" s="12">
        <v>0</v>
      </c>
      <c r="E120" s="12">
        <v>0</v>
      </c>
      <c r="F120" s="12">
        <v>6.7666466459931875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5"/>
      <c r="AB120" s="5">
        <f t="shared" si="11"/>
        <v>6.7666466459931875</v>
      </c>
    </row>
    <row r="121" spans="1:28" x14ac:dyDescent="0.2">
      <c r="A121" s="2" t="str">
        <f>'Scenario List'!$A$5</f>
        <v>3- No CETA/NCF no SCGHG</v>
      </c>
      <c r="B121" s="21" t="s">
        <v>18</v>
      </c>
      <c r="C121" s="12"/>
      <c r="D121" s="12">
        <v>1.4907400239578699</v>
      </c>
      <c r="E121" s="12">
        <v>1.8629869640522163</v>
      </c>
      <c r="F121" s="12">
        <v>2.1160580781285114</v>
      </c>
      <c r="G121" s="12">
        <v>2.4860224209968234</v>
      </c>
      <c r="H121" s="12">
        <v>2.6625759265920772</v>
      </c>
      <c r="I121" s="12">
        <v>2.7981757914731453</v>
      </c>
      <c r="J121" s="12">
        <v>2.8777774838136825</v>
      </c>
      <c r="K121" s="12">
        <v>2.7148629299861611</v>
      </c>
      <c r="L121" s="12">
        <v>3.1042289098134042</v>
      </c>
      <c r="M121" s="12">
        <v>3.2107880809946359</v>
      </c>
      <c r="N121" s="12">
        <v>3.2145825805317543</v>
      </c>
      <c r="O121" s="12">
        <v>3.2270354714087297</v>
      </c>
      <c r="P121" s="12">
        <v>3.1700151055971304</v>
      </c>
      <c r="Q121" s="12">
        <v>3.113649997522252</v>
      </c>
      <c r="R121" s="12">
        <v>2.9790009572957104</v>
      </c>
      <c r="S121" s="12">
        <v>2.5803087655256078</v>
      </c>
      <c r="T121" s="12">
        <v>2.4703551183245338</v>
      </c>
      <c r="U121" s="12">
        <v>2.3583668917694638</v>
      </c>
      <c r="V121" s="12">
        <v>2.320578972474479</v>
      </c>
      <c r="W121" s="12">
        <v>2.2710815598601926</v>
      </c>
      <c r="X121" s="12">
        <v>1.3853181328598438</v>
      </c>
      <c r="Y121" s="12">
        <v>1.4521960361249029</v>
      </c>
      <c r="Z121" s="12">
        <v>1.0234234556275013</v>
      </c>
      <c r="AA121" s="5"/>
      <c r="AB121" s="5">
        <f>Z121</f>
        <v>1.0234234556275013</v>
      </c>
    </row>
    <row r="122" spans="1:28" x14ac:dyDescent="0.2">
      <c r="A122" s="2" t="str">
        <f>'Scenario List'!$A$5</f>
        <v>3- No CETA/NCF no SCGHG</v>
      </c>
      <c r="B122" s="21" t="s">
        <v>19</v>
      </c>
      <c r="C122" s="12"/>
      <c r="D122" s="12">
        <v>1.3981423734311593</v>
      </c>
      <c r="E122" s="12">
        <v>1.7798358812329869</v>
      </c>
      <c r="F122" s="12">
        <v>2.0658461786441169</v>
      </c>
      <c r="G122" s="12">
        <v>2.4960353262739519</v>
      </c>
      <c r="H122" s="12">
        <v>2.7340068086249172</v>
      </c>
      <c r="I122" s="12">
        <v>2.9286076699461425</v>
      </c>
      <c r="J122" s="12">
        <v>3.0599004988079841</v>
      </c>
      <c r="K122" s="12">
        <v>2.9555078296543336</v>
      </c>
      <c r="L122" s="12">
        <v>3.3717805219203214</v>
      </c>
      <c r="M122" s="12">
        <v>3.5531736196182564</v>
      </c>
      <c r="N122" s="12">
        <v>3.6032030386065763</v>
      </c>
      <c r="O122" s="12">
        <v>3.6124879440331625</v>
      </c>
      <c r="P122" s="12">
        <v>3.5249017704803194</v>
      </c>
      <c r="Q122" s="12">
        <v>3.4127228324577032</v>
      </c>
      <c r="R122" s="12">
        <v>3.2110343589635946</v>
      </c>
      <c r="S122" s="12">
        <v>2.6887943448800016</v>
      </c>
      <c r="T122" s="12">
        <v>2.5514924208593328</v>
      </c>
      <c r="U122" s="12">
        <v>2.3604786660027131</v>
      </c>
      <c r="V122" s="12">
        <v>2.2428500571458088</v>
      </c>
      <c r="W122" s="12">
        <v>2.1769855242222178</v>
      </c>
      <c r="X122" s="12">
        <v>1.3706228877537612</v>
      </c>
      <c r="Y122" s="12">
        <v>1.4220263580553194</v>
      </c>
      <c r="Z122" s="12">
        <v>1.0298307897920651</v>
      </c>
      <c r="AA122" s="5"/>
      <c r="AB122" s="5">
        <f t="shared" si="11"/>
        <v>59.550267701406746</v>
      </c>
    </row>
    <row r="123" spans="1:28" x14ac:dyDescent="0.2">
      <c r="A123" s="2" t="str">
        <f>'Scenario List'!$A$5</f>
        <v>3- No CETA/NCF no SCGHG</v>
      </c>
      <c r="B123" s="21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5"/>
      <c r="AB123" s="5"/>
    </row>
    <row r="124" spans="1:28" x14ac:dyDescent="0.2">
      <c r="A124" s="2" t="str">
        <f>'Scenario List'!$A$5</f>
        <v>3- No CETA/NCF no SCGHG</v>
      </c>
      <c r="B124" s="3" t="s">
        <v>8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5"/>
      <c r="AB124" s="5"/>
    </row>
    <row r="125" spans="1:28" x14ac:dyDescent="0.2">
      <c r="A125" s="2" t="str">
        <f>'Scenario List'!$A$5</f>
        <v>3- No CETA/NCF no SCGHG</v>
      </c>
      <c r="B125" s="21" t="s">
        <v>12</v>
      </c>
      <c r="C125" s="12"/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5"/>
      <c r="AB125" s="5">
        <f t="shared" ref="AB125:AB135" si="12">SUM(C125:Z125)</f>
        <v>0</v>
      </c>
    </row>
    <row r="126" spans="1:28" x14ac:dyDescent="0.2">
      <c r="A126" s="2" t="str">
        <f>'Scenario List'!$A$5</f>
        <v>3- No CETA/NCF no SCGHG</v>
      </c>
      <c r="B126" s="21" t="s">
        <v>13</v>
      </c>
      <c r="C126" s="12"/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5"/>
      <c r="AB126" s="5">
        <f t="shared" si="12"/>
        <v>0</v>
      </c>
    </row>
    <row r="127" spans="1:28" x14ac:dyDescent="0.2">
      <c r="A127" s="2" t="str">
        <f>'Scenario List'!$A$5</f>
        <v>3- No CETA/NCF no SCGHG</v>
      </c>
      <c r="B127" s="21" t="s">
        <v>14</v>
      </c>
      <c r="C127" s="12"/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5"/>
      <c r="AB127" s="5">
        <f t="shared" si="12"/>
        <v>0</v>
      </c>
    </row>
    <row r="128" spans="1:28" x14ac:dyDescent="0.2">
      <c r="A128" s="2" t="str">
        <f>'Scenario List'!$A$5</f>
        <v>3- No CETA/NCF no SCGHG</v>
      </c>
      <c r="B128" s="21" t="s">
        <v>15</v>
      </c>
      <c r="C128" s="12"/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169.31655443458612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5"/>
      <c r="AB128" s="5">
        <f t="shared" si="12"/>
        <v>169.31655443458612</v>
      </c>
    </row>
    <row r="129" spans="1:28" x14ac:dyDescent="0.2">
      <c r="A129" s="2" t="str">
        <f>'Scenario List'!$A$5</f>
        <v>3- No CETA/NCF no SCGHG</v>
      </c>
      <c r="B129" s="21" t="s">
        <v>16</v>
      </c>
      <c r="C129" s="12"/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27.071853883518394</v>
      </c>
      <c r="K129" s="12">
        <v>0</v>
      </c>
      <c r="L129" s="12">
        <v>25</v>
      </c>
      <c r="M129" s="12">
        <v>29.66228932457528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60.265944738866395</v>
      </c>
      <c r="X129" s="12">
        <v>0</v>
      </c>
      <c r="Y129" s="12">
        <v>0</v>
      </c>
      <c r="Z129" s="12">
        <v>0</v>
      </c>
      <c r="AA129" s="5"/>
      <c r="AB129" s="5">
        <f t="shared" si="12"/>
        <v>142.00008794696006</v>
      </c>
    </row>
    <row r="130" spans="1:28" x14ac:dyDescent="0.2">
      <c r="A130" s="2" t="str">
        <f>'Scenario List'!$A$5</f>
        <v>3- No CETA/NCF no SCGHG</v>
      </c>
      <c r="B130" s="21" t="s">
        <v>111</v>
      </c>
      <c r="C130" s="12"/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5"/>
      <c r="AB130" s="5">
        <f t="shared" si="12"/>
        <v>0</v>
      </c>
    </row>
    <row r="131" spans="1:28" x14ac:dyDescent="0.2">
      <c r="A131" s="2" t="str">
        <f>'Scenario List'!$A$5</f>
        <v>3- No CETA/NCF no SCGHG</v>
      </c>
      <c r="B131" s="21" t="s">
        <v>112</v>
      </c>
      <c r="C131" s="12"/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5"/>
      <c r="AB131" s="5">
        <f t="shared" si="12"/>
        <v>0</v>
      </c>
    </row>
    <row r="132" spans="1:28" x14ac:dyDescent="0.2">
      <c r="A132" s="2" t="str">
        <f>'Scenario List'!$A$5</f>
        <v>3- No CETA/NCF no SCGHG</v>
      </c>
      <c r="B132" s="21" t="s">
        <v>113</v>
      </c>
      <c r="C132" s="12"/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5"/>
      <c r="AB132" s="5">
        <f t="shared" si="12"/>
        <v>0</v>
      </c>
    </row>
    <row r="133" spans="1:28" x14ac:dyDescent="0.2">
      <c r="A133" s="2" t="str">
        <f>'Scenario List'!$A$5</f>
        <v>3- No CETA/NCF no SCGHG</v>
      </c>
      <c r="B133" s="21" t="s">
        <v>17</v>
      </c>
      <c r="C133" s="12"/>
      <c r="D133" s="12">
        <v>0</v>
      </c>
      <c r="E133" s="12">
        <v>0</v>
      </c>
      <c r="F133" s="12">
        <v>0</v>
      </c>
      <c r="G133" s="12">
        <v>0</v>
      </c>
      <c r="H133" s="12">
        <v>5.3359045534416127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5"/>
      <c r="AB133" s="5">
        <f t="shared" si="12"/>
        <v>5.3359045534416127</v>
      </c>
    </row>
    <row r="134" spans="1:28" x14ac:dyDescent="0.2">
      <c r="A134" s="2" t="str">
        <f>'Scenario List'!$A$5</f>
        <v>3- No CETA/NCF no SCGHG</v>
      </c>
      <c r="B134" s="21" t="s">
        <v>18</v>
      </c>
      <c r="C134" s="12"/>
      <c r="D134" s="12">
        <v>0.72286201698029773</v>
      </c>
      <c r="E134" s="12">
        <v>0.88960921863395126</v>
      </c>
      <c r="F134" s="12">
        <v>1.0437395799583398</v>
      </c>
      <c r="G134" s="12">
        <v>1.2107464201815614</v>
      </c>
      <c r="H134" s="12">
        <v>1.3121960791741079</v>
      </c>
      <c r="I134" s="12">
        <v>1.3884022073610467</v>
      </c>
      <c r="J134" s="12">
        <v>1.4287224060853827</v>
      </c>
      <c r="K134" s="12">
        <v>1.4126724907806425</v>
      </c>
      <c r="L134" s="12">
        <v>1.530809257713889</v>
      </c>
      <c r="M134" s="12">
        <v>1.5596980641897176</v>
      </c>
      <c r="N134" s="12">
        <v>1.529270978486343</v>
      </c>
      <c r="O134" s="12">
        <v>1.5177493268204536</v>
      </c>
      <c r="P134" s="12">
        <v>1.4696642424277346</v>
      </c>
      <c r="Q134" s="12">
        <v>1.4268109942385401</v>
      </c>
      <c r="R134" s="12">
        <v>1.3560209310014599</v>
      </c>
      <c r="S134" s="12">
        <v>1.1582816232824946</v>
      </c>
      <c r="T134" s="12">
        <v>1.1071418340796377</v>
      </c>
      <c r="U134" s="12">
        <v>1.0513799677836424</v>
      </c>
      <c r="V134" s="12">
        <v>1.0021250597879998</v>
      </c>
      <c r="W134" s="12">
        <v>0.99434500830739481</v>
      </c>
      <c r="X134" s="12">
        <v>0.56534619295740285</v>
      </c>
      <c r="Y134" s="12">
        <v>0.5630483567118354</v>
      </c>
      <c r="Z134" s="12">
        <v>0.44357134845014912</v>
      </c>
      <c r="AA134" s="5"/>
      <c r="AB134" s="5">
        <f>Z134</f>
        <v>0.44357134845014912</v>
      </c>
    </row>
    <row r="135" spans="1:28" x14ac:dyDescent="0.2">
      <c r="A135" s="2" t="str">
        <f>'Scenario List'!$A$5</f>
        <v>3- No CETA/NCF no SCGHG</v>
      </c>
      <c r="B135" s="21" t="s">
        <v>19</v>
      </c>
      <c r="C135" s="12"/>
      <c r="D135" s="12">
        <v>0.63527697931871696</v>
      </c>
      <c r="E135" s="12">
        <v>0.79838988738554062</v>
      </c>
      <c r="F135" s="12">
        <v>0.95114904000798739</v>
      </c>
      <c r="G135" s="12">
        <v>1.1299090649388797</v>
      </c>
      <c r="H135" s="12">
        <v>1.2405069774846944</v>
      </c>
      <c r="I135" s="12">
        <v>1.3238902445875782</v>
      </c>
      <c r="J135" s="12">
        <v>1.3721005318015411</v>
      </c>
      <c r="K135" s="12">
        <v>1.3649868504124223</v>
      </c>
      <c r="L135" s="12">
        <v>1.4940158530031145</v>
      </c>
      <c r="M135" s="12">
        <v>1.5493426245243427</v>
      </c>
      <c r="N135" s="12">
        <v>1.5468752580122391</v>
      </c>
      <c r="O135" s="12">
        <v>1.5544975971255219</v>
      </c>
      <c r="P135" s="12">
        <v>1.5146093672241872</v>
      </c>
      <c r="Q135" s="12">
        <v>1.4694148573432351</v>
      </c>
      <c r="R135" s="12">
        <v>1.3900924446585954</v>
      </c>
      <c r="S135" s="12">
        <v>1.1838018357187607</v>
      </c>
      <c r="T135" s="12">
        <v>1.1427476309937354</v>
      </c>
      <c r="U135" s="12">
        <v>1.0643644395715768</v>
      </c>
      <c r="V135" s="12">
        <v>1.0005936461432832</v>
      </c>
      <c r="W135" s="12">
        <v>0.9805764187034498</v>
      </c>
      <c r="X135" s="12">
        <v>0.59686096296876912</v>
      </c>
      <c r="Y135" s="12">
        <v>0.59124490882126324</v>
      </c>
      <c r="Z135" s="12">
        <v>0.47612382408029319</v>
      </c>
      <c r="AA135" s="5"/>
      <c r="AB135" s="5">
        <f t="shared" si="12"/>
        <v>26.371371244829728</v>
      </c>
    </row>
    <row r="136" spans="1:28" x14ac:dyDescent="0.2">
      <c r="A136" s="2" t="str">
        <f>'Scenario List'!$A$5</f>
        <v>3- No CETA/NCF no SCGHG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5"/>
      <c r="AB136" s="5"/>
    </row>
    <row r="137" spans="1:28" x14ac:dyDescent="0.2">
      <c r="A137" s="2" t="str">
        <f>'Scenario List'!$A$5</f>
        <v>3- No CETA/NCF no SCGHG</v>
      </c>
      <c r="B137" s="6" t="s">
        <v>31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5"/>
      <c r="AB137" s="5"/>
    </row>
    <row r="138" spans="1:28" x14ac:dyDescent="0.2">
      <c r="A138" s="2" t="str">
        <f>'Scenario List'!$A$5</f>
        <v>3- No CETA/NCF no SCGHG</v>
      </c>
      <c r="B138" s="21" t="s">
        <v>1</v>
      </c>
      <c r="C138" s="12"/>
      <c r="D138" s="12">
        <v>20.420439722263918</v>
      </c>
      <c r="E138" s="12">
        <v>44.48715904005234</v>
      </c>
      <c r="F138" s="12">
        <v>72.020056588775333</v>
      </c>
      <c r="G138" s="12">
        <v>101.7261261052346</v>
      </c>
      <c r="H138" s="12">
        <v>134.16343748728991</v>
      </c>
      <c r="I138" s="12">
        <v>169.47244301508377</v>
      </c>
      <c r="J138" s="12">
        <v>206.46677559429409</v>
      </c>
      <c r="K138" s="12">
        <v>242.43066673234119</v>
      </c>
      <c r="L138" s="12">
        <v>278.51340028849995</v>
      </c>
      <c r="M138" s="12">
        <v>312.90284670249901</v>
      </c>
      <c r="N138" s="12">
        <v>343.75447633319686</v>
      </c>
      <c r="O138" s="12">
        <v>371.24237048918769</v>
      </c>
      <c r="P138" s="12">
        <v>395.61272171789011</v>
      </c>
      <c r="Q138" s="12">
        <v>417.33747866172621</v>
      </c>
      <c r="R138" s="12">
        <v>436.8562489961127</v>
      </c>
      <c r="S138" s="12">
        <v>452.39868257408068</v>
      </c>
      <c r="T138" s="12">
        <v>466.54801088596184</v>
      </c>
      <c r="U138" s="12">
        <v>479.11882574291837</v>
      </c>
      <c r="V138" s="12">
        <v>491.033883955683</v>
      </c>
      <c r="W138" s="12">
        <v>502.30464007468794</v>
      </c>
      <c r="X138" s="12">
        <v>508.69323666501629</v>
      </c>
      <c r="Y138" s="12">
        <v>514.94415768906629</v>
      </c>
      <c r="Z138" s="12">
        <v>519.71354467518813</v>
      </c>
      <c r="AA138" s="5"/>
      <c r="AB138" s="5">
        <f>Z138/8.76</f>
        <v>59.328030214062572</v>
      </c>
    </row>
    <row r="139" spans="1:28" x14ac:dyDescent="0.2">
      <c r="A139" s="2" t="str">
        <f>'Scenario List'!$A$5</f>
        <v>3- No CETA/NCF no SCGHG</v>
      </c>
      <c r="B139" s="21" t="s">
        <v>2</v>
      </c>
      <c r="C139" s="12"/>
      <c r="D139" s="12">
        <v>8.1513448885730639</v>
      </c>
      <c r="E139" s="12">
        <v>17.673796949549946</v>
      </c>
      <c r="F139" s="12">
        <v>28.586024939452201</v>
      </c>
      <c r="G139" s="12">
        <v>40.277438679059166</v>
      </c>
      <c r="H139" s="12">
        <v>52.976877162646474</v>
      </c>
      <c r="I139" s="12">
        <v>66.559957211841265</v>
      </c>
      <c r="J139" s="12">
        <v>80.621910042653226</v>
      </c>
      <c r="K139" s="12">
        <v>94.371120805689969</v>
      </c>
      <c r="L139" s="12">
        <v>108.31551752560746</v>
      </c>
      <c r="M139" s="12">
        <v>121.90595872547898</v>
      </c>
      <c r="N139" s="12">
        <v>133.69234247285277</v>
      </c>
      <c r="O139" s="12">
        <v>144.60299677184796</v>
      </c>
      <c r="P139" s="12">
        <v>154.72872900308815</v>
      </c>
      <c r="Q139" s="12">
        <v>164.16895509882212</v>
      </c>
      <c r="R139" s="12">
        <v>172.96774899387711</v>
      </c>
      <c r="S139" s="12">
        <v>180.17702997268054</v>
      </c>
      <c r="T139" s="12">
        <v>186.8909397543454</v>
      </c>
      <c r="U139" s="12">
        <v>192.96583394098667</v>
      </c>
      <c r="V139" s="12">
        <v>198.6880288874512</v>
      </c>
      <c r="W139" s="12">
        <v>204.15387945508621</v>
      </c>
      <c r="X139" s="12">
        <v>207.03883452888337</v>
      </c>
      <c r="Y139" s="12">
        <v>209.80715902972284</v>
      </c>
      <c r="Z139" s="12">
        <v>212.07055965738235</v>
      </c>
      <c r="AA139" s="5"/>
      <c r="AB139" s="5">
        <f t="shared" ref="AB139:AB140" si="13">Z139/8.76</f>
        <v>24.208967997418078</v>
      </c>
    </row>
    <row r="140" spans="1:28" x14ac:dyDescent="0.2">
      <c r="A140" s="2" t="str">
        <f>'Scenario List'!$A$5</f>
        <v>3- No CETA/NCF no SCGHG</v>
      </c>
      <c r="B140" s="21" t="s">
        <v>4</v>
      </c>
      <c r="C140" s="12"/>
      <c r="D140" s="12">
        <v>28.571784610836982</v>
      </c>
      <c r="E140" s="12">
        <v>62.160955989602286</v>
      </c>
      <c r="F140" s="12">
        <v>100.60608152822753</v>
      </c>
      <c r="G140" s="12">
        <v>142.00356478429376</v>
      </c>
      <c r="H140" s="12">
        <v>187.14031464993639</v>
      </c>
      <c r="I140" s="12">
        <v>236.03240022692503</v>
      </c>
      <c r="J140" s="12">
        <v>287.08868563694733</v>
      </c>
      <c r="K140" s="12">
        <v>336.80178753803114</v>
      </c>
      <c r="L140" s="12">
        <v>386.8289178141074</v>
      </c>
      <c r="M140" s="12">
        <v>434.80880542797797</v>
      </c>
      <c r="N140" s="12">
        <v>477.44681880604963</v>
      </c>
      <c r="O140" s="12">
        <v>515.84536726103568</v>
      </c>
      <c r="P140" s="12">
        <v>550.34145072097829</v>
      </c>
      <c r="Q140" s="12">
        <v>581.50643376054836</v>
      </c>
      <c r="R140" s="12">
        <v>609.82399798998983</v>
      </c>
      <c r="S140" s="12">
        <v>632.57571254676122</v>
      </c>
      <c r="T140" s="12">
        <v>653.43895064030721</v>
      </c>
      <c r="U140" s="12">
        <v>672.0846596839051</v>
      </c>
      <c r="V140" s="12">
        <v>689.72191284313419</v>
      </c>
      <c r="W140" s="12">
        <v>706.45851952977409</v>
      </c>
      <c r="X140" s="12">
        <v>715.73207119389963</v>
      </c>
      <c r="Y140" s="12">
        <v>724.7513167187891</v>
      </c>
      <c r="Z140" s="12">
        <v>731.78410433257045</v>
      </c>
      <c r="AA140" s="5"/>
      <c r="AB140" s="5">
        <f t="shared" si="13"/>
        <v>83.53699821148065</v>
      </c>
    </row>
    <row r="141" spans="1:28" x14ac:dyDescent="0.2">
      <c r="A141" s="2" t="str">
        <f>'Scenario List'!$A$5</f>
        <v>3- No CETA/NCF no SCGHG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5"/>
      <c r="AB141" s="5"/>
    </row>
    <row r="142" spans="1:28" x14ac:dyDescent="0.2">
      <c r="A142" s="2" t="str">
        <f>'Scenario List'!$A$5</f>
        <v>3- No CETA/NCF no SCGHG</v>
      </c>
      <c r="B142" s="20" t="s">
        <v>32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5"/>
      <c r="AB142" s="5"/>
    </row>
    <row r="143" spans="1:28" x14ac:dyDescent="0.2">
      <c r="A143" s="2" t="str">
        <f>'Scenario List'!$A$5</f>
        <v>3- No CETA/NCF no SCGHG</v>
      </c>
      <c r="B143" s="21" t="s">
        <v>1</v>
      </c>
      <c r="C143" s="12"/>
      <c r="D143" s="12">
        <v>2.4535624419533457</v>
      </c>
      <c r="E143" s="12">
        <v>5.3483736491512319</v>
      </c>
      <c r="F143" s="12">
        <v>8.6778611258834015</v>
      </c>
      <c r="G143" s="12">
        <v>12.257591525198295</v>
      </c>
      <c r="H143" s="12">
        <v>16.166808924121661</v>
      </c>
      <c r="I143" s="12">
        <v>20.377857651258367</v>
      </c>
      <c r="J143" s="12">
        <v>24.881562022372233</v>
      </c>
      <c r="K143" s="12">
        <v>29.21683332276762</v>
      </c>
      <c r="L143" s="12">
        <v>33.567224252519274</v>
      </c>
      <c r="M143" s="12">
        <v>37.632142441573599</v>
      </c>
      <c r="N143" s="12">
        <v>41.435026784492131</v>
      </c>
      <c r="O143" s="12">
        <v>44.751033675947035</v>
      </c>
      <c r="P143" s="12">
        <v>47.691723678216249</v>
      </c>
      <c r="Q143" s="12">
        <v>50.205221840697497</v>
      </c>
      <c r="R143" s="12">
        <v>52.670613295269355</v>
      </c>
      <c r="S143" s="12">
        <v>54.548308205726549</v>
      </c>
      <c r="T143" s="12">
        <v>56.258411245019808</v>
      </c>
      <c r="U143" s="12">
        <v>57.654577131428631</v>
      </c>
      <c r="V143" s="12">
        <v>59.220085240731194</v>
      </c>
      <c r="W143" s="12">
        <v>60.584317894467276</v>
      </c>
      <c r="X143" s="12">
        <v>61.360118584039441</v>
      </c>
      <c r="Y143" s="12">
        <v>61.987492039414356</v>
      </c>
      <c r="Z143" s="12">
        <v>62.701019623834426</v>
      </c>
      <c r="AA143" s="5"/>
      <c r="AB143" s="5">
        <f>Z143</f>
        <v>62.701019623834426</v>
      </c>
    </row>
    <row r="144" spans="1:28" x14ac:dyDescent="0.2">
      <c r="A144" s="2" t="str">
        <f>'Scenario List'!$A$5</f>
        <v>3- No CETA/NCF no SCGHG</v>
      </c>
      <c r="B144" s="21" t="s">
        <v>2</v>
      </c>
      <c r="C144" s="12"/>
      <c r="D144" s="12">
        <v>0.97940269367490207</v>
      </c>
      <c r="E144" s="12">
        <v>2.124794478341927</v>
      </c>
      <c r="F144" s="12">
        <v>3.4443954408703958</v>
      </c>
      <c r="G144" s="12">
        <v>4.8532703437305544</v>
      </c>
      <c r="H144" s="12">
        <v>6.3837589922090956</v>
      </c>
      <c r="I144" s="12">
        <v>8.0033621349048953</v>
      </c>
      <c r="J144" s="12">
        <v>9.7158443498442892</v>
      </c>
      <c r="K144" s="12">
        <v>11.373252997347743</v>
      </c>
      <c r="L144" s="12">
        <v>13.054493116106901</v>
      </c>
      <c r="M144" s="12">
        <v>14.661363588026372</v>
      </c>
      <c r="N144" s="12">
        <v>16.114832453482695</v>
      </c>
      <c r="O144" s="12">
        <v>17.431021059511036</v>
      </c>
      <c r="P144" s="12">
        <v>18.652786888787212</v>
      </c>
      <c r="Q144" s="12">
        <v>19.749337721888512</v>
      </c>
      <c r="R144" s="12">
        <v>20.854268287898027</v>
      </c>
      <c r="S144" s="12">
        <v>21.724979627748599</v>
      </c>
      <c r="T144" s="12">
        <v>22.536131547752252</v>
      </c>
      <c r="U144" s="12">
        <v>23.220468407665159</v>
      </c>
      <c r="V144" s="12">
        <v>23.962342297521896</v>
      </c>
      <c r="W144" s="12">
        <v>24.623550223339787</v>
      </c>
      <c r="X144" s="12">
        <v>24.973651156599455</v>
      </c>
      <c r="Y144" s="12">
        <v>25.255980490257397</v>
      </c>
      <c r="Z144" s="12">
        <v>25.58532572212544</v>
      </c>
      <c r="AA144" s="5"/>
      <c r="AB144" s="5">
        <f t="shared" ref="AB144:AB145" si="14">Z144</f>
        <v>25.58532572212544</v>
      </c>
    </row>
    <row r="145" spans="1:28" x14ac:dyDescent="0.2">
      <c r="A145" s="2" t="str">
        <f>'Scenario List'!$A$5</f>
        <v>3- No CETA/NCF no SCGHG</v>
      </c>
      <c r="B145" s="21" t="s">
        <v>4</v>
      </c>
      <c r="C145" s="12"/>
      <c r="D145" s="12">
        <v>3.4329651356282476</v>
      </c>
      <c r="E145" s="12">
        <v>7.4731681274931585</v>
      </c>
      <c r="F145" s="12">
        <v>12.122256566753798</v>
      </c>
      <c r="G145" s="12">
        <v>17.110861868928851</v>
      </c>
      <c r="H145" s="12">
        <v>22.550567916330756</v>
      </c>
      <c r="I145" s="12">
        <v>28.381219786163264</v>
      </c>
      <c r="J145" s="12">
        <v>34.597406372216525</v>
      </c>
      <c r="K145" s="12">
        <v>40.590086320115361</v>
      </c>
      <c r="L145" s="12">
        <v>46.621717368626179</v>
      </c>
      <c r="M145" s="12">
        <v>52.293506029599968</v>
      </c>
      <c r="N145" s="12">
        <v>57.549859237974829</v>
      </c>
      <c r="O145" s="12">
        <v>62.182054735458067</v>
      </c>
      <c r="P145" s="12">
        <v>66.344510567003454</v>
      </c>
      <c r="Q145" s="12">
        <v>69.954559562586013</v>
      </c>
      <c r="R145" s="12">
        <v>73.524881583167385</v>
      </c>
      <c r="S145" s="12">
        <v>76.273287833475152</v>
      </c>
      <c r="T145" s="12">
        <v>78.794542792772063</v>
      </c>
      <c r="U145" s="12">
        <v>80.87504553909379</v>
      </c>
      <c r="V145" s="12">
        <v>83.182427538253094</v>
      </c>
      <c r="W145" s="12">
        <v>85.207868117807067</v>
      </c>
      <c r="X145" s="12">
        <v>86.3337697406389</v>
      </c>
      <c r="Y145" s="12">
        <v>87.243472529671749</v>
      </c>
      <c r="Z145" s="12">
        <v>88.286345345959859</v>
      </c>
      <c r="AA145" s="5"/>
      <c r="AB145" s="5">
        <f t="shared" si="14"/>
        <v>88.286345345959859</v>
      </c>
    </row>
    <row r="146" spans="1:28" x14ac:dyDescent="0.2"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5"/>
      <c r="AB146" s="5"/>
    </row>
    <row r="147" spans="1:28" x14ac:dyDescent="0.2">
      <c r="A147" s="2" t="str">
        <f>'Scenario List'!$A$6</f>
        <v>4- No Resource Additons</v>
      </c>
      <c r="B147" s="6" t="s">
        <v>11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5"/>
      <c r="AB147" s="5"/>
    </row>
    <row r="148" spans="1:28" x14ac:dyDescent="0.2">
      <c r="A148" s="2" t="str">
        <f>'Scenario List'!$A$6</f>
        <v>4- No Resource Additons</v>
      </c>
      <c r="B148" s="21" t="s">
        <v>12</v>
      </c>
      <c r="C148" s="12"/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  <c r="S148" s="12">
        <v>0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5"/>
      <c r="AB148" s="5">
        <f>SUM(C148:Z148)</f>
        <v>0</v>
      </c>
    </row>
    <row r="149" spans="1:28" x14ac:dyDescent="0.2">
      <c r="A149" s="2" t="str">
        <f>'Scenario List'!$A$6</f>
        <v>4- No Resource Additons</v>
      </c>
      <c r="B149" s="21" t="s">
        <v>13</v>
      </c>
      <c r="C149" s="12"/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5"/>
      <c r="AB149" s="5">
        <f t="shared" ref="AB149:AB156" si="15">SUM(C149:Z149)</f>
        <v>0</v>
      </c>
    </row>
    <row r="150" spans="1:28" x14ac:dyDescent="0.2">
      <c r="A150" s="2" t="str">
        <f>'Scenario List'!$A$6</f>
        <v>4- No Resource Additons</v>
      </c>
      <c r="B150" s="21" t="s">
        <v>14</v>
      </c>
      <c r="C150" s="12"/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5"/>
      <c r="AB150" s="5">
        <f t="shared" si="15"/>
        <v>0</v>
      </c>
    </row>
    <row r="151" spans="1:28" x14ac:dyDescent="0.2">
      <c r="A151" s="2" t="str">
        <f>'Scenario List'!$A$6</f>
        <v>4- No Resource Additons</v>
      </c>
      <c r="B151" s="21" t="s">
        <v>15</v>
      </c>
      <c r="C151" s="12"/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5"/>
      <c r="AB151" s="5">
        <f t="shared" si="15"/>
        <v>0</v>
      </c>
    </row>
    <row r="152" spans="1:28" x14ac:dyDescent="0.2">
      <c r="A152" s="2" t="str">
        <f>'Scenario List'!$A$6</f>
        <v>4- No Resource Additons</v>
      </c>
      <c r="B152" s="21" t="s">
        <v>16</v>
      </c>
      <c r="C152" s="12"/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5"/>
      <c r="AB152" s="5">
        <f t="shared" si="15"/>
        <v>0</v>
      </c>
    </row>
    <row r="153" spans="1:28" x14ac:dyDescent="0.2">
      <c r="A153" s="2" t="str">
        <f>'Scenario List'!$A$6</f>
        <v>4- No Resource Additons</v>
      </c>
      <c r="B153" s="21" t="s">
        <v>111</v>
      </c>
      <c r="C153" s="12"/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5"/>
      <c r="AB153" s="5">
        <f t="shared" si="15"/>
        <v>0</v>
      </c>
    </row>
    <row r="154" spans="1:28" x14ac:dyDescent="0.2">
      <c r="A154" s="2" t="str">
        <f>'Scenario List'!$A$6</f>
        <v>4- No Resource Additons</v>
      </c>
      <c r="B154" s="21" t="s">
        <v>112</v>
      </c>
      <c r="C154" s="12"/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5"/>
      <c r="AB154" s="5">
        <f t="shared" si="15"/>
        <v>0</v>
      </c>
    </row>
    <row r="155" spans="1:28" x14ac:dyDescent="0.2">
      <c r="A155" s="2" t="str">
        <f>'Scenario List'!$A$6</f>
        <v>4- No Resource Additons</v>
      </c>
      <c r="B155" s="21" t="s">
        <v>113</v>
      </c>
      <c r="C155" s="12"/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5"/>
      <c r="AB155" s="5">
        <f t="shared" si="15"/>
        <v>0</v>
      </c>
    </row>
    <row r="156" spans="1:28" x14ac:dyDescent="0.2">
      <c r="A156" s="2" t="str">
        <f>'Scenario List'!$A$6</f>
        <v>4- No Resource Additons</v>
      </c>
      <c r="B156" s="21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5"/>
      <c r="AB156" s="5">
        <f t="shared" si="15"/>
        <v>0</v>
      </c>
    </row>
    <row r="157" spans="1:28" x14ac:dyDescent="0.2">
      <c r="A157" s="2" t="str">
        <f>'Scenario List'!$A$6</f>
        <v>4- No Resource Additons</v>
      </c>
      <c r="B157" s="21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5"/>
      <c r="AB157" s="5"/>
    </row>
    <row r="158" spans="1:28" x14ac:dyDescent="0.2">
      <c r="A158" s="2" t="str">
        <f>'Scenario List'!$A$6</f>
        <v>4- No Resource Additons</v>
      </c>
      <c r="B158" s="21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5"/>
      <c r="AB158" s="5"/>
    </row>
    <row r="159" spans="1:28" x14ac:dyDescent="0.2">
      <c r="A159" s="2" t="str">
        <f>'Scenario List'!$A$6</f>
        <v>4- No Resource Additons</v>
      </c>
      <c r="B159" s="6" t="s">
        <v>9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5"/>
      <c r="AB159" s="5"/>
    </row>
    <row r="160" spans="1:28" x14ac:dyDescent="0.2">
      <c r="A160" s="2" t="str">
        <f>'Scenario List'!$A$6</f>
        <v>4- No Resource Additons</v>
      </c>
      <c r="B160" s="21" t="s">
        <v>12</v>
      </c>
      <c r="C160" s="12"/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5"/>
      <c r="AB160" s="5">
        <f t="shared" ref="AB160:AB171" si="16">SUM(C160:Z160)</f>
        <v>0</v>
      </c>
    </row>
    <row r="161" spans="1:28" x14ac:dyDescent="0.2">
      <c r="A161" s="2" t="str">
        <f>'Scenario List'!$A$6</f>
        <v>4- No Resource Additons</v>
      </c>
      <c r="B161" s="21" t="s">
        <v>13</v>
      </c>
      <c r="C161" s="12"/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5"/>
      <c r="AB161" s="5">
        <f t="shared" si="16"/>
        <v>0</v>
      </c>
    </row>
    <row r="162" spans="1:28" x14ac:dyDescent="0.2">
      <c r="A162" s="2" t="str">
        <f>'Scenario List'!$A$6</f>
        <v>4- No Resource Additons</v>
      </c>
      <c r="B162" s="21" t="s">
        <v>14</v>
      </c>
      <c r="C162" s="12"/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2">
        <v>0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5"/>
      <c r="AB162" s="5">
        <f t="shared" si="16"/>
        <v>0</v>
      </c>
    </row>
    <row r="163" spans="1:28" x14ac:dyDescent="0.2">
      <c r="A163" s="2" t="str">
        <f>'Scenario List'!$A$6</f>
        <v>4- No Resource Additons</v>
      </c>
      <c r="B163" s="21" t="s">
        <v>15</v>
      </c>
      <c r="C163" s="12"/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5"/>
      <c r="AB163" s="5">
        <f t="shared" si="16"/>
        <v>0</v>
      </c>
    </row>
    <row r="164" spans="1:28" x14ac:dyDescent="0.2">
      <c r="A164" s="2" t="str">
        <f>'Scenario List'!$A$6</f>
        <v>4- No Resource Additons</v>
      </c>
      <c r="B164" s="21" t="s">
        <v>16</v>
      </c>
      <c r="C164" s="12"/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5"/>
      <c r="AB164" s="5">
        <f t="shared" si="16"/>
        <v>0</v>
      </c>
    </row>
    <row r="165" spans="1:28" x14ac:dyDescent="0.2">
      <c r="A165" s="2" t="str">
        <f>'Scenario List'!$A$6</f>
        <v>4- No Resource Additons</v>
      </c>
      <c r="B165" s="21" t="s">
        <v>111</v>
      </c>
      <c r="C165" s="12"/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5"/>
      <c r="AB165" s="5">
        <f t="shared" si="16"/>
        <v>0</v>
      </c>
    </row>
    <row r="166" spans="1:28" x14ac:dyDescent="0.2">
      <c r="A166" s="2" t="str">
        <f>'Scenario List'!$A$6</f>
        <v>4- No Resource Additons</v>
      </c>
      <c r="B166" s="21" t="s">
        <v>112</v>
      </c>
      <c r="C166" s="12"/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5"/>
      <c r="AB166" s="5">
        <f t="shared" si="16"/>
        <v>0</v>
      </c>
    </row>
    <row r="167" spans="1:28" x14ac:dyDescent="0.2">
      <c r="A167" s="2" t="str">
        <f>'Scenario List'!$A$6</f>
        <v>4- No Resource Additons</v>
      </c>
      <c r="B167" s="21" t="s">
        <v>113</v>
      </c>
      <c r="C167" s="12"/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5"/>
      <c r="AB167" s="5">
        <f t="shared" si="16"/>
        <v>0</v>
      </c>
    </row>
    <row r="168" spans="1:28" x14ac:dyDescent="0.2">
      <c r="A168" s="2" t="str">
        <f>'Scenario List'!$A$6</f>
        <v>4- No Resource Additons</v>
      </c>
      <c r="B168" s="21" t="s">
        <v>17</v>
      </c>
      <c r="C168" s="12"/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5"/>
      <c r="AB168" s="5">
        <f t="shared" si="16"/>
        <v>0</v>
      </c>
    </row>
    <row r="169" spans="1:28" x14ac:dyDescent="0.2">
      <c r="A169" s="2" t="str">
        <f>'Scenario List'!$A$6</f>
        <v>4- No Resource Additons</v>
      </c>
      <c r="B169" s="21" t="s">
        <v>18</v>
      </c>
      <c r="C169" s="12"/>
      <c r="D169" s="12">
        <v>1.4903216257826666</v>
      </c>
      <c r="E169" s="12">
        <v>1.8620844581377638</v>
      </c>
      <c r="F169" s="12">
        <v>2.1146271008674176</v>
      </c>
      <c r="G169" s="12">
        <v>2.4840246748745027</v>
      </c>
      <c r="H169" s="12">
        <v>2.6599856965658102</v>
      </c>
      <c r="I169" s="12">
        <v>2.7950227548124786</v>
      </c>
      <c r="J169" s="12">
        <v>2.8741713420303263</v>
      </c>
      <c r="K169" s="12">
        <v>2.7108690790799344</v>
      </c>
      <c r="L169" s="12">
        <v>3.099924492333276</v>
      </c>
      <c r="M169" s="12">
        <v>3.2062180803802249</v>
      </c>
      <c r="N169" s="12">
        <v>3.2100673007100475</v>
      </c>
      <c r="O169" s="12">
        <v>3.2225044301210346</v>
      </c>
      <c r="P169" s="12">
        <v>3.1654553443726847</v>
      </c>
      <c r="Q169" s="12">
        <v>3.109008841017129</v>
      </c>
      <c r="R169" s="12">
        <v>2.9752316943911055</v>
      </c>
      <c r="S169" s="12">
        <v>2.5769486757494775</v>
      </c>
      <c r="T169" s="12">
        <v>2.4674997283825064</v>
      </c>
      <c r="U169" s="12">
        <v>2.355998503721942</v>
      </c>
      <c r="V169" s="12">
        <v>2.3178340711433663</v>
      </c>
      <c r="W169" s="12">
        <v>2.2687267537218716</v>
      </c>
      <c r="X169" s="12">
        <v>1.3833278704131544</v>
      </c>
      <c r="Y169" s="12">
        <v>1.4505011717952101</v>
      </c>
      <c r="Z169" s="12">
        <v>1.0221016426914247</v>
      </c>
      <c r="AA169" s="5"/>
      <c r="AB169" s="5">
        <f>Z169</f>
        <v>1.0221016426914247</v>
      </c>
    </row>
    <row r="170" spans="1:28" x14ac:dyDescent="0.2">
      <c r="A170" s="2" t="str">
        <f>'Scenario List'!$A$6</f>
        <v>4- No Resource Additons</v>
      </c>
      <c r="B170" s="21" t="s">
        <v>19</v>
      </c>
      <c r="C170" s="12"/>
      <c r="D170" s="12">
        <v>1.3975436258710336</v>
      </c>
      <c r="E170" s="12">
        <v>1.778562594216565</v>
      </c>
      <c r="F170" s="12">
        <v>2.0638348567096374</v>
      </c>
      <c r="G170" s="12">
        <v>2.4932318163988771</v>
      </c>
      <c r="H170" s="12">
        <v>2.7303732145317055</v>
      </c>
      <c r="I170" s="12">
        <v>2.924180157525079</v>
      </c>
      <c r="J170" s="12">
        <v>3.0548309799261446</v>
      </c>
      <c r="K170" s="12">
        <v>2.9498885355817706</v>
      </c>
      <c r="L170" s="12">
        <v>3.365722766139946</v>
      </c>
      <c r="M170" s="12">
        <v>3.5467453717857502</v>
      </c>
      <c r="N170" s="12">
        <v>3.5968535036269245</v>
      </c>
      <c r="O170" s="12">
        <v>3.6061258677396211</v>
      </c>
      <c r="P170" s="12">
        <v>3.5185131812902029</v>
      </c>
      <c r="Q170" s="12">
        <v>3.4062371993299507</v>
      </c>
      <c r="R170" s="12">
        <v>3.2057669857732378</v>
      </c>
      <c r="S170" s="12">
        <v>2.6841086514440704</v>
      </c>
      <c r="T170" s="12">
        <v>2.5475204214531431</v>
      </c>
      <c r="U170" s="12">
        <v>2.3571951723443192</v>
      </c>
      <c r="V170" s="12">
        <v>2.2390674401842219</v>
      </c>
      <c r="W170" s="12">
        <v>2.1737435755251866</v>
      </c>
      <c r="X170" s="12">
        <v>1.367883421809367</v>
      </c>
      <c r="Y170" s="12">
        <v>1.4196927495102827</v>
      </c>
      <c r="Z170" s="12">
        <v>1.0280125706248811</v>
      </c>
      <c r="AA170" s="5"/>
      <c r="AB170" s="5">
        <f t="shared" si="16"/>
        <v>59.455634659341918</v>
      </c>
    </row>
    <row r="171" spans="1:28" x14ac:dyDescent="0.2">
      <c r="A171" s="2" t="str">
        <f>'Scenario List'!$A$6</f>
        <v>4- No Resource Additons</v>
      </c>
      <c r="B171" s="21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5"/>
      <c r="AB171" s="5">
        <f t="shared" si="16"/>
        <v>0</v>
      </c>
    </row>
    <row r="172" spans="1:28" x14ac:dyDescent="0.2">
      <c r="A172" s="2" t="str">
        <f>'Scenario List'!$A$6</f>
        <v>4- No Resource Additons</v>
      </c>
      <c r="B172" s="3" t="s">
        <v>8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5"/>
      <c r="AB172" s="5"/>
    </row>
    <row r="173" spans="1:28" x14ac:dyDescent="0.2">
      <c r="A173" s="2" t="str">
        <f>'Scenario List'!$A$6</f>
        <v>4- No Resource Additons</v>
      </c>
      <c r="B173" s="21" t="s">
        <v>12</v>
      </c>
      <c r="C173" s="12"/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5"/>
      <c r="AB173" s="5">
        <f t="shared" ref="AB173:AB183" si="17">SUM(C173:Z173)</f>
        <v>0</v>
      </c>
    </row>
    <row r="174" spans="1:28" x14ac:dyDescent="0.2">
      <c r="A174" s="2" t="str">
        <f>'Scenario List'!$A$6</f>
        <v>4- No Resource Additons</v>
      </c>
      <c r="B174" s="21" t="s">
        <v>13</v>
      </c>
      <c r="C174" s="12"/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5"/>
      <c r="AB174" s="5">
        <f t="shared" si="17"/>
        <v>0</v>
      </c>
    </row>
    <row r="175" spans="1:28" x14ac:dyDescent="0.2">
      <c r="A175" s="2" t="str">
        <f>'Scenario List'!$A$6</f>
        <v>4- No Resource Additons</v>
      </c>
      <c r="B175" s="21" t="s">
        <v>14</v>
      </c>
      <c r="C175" s="12"/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5"/>
      <c r="AB175" s="5">
        <f t="shared" si="17"/>
        <v>0</v>
      </c>
    </row>
    <row r="176" spans="1:28" x14ac:dyDescent="0.2">
      <c r="A176" s="2" t="str">
        <f>'Scenario List'!$A$6</f>
        <v>4- No Resource Additons</v>
      </c>
      <c r="B176" s="21" t="s">
        <v>15</v>
      </c>
      <c r="C176" s="12"/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5"/>
      <c r="AB176" s="5">
        <f t="shared" si="17"/>
        <v>0</v>
      </c>
    </row>
    <row r="177" spans="1:28" x14ac:dyDescent="0.2">
      <c r="A177" s="2" t="str">
        <f>'Scenario List'!$A$6</f>
        <v>4- No Resource Additons</v>
      </c>
      <c r="B177" s="21" t="s">
        <v>16</v>
      </c>
      <c r="C177" s="12"/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5"/>
      <c r="AB177" s="5">
        <f t="shared" si="17"/>
        <v>0</v>
      </c>
    </row>
    <row r="178" spans="1:28" x14ac:dyDescent="0.2">
      <c r="A178" s="2" t="str">
        <f>'Scenario List'!$A$6</f>
        <v>4- No Resource Additons</v>
      </c>
      <c r="B178" s="21" t="s">
        <v>111</v>
      </c>
      <c r="C178" s="12"/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5"/>
      <c r="AB178" s="5">
        <f t="shared" si="17"/>
        <v>0</v>
      </c>
    </row>
    <row r="179" spans="1:28" x14ac:dyDescent="0.2">
      <c r="A179" s="2" t="str">
        <f>'Scenario List'!$A$6</f>
        <v>4- No Resource Additons</v>
      </c>
      <c r="B179" s="21" t="s">
        <v>112</v>
      </c>
      <c r="C179" s="12"/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5"/>
      <c r="AB179" s="5">
        <f t="shared" si="17"/>
        <v>0</v>
      </c>
    </row>
    <row r="180" spans="1:28" x14ac:dyDescent="0.2">
      <c r="A180" s="2" t="str">
        <f>'Scenario List'!$A$6</f>
        <v>4- No Resource Additons</v>
      </c>
      <c r="B180" s="21" t="s">
        <v>113</v>
      </c>
      <c r="C180" s="12"/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5"/>
      <c r="AB180" s="5">
        <f t="shared" si="17"/>
        <v>0</v>
      </c>
    </row>
    <row r="181" spans="1:28" x14ac:dyDescent="0.2">
      <c r="A181" s="2" t="str">
        <f>'Scenario List'!$A$6</f>
        <v>4- No Resource Additons</v>
      </c>
      <c r="B181" s="21" t="s">
        <v>17</v>
      </c>
      <c r="C181" s="12"/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5"/>
      <c r="AB181" s="5">
        <f t="shared" si="17"/>
        <v>0</v>
      </c>
    </row>
    <row r="182" spans="1:28" x14ac:dyDescent="0.2">
      <c r="A182" s="2" t="str">
        <f>'Scenario List'!$A$6</f>
        <v>4- No Resource Additons</v>
      </c>
      <c r="B182" s="21" t="s">
        <v>18</v>
      </c>
      <c r="C182" s="12"/>
      <c r="D182" s="12">
        <v>0.72293559186625755</v>
      </c>
      <c r="E182" s="12">
        <v>0.88977175247356721</v>
      </c>
      <c r="F182" s="12">
        <v>1.0439789254165148</v>
      </c>
      <c r="G182" s="12">
        <v>1.2110663367824084</v>
      </c>
      <c r="H182" s="12">
        <v>1.3125510241598897</v>
      </c>
      <c r="I182" s="12">
        <v>1.3887291839440525</v>
      </c>
      <c r="J182" s="12">
        <v>1.4288978475339773</v>
      </c>
      <c r="K182" s="12">
        <v>1.4127481370535779</v>
      </c>
      <c r="L182" s="12">
        <v>1.5306007118436327</v>
      </c>
      <c r="M182" s="12">
        <v>1.5589481209380178</v>
      </c>
      <c r="N182" s="12">
        <v>1.5275532918380073</v>
      </c>
      <c r="O182" s="12">
        <v>1.5146978338395787</v>
      </c>
      <c r="P182" s="12">
        <v>1.463159535232359</v>
      </c>
      <c r="Q182" s="12">
        <v>1.4183370538610447</v>
      </c>
      <c r="R182" s="12">
        <v>1.3454814609424979</v>
      </c>
      <c r="S182" s="12">
        <v>1.1462109621504482</v>
      </c>
      <c r="T182" s="12">
        <v>1.0939662351423181</v>
      </c>
      <c r="U182" s="12">
        <v>1.037538100163097</v>
      </c>
      <c r="V182" s="12">
        <v>0.98854945092486801</v>
      </c>
      <c r="W182" s="12">
        <v>0.98149215970207493</v>
      </c>
      <c r="X182" s="12">
        <v>0.5530678738229291</v>
      </c>
      <c r="Y182" s="12">
        <v>0.55402545014427318</v>
      </c>
      <c r="Z182" s="12">
        <v>0.43620674403969417</v>
      </c>
      <c r="AA182" s="5"/>
      <c r="AB182" s="5">
        <f>Z182</f>
        <v>0.43620674403969417</v>
      </c>
    </row>
    <row r="183" spans="1:28" x14ac:dyDescent="0.2">
      <c r="A183" s="2" t="str">
        <f>'Scenario List'!$A$6</f>
        <v>4- No Resource Additons</v>
      </c>
      <c r="B183" s="21" t="s">
        <v>19</v>
      </c>
      <c r="C183" s="12"/>
      <c r="D183" s="12">
        <v>0.63427669615061144</v>
      </c>
      <c r="E183" s="12">
        <v>0.79635627337552939</v>
      </c>
      <c r="F183" s="12">
        <v>0.94762362175200998</v>
      </c>
      <c r="G183" s="12">
        <v>1.1243589848692301</v>
      </c>
      <c r="H183" s="12">
        <v>1.2322541199647548</v>
      </c>
      <c r="I183" s="12">
        <v>1.3121985165482961</v>
      </c>
      <c r="J183" s="12">
        <v>1.356188589934229</v>
      </c>
      <c r="K183" s="12">
        <v>1.3444853756334068</v>
      </c>
      <c r="L183" s="12">
        <v>1.4684917754989897</v>
      </c>
      <c r="M183" s="12">
        <v>1.5183643487378014</v>
      </c>
      <c r="N183" s="12">
        <v>1.5102418890036997</v>
      </c>
      <c r="O183" s="12">
        <v>1.5122050634781417</v>
      </c>
      <c r="P183" s="12">
        <v>1.4624224562996879</v>
      </c>
      <c r="Q183" s="12">
        <v>1.4127778713655879</v>
      </c>
      <c r="R183" s="12">
        <v>1.3306543223419105</v>
      </c>
      <c r="S183" s="12">
        <v>1.123312944884308</v>
      </c>
      <c r="T183" s="12">
        <v>1.0825623080044409</v>
      </c>
      <c r="U183" s="12">
        <v>1.0059373616912488</v>
      </c>
      <c r="V183" s="12">
        <v>0.9460228322564177</v>
      </c>
      <c r="W183" s="12">
        <v>0.92918901097778672</v>
      </c>
      <c r="X183" s="12">
        <v>0.55114311661573012</v>
      </c>
      <c r="Y183" s="12">
        <v>0.55470443606291653</v>
      </c>
      <c r="Z183" s="12">
        <v>0.44519867119116796</v>
      </c>
      <c r="AA183" s="5"/>
      <c r="AB183" s="5">
        <f t="shared" si="17"/>
        <v>25.600970586637903</v>
      </c>
    </row>
    <row r="184" spans="1:28" x14ac:dyDescent="0.2">
      <c r="A184" s="2" t="str">
        <f>'Scenario List'!$A$6</f>
        <v>4- No Resource Additons</v>
      </c>
      <c r="B184" s="21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5"/>
      <c r="AB184" s="5"/>
    </row>
    <row r="185" spans="1:28" x14ac:dyDescent="0.2">
      <c r="A185" s="2" t="str">
        <f>'Scenario List'!$A$6</f>
        <v>4- No Resource Additons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5"/>
      <c r="AB185" s="5"/>
    </row>
    <row r="186" spans="1:28" x14ac:dyDescent="0.2">
      <c r="A186" s="2" t="str">
        <f>'Scenario List'!$A$6</f>
        <v>4- No Resource Additons</v>
      </c>
      <c r="B186" s="6" t="s">
        <v>31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5"/>
      <c r="AB186" s="5"/>
    </row>
    <row r="187" spans="1:28" x14ac:dyDescent="0.2">
      <c r="A187" s="2" t="str">
        <f>'Scenario List'!$A$6</f>
        <v>4- No Resource Additons</v>
      </c>
      <c r="B187" s="21" t="s">
        <v>1</v>
      </c>
      <c r="C187" s="12"/>
      <c r="D187" s="12">
        <v>20.429738578723569</v>
      </c>
      <c r="E187" s="12">
        <v>44.542807679053759</v>
      </c>
      <c r="F187" s="12">
        <v>72.181559688462414</v>
      </c>
      <c r="G187" s="12">
        <v>102.08515782439927</v>
      </c>
      <c r="H187" s="12">
        <v>134.83785510214608</v>
      </c>
      <c r="I187" s="12">
        <v>170.59818084227771</v>
      </c>
      <c r="J187" s="12">
        <v>208.19296456464656</v>
      </c>
      <c r="K187" s="12">
        <v>244.91409089073355</v>
      </c>
      <c r="L187" s="12">
        <v>281.90158341275571</v>
      </c>
      <c r="M187" s="12">
        <v>317.34275546061821</v>
      </c>
      <c r="N187" s="12">
        <v>349.37097755746316</v>
      </c>
      <c r="O187" s="12">
        <v>378.11855982747534</v>
      </c>
      <c r="P187" s="12">
        <v>403.76256094285128</v>
      </c>
      <c r="Q187" s="12">
        <v>426.6943772316568</v>
      </c>
      <c r="R187" s="12">
        <v>447.27298470795</v>
      </c>
      <c r="S187" s="12">
        <v>463.64991654211519</v>
      </c>
      <c r="T187" s="12">
        <v>478.37115927711397</v>
      </c>
      <c r="U187" s="12">
        <v>491.23435201147953</v>
      </c>
      <c r="V187" s="12">
        <v>503.17963465135091</v>
      </c>
      <c r="W187" s="12">
        <v>514.35587303844397</v>
      </c>
      <c r="X187" s="12">
        <v>520.61412948153941</v>
      </c>
      <c r="Y187" s="12">
        <v>526.73844829019606</v>
      </c>
      <c r="Z187" s="12">
        <v>531.38451307001719</v>
      </c>
      <c r="AA187" s="5"/>
      <c r="AB187" s="5">
        <f>Z187/8.76</f>
        <v>60.660332542239409</v>
      </c>
    </row>
    <row r="188" spans="1:28" x14ac:dyDescent="0.2">
      <c r="A188" s="2" t="str">
        <f>'Scenario List'!$A$6</f>
        <v>4- No Resource Additons</v>
      </c>
      <c r="B188" s="21" t="s">
        <v>2</v>
      </c>
      <c r="C188" s="12"/>
      <c r="D188" s="12">
        <v>8.1187907270124651</v>
      </c>
      <c r="E188" s="12">
        <v>17.599095104911385</v>
      </c>
      <c r="F188" s="12">
        <v>28.45596863599253</v>
      </c>
      <c r="G188" s="12">
        <v>40.076633766091227</v>
      </c>
      <c r="H188" s="12">
        <v>52.686286170788613</v>
      </c>
      <c r="I188" s="12">
        <v>66.155056316559737</v>
      </c>
      <c r="J188" s="12">
        <v>80.076582991179379</v>
      </c>
      <c r="K188" s="12">
        <v>93.661149080931949</v>
      </c>
      <c r="L188" s="12">
        <v>107.41859953660833</v>
      </c>
      <c r="M188" s="12">
        <v>120.80294797312575</v>
      </c>
      <c r="N188" s="12">
        <v>132.3642188320691</v>
      </c>
      <c r="O188" s="12">
        <v>143.03322816242428</v>
      </c>
      <c r="P188" s="12">
        <v>152.89327796366942</v>
      </c>
      <c r="Q188" s="12">
        <v>162.06605988470685</v>
      </c>
      <c r="R188" s="12">
        <v>170.60110896787606</v>
      </c>
      <c r="S188" s="12">
        <v>177.56010912377604</v>
      </c>
      <c r="T188" s="12">
        <v>184.03951943994804</v>
      </c>
      <c r="U188" s="12">
        <v>189.90136987304646</v>
      </c>
      <c r="V188" s="12">
        <v>195.4339158273784</v>
      </c>
      <c r="W188" s="12">
        <v>200.73018864450864</v>
      </c>
      <c r="X188" s="12">
        <v>203.47909901892788</v>
      </c>
      <c r="Y188" s="12">
        <v>206.14347440750379</v>
      </c>
      <c r="Z188" s="12">
        <v>208.31807072457218</v>
      </c>
      <c r="AA188" s="5"/>
      <c r="AB188" s="5">
        <f t="shared" ref="AB188:AB189" si="18">Z188/8.76</f>
        <v>23.780601680887237</v>
      </c>
    </row>
    <row r="189" spans="1:28" x14ac:dyDescent="0.2">
      <c r="A189" s="2" t="str">
        <f>'Scenario List'!$A$6</f>
        <v>4- No Resource Additons</v>
      </c>
      <c r="B189" s="21" t="s">
        <v>4</v>
      </c>
      <c r="C189" s="12"/>
      <c r="D189" s="12">
        <v>28.548529305736032</v>
      </c>
      <c r="E189" s="12">
        <v>62.141902783965143</v>
      </c>
      <c r="F189" s="12">
        <v>100.63752832445495</v>
      </c>
      <c r="G189" s="12">
        <v>142.16179159049051</v>
      </c>
      <c r="H189" s="12">
        <v>187.52414127293468</v>
      </c>
      <c r="I189" s="12">
        <v>236.75323715883746</v>
      </c>
      <c r="J189" s="12">
        <v>288.26954755582597</v>
      </c>
      <c r="K189" s="12">
        <v>338.5752399716655</v>
      </c>
      <c r="L189" s="12">
        <v>389.32018294936404</v>
      </c>
      <c r="M189" s="12">
        <v>438.14570343374396</v>
      </c>
      <c r="N189" s="12">
        <v>481.73519638953223</v>
      </c>
      <c r="O189" s="12">
        <v>521.15178798989962</v>
      </c>
      <c r="P189" s="12">
        <v>556.65583890652067</v>
      </c>
      <c r="Q189" s="12">
        <v>588.76043711636362</v>
      </c>
      <c r="R189" s="12">
        <v>617.87409367582609</v>
      </c>
      <c r="S189" s="12">
        <v>641.21002566589118</v>
      </c>
      <c r="T189" s="12">
        <v>662.41067871706196</v>
      </c>
      <c r="U189" s="12">
        <v>681.13572188452599</v>
      </c>
      <c r="V189" s="12">
        <v>698.61355047872928</v>
      </c>
      <c r="W189" s="12">
        <v>715.08606168295262</v>
      </c>
      <c r="X189" s="12">
        <v>724.09322850046726</v>
      </c>
      <c r="Y189" s="12">
        <v>732.88192269769979</v>
      </c>
      <c r="Z189" s="12">
        <v>739.70258379458937</v>
      </c>
      <c r="AA189" s="5"/>
      <c r="AB189" s="5">
        <f t="shared" si="18"/>
        <v>84.440934223126646</v>
      </c>
    </row>
    <row r="190" spans="1:28" x14ac:dyDescent="0.2">
      <c r="A190" s="2" t="str">
        <f>'Scenario List'!$A$6</f>
        <v>4- No Resource Additons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5"/>
      <c r="AB190" s="5"/>
    </row>
    <row r="191" spans="1:28" x14ac:dyDescent="0.2">
      <c r="A191" s="2" t="str">
        <f>'Scenario List'!$A$6</f>
        <v>4- No Resource Additons</v>
      </c>
      <c r="B191" s="20" t="s">
        <v>32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5"/>
      <c r="AB191" s="5"/>
    </row>
    <row r="192" spans="1:28" x14ac:dyDescent="0.2">
      <c r="A192" s="2" t="str">
        <f>'Scenario List'!$A$6</f>
        <v>4- No Resource Additons</v>
      </c>
      <c r="B192" s="21" t="s">
        <v>1</v>
      </c>
      <c r="C192" s="12"/>
      <c r="D192" s="12">
        <v>2.4546797207814621</v>
      </c>
      <c r="E192" s="12">
        <v>5.3550638878823316</v>
      </c>
      <c r="F192" s="12">
        <v>8.6973210032684811</v>
      </c>
      <c r="G192" s="12">
        <v>12.300853412056716</v>
      </c>
      <c r="H192" s="12">
        <v>16.248076823324631</v>
      </c>
      <c r="I192" s="12">
        <v>20.513219629802297</v>
      </c>
      <c r="J192" s="12">
        <v>25.089587152829814</v>
      </c>
      <c r="K192" s="12">
        <v>29.516126273958449</v>
      </c>
      <c r="L192" s="12">
        <v>33.975577684069378</v>
      </c>
      <c r="M192" s="12">
        <v>38.166120577515557</v>
      </c>
      <c r="N192" s="12">
        <v>42.112021252011552</v>
      </c>
      <c r="O192" s="12">
        <v>45.579916920697414</v>
      </c>
      <c r="P192" s="12">
        <v>48.674199364667764</v>
      </c>
      <c r="Q192" s="12">
        <v>51.33084604763588</v>
      </c>
      <c r="R192" s="12">
        <v>53.926531826223204</v>
      </c>
      <c r="S192" s="12">
        <v>55.904934124022816</v>
      </c>
      <c r="T192" s="12">
        <v>57.68409848166074</v>
      </c>
      <c r="U192" s="12">
        <v>59.112494262227017</v>
      </c>
      <c r="V192" s="12">
        <v>60.684897374907749</v>
      </c>
      <c r="W192" s="12">
        <v>62.037849617343497</v>
      </c>
      <c r="X192" s="12">
        <v>62.798052773306381</v>
      </c>
      <c r="Y192" s="12">
        <v>63.407254714320807</v>
      </c>
      <c r="Z192" s="12">
        <v>64.10906762614438</v>
      </c>
      <c r="AA192" s="5"/>
      <c r="AB192" s="5">
        <f>Z192</f>
        <v>64.10906762614438</v>
      </c>
    </row>
    <row r="193" spans="1:28" x14ac:dyDescent="0.2">
      <c r="A193" s="2" t="str">
        <f>'Scenario List'!$A$6</f>
        <v>4- No Resource Additons</v>
      </c>
      <c r="B193" s="21" t="s">
        <v>2</v>
      </c>
      <c r="C193" s="12"/>
      <c r="D193" s="12">
        <v>0.97549123685904893</v>
      </c>
      <c r="E193" s="12">
        <v>2.1158136086701149</v>
      </c>
      <c r="F193" s="12">
        <v>3.4287246597932164</v>
      </c>
      <c r="G193" s="12">
        <v>4.8290741544756157</v>
      </c>
      <c r="H193" s="12">
        <v>6.3487425292410684</v>
      </c>
      <c r="I193" s="12">
        <v>7.9546756779203847</v>
      </c>
      <c r="J193" s="12">
        <v>9.6501263241974602</v>
      </c>
      <c r="K193" s="12">
        <v>11.287689871915948</v>
      </c>
      <c r="L193" s="12">
        <v>12.946394018391436</v>
      </c>
      <c r="M193" s="12">
        <v>14.528706892235396</v>
      </c>
      <c r="N193" s="12">
        <v>15.954744825778182</v>
      </c>
      <c r="O193" s="12">
        <v>17.241794900300821</v>
      </c>
      <c r="P193" s="12">
        <v>18.431520435532775</v>
      </c>
      <c r="Q193" s="12">
        <v>19.496361830360748</v>
      </c>
      <c r="R193" s="12">
        <v>20.568928701008616</v>
      </c>
      <c r="S193" s="12">
        <v>21.409442446685613</v>
      </c>
      <c r="T193" s="12">
        <v>22.192294744386299</v>
      </c>
      <c r="U193" s="12">
        <v>22.851707318602148</v>
      </c>
      <c r="V193" s="12">
        <v>23.569886992303328</v>
      </c>
      <c r="W193" s="12">
        <v>24.210609637305076</v>
      </c>
      <c r="X193" s="12">
        <v>24.544265080128927</v>
      </c>
      <c r="Y193" s="12">
        <v>24.814956705515563</v>
      </c>
      <c r="Z193" s="12">
        <v>25.132605402201122</v>
      </c>
      <c r="AA193" s="5"/>
      <c r="AB193" s="5">
        <f t="shared" ref="AB193:AB194" si="19">Z193</f>
        <v>25.132605402201122</v>
      </c>
    </row>
    <row r="194" spans="1:28" x14ac:dyDescent="0.2">
      <c r="A194" s="2" t="str">
        <f>'Scenario List'!$A$6</f>
        <v>4- No Resource Additons</v>
      </c>
      <c r="B194" s="21" t="s">
        <v>4</v>
      </c>
      <c r="C194" s="12"/>
      <c r="D194" s="12">
        <v>3.4301709576405113</v>
      </c>
      <c r="E194" s="12">
        <v>7.4708774965524469</v>
      </c>
      <c r="F194" s="12">
        <v>12.126045663061698</v>
      </c>
      <c r="G194" s="12">
        <v>17.129927566532331</v>
      </c>
      <c r="H194" s="12">
        <v>22.596819352565699</v>
      </c>
      <c r="I194" s="12">
        <v>28.467895307722682</v>
      </c>
      <c r="J194" s="12">
        <v>34.739713477027273</v>
      </c>
      <c r="K194" s="12">
        <v>40.803816145874393</v>
      </c>
      <c r="L194" s="12">
        <v>46.921971702460816</v>
      </c>
      <c r="M194" s="12">
        <v>52.694827469750955</v>
      </c>
      <c r="N194" s="12">
        <v>58.066766077789737</v>
      </c>
      <c r="O194" s="12">
        <v>62.821711820998232</v>
      </c>
      <c r="P194" s="12">
        <v>67.105719800200546</v>
      </c>
      <c r="Q194" s="12">
        <v>70.827207877996628</v>
      </c>
      <c r="R194" s="12">
        <v>74.495460527231813</v>
      </c>
      <c r="S194" s="12">
        <v>77.314376570708433</v>
      </c>
      <c r="T194" s="12">
        <v>79.876393226047043</v>
      </c>
      <c r="U194" s="12">
        <v>81.964201580829169</v>
      </c>
      <c r="V194" s="12">
        <v>84.254784367211073</v>
      </c>
      <c r="W194" s="12">
        <v>86.248459254648566</v>
      </c>
      <c r="X194" s="12">
        <v>87.342317853435304</v>
      </c>
      <c r="Y194" s="12">
        <v>88.22221141983637</v>
      </c>
      <c r="Z194" s="12">
        <v>89.241673028345502</v>
      </c>
      <c r="AA194" s="5"/>
      <c r="AB194" s="5">
        <f t="shared" si="19"/>
        <v>89.241673028345502</v>
      </c>
    </row>
    <row r="195" spans="1:28" x14ac:dyDescent="0.2"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5"/>
      <c r="AB195" s="5"/>
    </row>
    <row r="196" spans="1:28" x14ac:dyDescent="0.2"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5"/>
      <c r="AB196" s="5"/>
    </row>
    <row r="197" spans="1:28" x14ac:dyDescent="0.2">
      <c r="B197" s="6" t="s">
        <v>11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5"/>
      <c r="AB197" s="5"/>
    </row>
    <row r="198" spans="1:28" x14ac:dyDescent="0.2">
      <c r="A198" s="2" t="str">
        <f>'Scenario List'!$A$7</f>
        <v>5- Least Cost_no NCF EE</v>
      </c>
      <c r="B198" s="21" t="s">
        <v>12</v>
      </c>
      <c r="C198" s="12"/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5"/>
      <c r="AB198" s="5">
        <f>SUM(C198:Z198)</f>
        <v>0</v>
      </c>
    </row>
    <row r="199" spans="1:28" x14ac:dyDescent="0.2">
      <c r="A199" s="2" t="str">
        <f>'Scenario List'!$A$7</f>
        <v>5- Least Cost_no NCF EE</v>
      </c>
      <c r="B199" s="21" t="s">
        <v>13</v>
      </c>
      <c r="C199" s="12"/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5"/>
      <c r="AB199" s="5">
        <f t="shared" ref="AB199:AB206" si="20">SUM(C199:Z199)</f>
        <v>0</v>
      </c>
    </row>
    <row r="200" spans="1:28" x14ac:dyDescent="0.2">
      <c r="A200" s="2" t="str">
        <f>'Scenario List'!$A$7</f>
        <v>5- Least Cost_no NCF EE</v>
      </c>
      <c r="B200" s="21" t="s">
        <v>14</v>
      </c>
      <c r="C200" s="12"/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5"/>
      <c r="AB200" s="5">
        <f t="shared" si="20"/>
        <v>0</v>
      </c>
    </row>
    <row r="201" spans="1:28" x14ac:dyDescent="0.2">
      <c r="A201" s="2" t="str">
        <f>'Scenario List'!$A$7</f>
        <v>5- Least Cost_no NCF EE</v>
      </c>
      <c r="B201" s="21" t="s">
        <v>15</v>
      </c>
      <c r="C201" s="12"/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5"/>
      <c r="AB201" s="5">
        <f t="shared" si="20"/>
        <v>0</v>
      </c>
    </row>
    <row r="202" spans="1:28" x14ac:dyDescent="0.2">
      <c r="A202" s="2" t="str">
        <f>'Scenario List'!$A$7</f>
        <v>5- Least Cost_no NCF EE</v>
      </c>
      <c r="B202" s="21" t="s">
        <v>16</v>
      </c>
      <c r="C202" s="12"/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114.68323309938671</v>
      </c>
      <c r="W202" s="12">
        <v>0</v>
      </c>
      <c r="X202" s="12">
        <v>103.36567845678393</v>
      </c>
      <c r="Y202" s="12">
        <v>0</v>
      </c>
      <c r="Z202" s="12">
        <v>0</v>
      </c>
      <c r="AA202" s="5"/>
      <c r="AB202" s="5">
        <f t="shared" si="20"/>
        <v>218.04891155617065</v>
      </c>
    </row>
    <row r="203" spans="1:28" x14ac:dyDescent="0.2">
      <c r="A203" s="2" t="str">
        <f>'Scenario List'!$A$7</f>
        <v>5- Least Cost_no NCF EE</v>
      </c>
      <c r="B203" s="21" t="s">
        <v>111</v>
      </c>
      <c r="C203" s="12"/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96.107309136188874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5"/>
      <c r="AB203" s="5">
        <f t="shared" si="20"/>
        <v>96.107309136188874</v>
      </c>
    </row>
    <row r="204" spans="1:28" x14ac:dyDescent="0.2">
      <c r="A204" s="2" t="str">
        <f>'Scenario List'!$A$7</f>
        <v>5- Least Cost_no NCF EE</v>
      </c>
      <c r="B204" s="21" t="s">
        <v>112</v>
      </c>
      <c r="C204" s="12"/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5"/>
      <c r="AB204" s="5">
        <f t="shared" si="20"/>
        <v>0</v>
      </c>
    </row>
    <row r="205" spans="1:28" x14ac:dyDescent="0.2">
      <c r="A205" s="2" t="str">
        <f>'Scenario List'!$A$7</f>
        <v>5- Least Cost_no NCF EE</v>
      </c>
      <c r="B205" s="21" t="s">
        <v>113</v>
      </c>
      <c r="C205" s="12"/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5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5"/>
      <c r="AB205" s="5">
        <f t="shared" si="20"/>
        <v>5</v>
      </c>
    </row>
    <row r="206" spans="1:28" x14ac:dyDescent="0.2">
      <c r="A206" s="2" t="str">
        <f>'Scenario List'!$A$7</f>
        <v>5- Least Cost_no NCF EE</v>
      </c>
      <c r="B206" s="21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5"/>
      <c r="AB206" s="5">
        <f t="shared" si="20"/>
        <v>0</v>
      </c>
    </row>
    <row r="207" spans="1:28" x14ac:dyDescent="0.2">
      <c r="A207" s="2" t="str">
        <f>'Scenario List'!$A$7</f>
        <v>5- Least Cost_no NCF EE</v>
      </c>
      <c r="B207" s="21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5"/>
      <c r="AB207" s="5"/>
    </row>
    <row r="208" spans="1:28" x14ac:dyDescent="0.2">
      <c r="A208" s="2" t="str">
        <f>'Scenario List'!$A$7</f>
        <v>5- Least Cost_no NCF EE</v>
      </c>
      <c r="B208" s="21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5"/>
      <c r="AB208" s="5"/>
    </row>
    <row r="209" spans="1:28" x14ac:dyDescent="0.2">
      <c r="A209" s="2" t="str">
        <f>'Scenario List'!$A$7</f>
        <v>5- Least Cost_no NCF EE</v>
      </c>
      <c r="B209" s="6" t="s">
        <v>9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5"/>
      <c r="AB209" s="5"/>
    </row>
    <row r="210" spans="1:28" x14ac:dyDescent="0.2">
      <c r="A210" s="2" t="str">
        <f>'Scenario List'!$A$7</f>
        <v>5- Least Cost_no NCF EE</v>
      </c>
      <c r="B210" s="21" t="s">
        <v>12</v>
      </c>
      <c r="C210" s="12"/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5"/>
      <c r="AB210" s="5">
        <f t="shared" ref="AB210:AB218" si="21">SUM(C210:Z210)</f>
        <v>0</v>
      </c>
    </row>
    <row r="211" spans="1:28" x14ac:dyDescent="0.2">
      <c r="A211" s="2" t="str">
        <f>'Scenario List'!$A$7</f>
        <v>5- Least Cost_no NCF EE</v>
      </c>
      <c r="B211" s="21" t="s">
        <v>13</v>
      </c>
      <c r="C211" s="12"/>
      <c r="D211" s="12">
        <v>0</v>
      </c>
      <c r="E211" s="12">
        <v>0.66843260998140941</v>
      </c>
      <c r="F211" s="12">
        <v>0.67700812925470111</v>
      </c>
      <c r="G211" s="12">
        <v>0.68632902452531996</v>
      </c>
      <c r="H211" s="12">
        <v>0.69762469715771291</v>
      </c>
      <c r="I211" s="12">
        <v>0.7109027233883779</v>
      </c>
      <c r="J211" s="12">
        <v>0.71993662165434935</v>
      </c>
      <c r="K211" s="12">
        <v>0.72743843501066807</v>
      </c>
      <c r="L211" s="12">
        <v>0.74105157028512236</v>
      </c>
      <c r="M211" s="12">
        <v>0.75297755869416017</v>
      </c>
      <c r="N211" s="12">
        <v>0.76026890578036188</v>
      </c>
      <c r="O211" s="12">
        <v>0.11922946799926033</v>
      </c>
      <c r="P211" s="12">
        <v>0.155476986188855</v>
      </c>
      <c r="Q211" s="12">
        <v>0.15902468693863253</v>
      </c>
      <c r="R211" s="12">
        <v>0.15086566531742157</v>
      </c>
      <c r="S211" s="12">
        <v>0.15553032389485155</v>
      </c>
      <c r="T211" s="12">
        <v>0.160349606951284</v>
      </c>
      <c r="U211" s="12">
        <v>0.16271872866734777</v>
      </c>
      <c r="V211" s="12">
        <v>0.1</v>
      </c>
      <c r="W211" s="12">
        <v>0.1</v>
      </c>
      <c r="X211" s="12">
        <v>0.18245812530768754</v>
      </c>
      <c r="Y211" s="12">
        <v>0.10207400109920997</v>
      </c>
      <c r="Z211" s="12">
        <v>0.11237295968870975</v>
      </c>
      <c r="AA211" s="5"/>
      <c r="AB211" s="5">
        <f t="shared" si="21"/>
        <v>8.8020708277854425</v>
      </c>
    </row>
    <row r="212" spans="1:28" x14ac:dyDescent="0.2">
      <c r="A212" s="2" t="str">
        <f>'Scenario List'!$A$7</f>
        <v>5- Least Cost_no NCF EE</v>
      </c>
      <c r="B212" s="21" t="s">
        <v>14</v>
      </c>
      <c r="C212" s="12"/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0.1</v>
      </c>
      <c r="W212" s="12">
        <v>0.1</v>
      </c>
      <c r="X212" s="12">
        <v>0</v>
      </c>
      <c r="Y212" s="12">
        <v>0.10207400109920997</v>
      </c>
      <c r="Z212" s="12">
        <v>0.11237295968870975</v>
      </c>
      <c r="AA212" s="5"/>
      <c r="AB212" s="5">
        <f t="shared" si="21"/>
        <v>0.41444696078791976</v>
      </c>
    </row>
    <row r="213" spans="1:28" x14ac:dyDescent="0.2">
      <c r="A213" s="2" t="str">
        <f>'Scenario List'!$A$7</f>
        <v>5- Least Cost_no NCF EE</v>
      </c>
      <c r="B213" s="21" t="s">
        <v>15</v>
      </c>
      <c r="C213" s="12"/>
      <c r="D213" s="12">
        <v>0</v>
      </c>
      <c r="E213" s="12">
        <v>0</v>
      </c>
      <c r="F213" s="12">
        <v>0</v>
      </c>
      <c r="G213" s="12">
        <v>0</v>
      </c>
      <c r="H213" s="12">
        <v>125.53439878882608</v>
      </c>
      <c r="I213" s="12">
        <v>0</v>
      </c>
      <c r="J213" s="12">
        <v>0</v>
      </c>
      <c r="K213" s="12">
        <v>150</v>
      </c>
      <c r="L213" s="12">
        <v>0</v>
      </c>
      <c r="M213" s="12">
        <v>174.46560121117392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0</v>
      </c>
      <c r="V213" s="12">
        <v>140</v>
      </c>
      <c r="W213" s="12">
        <v>105</v>
      </c>
      <c r="X213" s="12">
        <v>0</v>
      </c>
      <c r="Y213" s="12">
        <v>132.13761031268945</v>
      </c>
      <c r="Z213" s="12">
        <v>512.39354347046924</v>
      </c>
      <c r="AA213" s="5"/>
      <c r="AB213" s="5">
        <f t="shared" si="21"/>
        <v>1339.5311537831587</v>
      </c>
    </row>
    <row r="214" spans="1:28" x14ac:dyDescent="0.2">
      <c r="A214" s="2" t="str">
        <f>'Scenario List'!$A$7</f>
        <v>5- Least Cost_no NCF EE</v>
      </c>
      <c r="B214" s="21" t="s">
        <v>16</v>
      </c>
      <c r="C214" s="12"/>
      <c r="D214" s="12">
        <v>0</v>
      </c>
      <c r="E214" s="12">
        <v>0</v>
      </c>
      <c r="F214" s="12">
        <v>0</v>
      </c>
      <c r="G214" s="12">
        <v>0</v>
      </c>
      <c r="H214" s="12">
        <v>25</v>
      </c>
      <c r="I214" s="12">
        <v>0</v>
      </c>
      <c r="J214" s="12">
        <v>35.416162922838936</v>
      </c>
      <c r="K214" s="12">
        <v>0</v>
      </c>
      <c r="L214" s="12">
        <v>0</v>
      </c>
      <c r="M214" s="12">
        <v>147.60133061533264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38.342610279220679</v>
      </c>
      <c r="V214" s="12">
        <v>0</v>
      </c>
      <c r="W214" s="12">
        <v>0</v>
      </c>
      <c r="X214" s="12">
        <v>0</v>
      </c>
      <c r="Y214" s="12">
        <v>25</v>
      </c>
      <c r="Z214" s="12">
        <v>100</v>
      </c>
      <c r="AA214" s="5"/>
      <c r="AB214" s="5">
        <f t="shared" si="21"/>
        <v>371.36010381739226</v>
      </c>
    </row>
    <row r="215" spans="1:28" x14ac:dyDescent="0.2">
      <c r="A215" s="2" t="str">
        <f>'Scenario List'!$A$7</f>
        <v>5- Least Cost_no NCF EE</v>
      </c>
      <c r="B215" s="21" t="s">
        <v>111</v>
      </c>
      <c r="C215" s="12"/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218.38517781302809</v>
      </c>
      <c r="AA215" s="5"/>
      <c r="AB215" s="5">
        <f t="shared" si="21"/>
        <v>218.38517781302809</v>
      </c>
    </row>
    <row r="216" spans="1:28" x14ac:dyDescent="0.2">
      <c r="A216" s="2" t="str">
        <f>'Scenario List'!$A$7</f>
        <v>5- Least Cost_no NCF EE</v>
      </c>
      <c r="B216" s="21" t="s">
        <v>112</v>
      </c>
      <c r="C216" s="12"/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20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20</v>
      </c>
      <c r="AA216" s="5"/>
      <c r="AB216" s="5">
        <f t="shared" si="21"/>
        <v>40</v>
      </c>
    </row>
    <row r="217" spans="1:28" x14ac:dyDescent="0.2">
      <c r="A217" s="2" t="str">
        <f>'Scenario List'!$A$7</f>
        <v>5- Least Cost_no NCF EE</v>
      </c>
      <c r="B217" s="21" t="s">
        <v>113</v>
      </c>
      <c r="C217" s="12"/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5"/>
      <c r="AB217" s="5">
        <f t="shared" si="21"/>
        <v>0</v>
      </c>
    </row>
    <row r="218" spans="1:28" x14ac:dyDescent="0.2">
      <c r="A218" s="2" t="str">
        <f>'Scenario List'!$A$7</f>
        <v>5- Least Cost_no NCF EE</v>
      </c>
      <c r="B218" s="21" t="s">
        <v>17</v>
      </c>
      <c r="C218" s="12"/>
      <c r="D218" s="12">
        <v>0</v>
      </c>
      <c r="E218" s="12">
        <v>0</v>
      </c>
      <c r="F218" s="12">
        <v>6.7666466459931875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5"/>
      <c r="AB218" s="5">
        <f t="shared" si="21"/>
        <v>6.7666466459931875</v>
      </c>
    </row>
    <row r="219" spans="1:28" x14ac:dyDescent="0.2">
      <c r="A219" s="2" t="str">
        <f>'Scenario List'!$A$7</f>
        <v>5- Least Cost_no NCF EE</v>
      </c>
      <c r="B219" s="21" t="s">
        <v>18</v>
      </c>
      <c r="C219" s="12"/>
      <c r="D219" s="12">
        <v>1.4907328314139774</v>
      </c>
      <c r="E219" s="12">
        <v>1.8629781639402452</v>
      </c>
      <c r="F219" s="12">
        <v>2.1160474175155288</v>
      </c>
      <c r="G219" s="12">
        <v>2.4860100571733854</v>
      </c>
      <c r="H219" s="12">
        <v>2.6625617798769214</v>
      </c>
      <c r="I219" s="12">
        <v>2.7981591164396651</v>
      </c>
      <c r="J219" s="12">
        <v>2.8777590827749862</v>
      </c>
      <c r="K219" s="12">
        <v>2.7148437716753193</v>
      </c>
      <c r="L219" s="12">
        <v>3.1042103436955628</v>
      </c>
      <c r="M219" s="12">
        <v>3.2107712708306941</v>
      </c>
      <c r="N219" s="12">
        <v>3.2145686045423822</v>
      </c>
      <c r="O219" s="12">
        <v>3.227024560932918</v>
      </c>
      <c r="P219" s="12">
        <v>3.1700067079495291</v>
      </c>
      <c r="Q219" s="12">
        <v>3.1136435414502444</v>
      </c>
      <c r="R219" s="12">
        <v>2.9789958099956877</v>
      </c>
      <c r="S219" s="12">
        <v>2.5803043333222107</v>
      </c>
      <c r="T219" s="12">
        <v>2.4703507117753674</v>
      </c>
      <c r="U219" s="12">
        <v>2.3583623987090121</v>
      </c>
      <c r="V219" s="12">
        <v>2.3205747434535269</v>
      </c>
      <c r="W219" s="12">
        <v>2.2710772271284085</v>
      </c>
      <c r="X219" s="12">
        <v>1.3853137998900422</v>
      </c>
      <c r="Y219" s="12">
        <v>1.4521915718931595</v>
      </c>
      <c r="Z219" s="12">
        <v>1.0234192395222195</v>
      </c>
      <c r="AA219" s="5"/>
      <c r="AB219" s="5">
        <f>Z219</f>
        <v>1.0234192395222195</v>
      </c>
    </row>
    <row r="220" spans="1:28" x14ac:dyDescent="0.2">
      <c r="A220" s="2" t="str">
        <f>'Scenario List'!$A$7</f>
        <v>5- Least Cost_no NCF EE</v>
      </c>
      <c r="B220" s="21" t="s">
        <v>19</v>
      </c>
      <c r="C220" s="12"/>
      <c r="D220" s="12">
        <v>1.3980948695633622</v>
      </c>
      <c r="E220" s="12">
        <v>1.779776414278309</v>
      </c>
      <c r="F220" s="12">
        <v>2.0657725530495354</v>
      </c>
      <c r="G220" s="12">
        <v>2.4959484297068171</v>
      </c>
      <c r="H220" s="12">
        <v>2.7339057806804821</v>
      </c>
      <c r="I220" s="12">
        <v>2.9284866014246234</v>
      </c>
      <c r="J220" s="12">
        <v>3.059765375478781</v>
      </c>
      <c r="K220" s="12">
        <v>2.9553667854799315</v>
      </c>
      <c r="L220" s="12">
        <v>3.3716454358380119</v>
      </c>
      <c r="M220" s="12">
        <v>3.5530557993923928</v>
      </c>
      <c r="N220" s="12">
        <v>3.6031131456126637</v>
      </c>
      <c r="O220" s="12">
        <v>3.6124302925151639</v>
      </c>
      <c r="P220" s="12">
        <v>3.5248719574655212</v>
      </c>
      <c r="Q220" s="12">
        <v>3.4127129425902751</v>
      </c>
      <c r="R220" s="12">
        <v>3.2110367347594391</v>
      </c>
      <c r="S220" s="12">
        <v>2.6888042732891151</v>
      </c>
      <c r="T220" s="12">
        <v>2.5515015070623619</v>
      </c>
      <c r="U220" s="12">
        <v>2.3604862984746546</v>
      </c>
      <c r="V220" s="12">
        <v>2.2428583823848882</v>
      </c>
      <c r="W220" s="12">
        <v>2.1769925370384087</v>
      </c>
      <c r="X220" s="12">
        <v>1.370629330997744</v>
      </c>
      <c r="Y220" s="12">
        <v>1.4220315662178393</v>
      </c>
      <c r="Z220" s="12">
        <v>1.0298368707555241</v>
      </c>
      <c r="AA220" s="5"/>
      <c r="AB220" s="5"/>
    </row>
    <row r="221" spans="1:28" x14ac:dyDescent="0.2">
      <c r="A221" s="2" t="str">
        <f>'Scenario List'!$A$7</f>
        <v>5- Least Cost_no NCF EE</v>
      </c>
      <c r="B221" s="21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5"/>
      <c r="AB221" s="5"/>
    </row>
    <row r="222" spans="1:28" x14ac:dyDescent="0.2">
      <c r="A222" s="2" t="str">
        <f>'Scenario List'!$A$7</f>
        <v>5- Least Cost_no NCF EE</v>
      </c>
      <c r="B222" s="3" t="s">
        <v>8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5"/>
      <c r="AB222" s="5"/>
    </row>
    <row r="223" spans="1:28" x14ac:dyDescent="0.2">
      <c r="A223" s="2" t="str">
        <f>'Scenario List'!$A$7</f>
        <v>5- Least Cost_no NCF EE</v>
      </c>
      <c r="B223" s="21" t="s">
        <v>12</v>
      </c>
      <c r="C223" s="12"/>
      <c r="D223" s="12">
        <v>0</v>
      </c>
      <c r="E223" s="12">
        <v>0</v>
      </c>
      <c r="F223" s="12">
        <v>0</v>
      </c>
      <c r="G223" s="12">
        <v>0</v>
      </c>
      <c r="H223" s="12">
        <v>186.80825306100601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5"/>
      <c r="AB223" s="5">
        <f t="shared" ref="AB223:AB233" si="22">SUM(C223:Z223)</f>
        <v>186.80825306100601</v>
      </c>
    </row>
    <row r="224" spans="1:28" x14ac:dyDescent="0.2">
      <c r="A224" s="2" t="str">
        <f>'Scenario List'!$A$7</f>
        <v>5- Least Cost_no NCF EE</v>
      </c>
      <c r="B224" s="21" t="s">
        <v>13</v>
      </c>
      <c r="C224" s="12"/>
      <c r="D224" s="12">
        <v>0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5"/>
      <c r="AB224" s="5">
        <f t="shared" si="22"/>
        <v>0</v>
      </c>
    </row>
    <row r="225" spans="1:28" x14ac:dyDescent="0.2">
      <c r="A225" s="2" t="str">
        <f>'Scenario List'!$A$7</f>
        <v>5- Least Cost_no NCF EE</v>
      </c>
      <c r="B225" s="21" t="s">
        <v>14</v>
      </c>
      <c r="C225" s="12"/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5"/>
      <c r="AB225" s="5">
        <f t="shared" si="22"/>
        <v>0</v>
      </c>
    </row>
    <row r="226" spans="1:28" x14ac:dyDescent="0.2">
      <c r="A226" s="2" t="str">
        <f>'Scenario List'!$A$7</f>
        <v>5- Least Cost_no NCF EE</v>
      </c>
      <c r="B226" s="21" t="s">
        <v>15</v>
      </c>
      <c r="C226" s="12"/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5"/>
      <c r="AB226" s="5">
        <f t="shared" si="22"/>
        <v>0</v>
      </c>
    </row>
    <row r="227" spans="1:28" x14ac:dyDescent="0.2">
      <c r="A227" s="2" t="str">
        <f>'Scenario List'!$A$7</f>
        <v>5- Least Cost_no NCF EE</v>
      </c>
      <c r="B227" s="21" t="s">
        <v>16</v>
      </c>
      <c r="C227" s="12"/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32.257137063371829</v>
      </c>
      <c r="X227" s="12">
        <v>0</v>
      </c>
      <c r="Y227" s="12">
        <v>0</v>
      </c>
      <c r="Z227" s="12">
        <v>0</v>
      </c>
      <c r="AA227" s="5"/>
      <c r="AB227" s="5">
        <f t="shared" si="22"/>
        <v>32.257137063371829</v>
      </c>
    </row>
    <row r="228" spans="1:28" x14ac:dyDescent="0.2">
      <c r="A228" s="2" t="str">
        <f>'Scenario List'!$A$7</f>
        <v>5- Least Cost_no NCF EE</v>
      </c>
      <c r="B228" s="21" t="s">
        <v>111</v>
      </c>
      <c r="C228" s="12"/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78.931260900858319</v>
      </c>
      <c r="AA228" s="5"/>
      <c r="AB228" s="5">
        <f t="shared" si="22"/>
        <v>78.931260900858319</v>
      </c>
    </row>
    <row r="229" spans="1:28" x14ac:dyDescent="0.2">
      <c r="A229" s="2" t="str">
        <f>'Scenario List'!$A$7</f>
        <v>5- Least Cost_no NCF EE</v>
      </c>
      <c r="B229" s="21" t="s">
        <v>112</v>
      </c>
      <c r="C229" s="12"/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5"/>
      <c r="AB229" s="5">
        <f t="shared" si="22"/>
        <v>0</v>
      </c>
    </row>
    <row r="230" spans="1:28" x14ac:dyDescent="0.2">
      <c r="A230" s="2" t="str">
        <f>'Scenario List'!$A$7</f>
        <v>5- Least Cost_no NCF EE</v>
      </c>
      <c r="B230" s="21" t="s">
        <v>113</v>
      </c>
      <c r="C230" s="12"/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5"/>
      <c r="AB230" s="5">
        <f t="shared" si="22"/>
        <v>0</v>
      </c>
    </row>
    <row r="231" spans="1:28" x14ac:dyDescent="0.2">
      <c r="A231" s="2" t="str">
        <f>'Scenario List'!$A$7</f>
        <v>5- Least Cost_no NCF EE</v>
      </c>
      <c r="B231" s="21" t="s">
        <v>17</v>
      </c>
      <c r="C231" s="12"/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5"/>
      <c r="AB231" s="5">
        <f t="shared" si="22"/>
        <v>0</v>
      </c>
    </row>
    <row r="232" spans="1:28" x14ac:dyDescent="0.2">
      <c r="A232" s="2" t="str">
        <f>'Scenario List'!$A$7</f>
        <v>5- Least Cost_no NCF EE</v>
      </c>
      <c r="B232" s="21" t="s">
        <v>18</v>
      </c>
      <c r="C232" s="12"/>
      <c r="D232" s="12">
        <v>0.71571764047107334</v>
      </c>
      <c r="E232" s="12">
        <v>0.87837113010682144</v>
      </c>
      <c r="F232" s="12">
        <v>1.0224582696946707</v>
      </c>
      <c r="G232" s="12">
        <v>1.1859105784817539</v>
      </c>
      <c r="H232" s="12">
        <v>1.2838664779167388</v>
      </c>
      <c r="I232" s="12">
        <v>1.3580962719957776</v>
      </c>
      <c r="J232" s="12">
        <v>1.3972988204660233</v>
      </c>
      <c r="K232" s="12">
        <v>1.3736279815597294</v>
      </c>
      <c r="L232" s="12">
        <v>1.4909943431758848</v>
      </c>
      <c r="M232" s="12">
        <v>1.5191427416542815</v>
      </c>
      <c r="N232" s="12">
        <v>1.4885387107280614</v>
      </c>
      <c r="O232" s="12">
        <v>1.4764524227159193</v>
      </c>
      <c r="P232" s="12">
        <v>1.4280146695790066</v>
      </c>
      <c r="Q232" s="12">
        <v>1.3846029682607508</v>
      </c>
      <c r="R232" s="12">
        <v>1.3140467490267476</v>
      </c>
      <c r="S232" s="12">
        <v>1.1158167134987522</v>
      </c>
      <c r="T232" s="12">
        <v>1.0644597051369047</v>
      </c>
      <c r="U232" s="12">
        <v>1.0081377285453108</v>
      </c>
      <c r="V232" s="12">
        <v>0.95911456895439073</v>
      </c>
      <c r="W232" s="12">
        <v>0.95097824133847553</v>
      </c>
      <c r="X232" s="12">
        <v>0.52942392247965486</v>
      </c>
      <c r="Y232" s="12">
        <v>0.53038343951403633</v>
      </c>
      <c r="Z232" s="12">
        <v>0.42125710544661743</v>
      </c>
      <c r="AA232" s="5"/>
      <c r="AB232" s="5">
        <f>Z232</f>
        <v>0.42125710544661743</v>
      </c>
    </row>
    <row r="233" spans="1:28" x14ac:dyDescent="0.2">
      <c r="A233" s="2" t="str">
        <f>'Scenario List'!$A$7</f>
        <v>5- Least Cost_no NCF EE</v>
      </c>
      <c r="B233" s="21" t="s">
        <v>19</v>
      </c>
      <c r="C233" s="12"/>
      <c r="D233" s="12">
        <v>0.62984126828324805</v>
      </c>
      <c r="E233" s="12">
        <v>0.789618607501546</v>
      </c>
      <c r="F233" s="12">
        <v>0.93479464487269648</v>
      </c>
      <c r="G233" s="12">
        <v>1.1104997208691842</v>
      </c>
      <c r="H233" s="12">
        <v>1.2180499414134931</v>
      </c>
      <c r="I233" s="12">
        <v>1.2994096995403295</v>
      </c>
      <c r="J233" s="12">
        <v>1.3461827311628793</v>
      </c>
      <c r="K233" s="12">
        <v>1.33289930953931</v>
      </c>
      <c r="L233" s="12">
        <v>1.4606965489461317</v>
      </c>
      <c r="M233" s="12">
        <v>1.5148268742310762</v>
      </c>
      <c r="N233" s="12">
        <v>1.5116518068787013</v>
      </c>
      <c r="O233" s="12">
        <v>1.5182644860156866</v>
      </c>
      <c r="P233" s="12">
        <v>1.4776070668555601</v>
      </c>
      <c r="Q233" s="12">
        <v>1.4315133906871722</v>
      </c>
      <c r="R233" s="12">
        <v>1.351991973615462</v>
      </c>
      <c r="S233" s="12">
        <v>1.1449429789048793</v>
      </c>
      <c r="T233" s="12">
        <v>1.103135584876167</v>
      </c>
      <c r="U233" s="12">
        <v>1.0242029638556041</v>
      </c>
      <c r="V233" s="12">
        <v>0.96038309093387397</v>
      </c>
      <c r="W233" s="12">
        <v>0.93969102770433466</v>
      </c>
      <c r="X233" s="12">
        <v>0.56163319368720011</v>
      </c>
      <c r="Y233" s="12">
        <v>0.55870874688564953</v>
      </c>
      <c r="Z233" s="12">
        <v>0.45156856756234021</v>
      </c>
      <c r="AA233" s="5"/>
      <c r="AB233" s="5">
        <f t="shared" si="22"/>
        <v>25.672114224822526</v>
      </c>
    </row>
    <row r="234" spans="1:28" x14ac:dyDescent="0.2">
      <c r="A234" s="2" t="str">
        <f>'Scenario List'!$A$7</f>
        <v>5- Least Cost_no NCF EE</v>
      </c>
      <c r="B234" s="21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5"/>
      <c r="AB234" s="5"/>
    </row>
    <row r="235" spans="1:28" x14ac:dyDescent="0.2">
      <c r="A235" s="2" t="str">
        <f>'Scenario List'!$A$7</f>
        <v>5- Least Cost_no NCF EE</v>
      </c>
      <c r="B235" s="6" t="s">
        <v>31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5"/>
      <c r="AB235" s="5"/>
    </row>
    <row r="236" spans="1:28" x14ac:dyDescent="0.2">
      <c r="A236" s="2" t="str">
        <f>'Scenario List'!$A$7</f>
        <v>5- Least Cost_no NCF EE</v>
      </c>
      <c r="B236" s="21" t="s">
        <v>1</v>
      </c>
      <c r="C236" s="12"/>
      <c r="D236" s="12">
        <v>20.231983214000376</v>
      </c>
      <c r="E236" s="12">
        <v>44.080009219048748</v>
      </c>
      <c r="F236" s="12">
        <v>71.362807640458712</v>
      </c>
      <c r="G236" s="12">
        <v>100.80169599687132</v>
      </c>
      <c r="H236" s="12">
        <v>132.96272150093381</v>
      </c>
      <c r="I236" s="12">
        <v>167.98433613956362</v>
      </c>
      <c r="J236" s="12">
        <v>204.70452043482072</v>
      </c>
      <c r="K236" s="12">
        <v>240.42951146182068</v>
      </c>
      <c r="L236" s="12">
        <v>276.3227845783444</v>
      </c>
      <c r="M236" s="12">
        <v>310.57647919857459</v>
      </c>
      <c r="N236" s="12">
        <v>341.34168727143629</v>
      </c>
      <c r="O236" s="12">
        <v>368.78581914589478</v>
      </c>
      <c r="P236" s="12">
        <v>393.14025196330277</v>
      </c>
      <c r="Q236" s="12">
        <v>414.86582410248997</v>
      </c>
      <c r="R236" s="12">
        <v>434.39172160316485</v>
      </c>
      <c r="S236" s="12">
        <v>449.94531986891656</v>
      </c>
      <c r="T236" s="12">
        <v>464.10141583830148</v>
      </c>
      <c r="U236" s="12">
        <v>476.67555449616964</v>
      </c>
      <c r="V236" s="12">
        <v>488.5926907695856</v>
      </c>
      <c r="W236" s="12">
        <v>499.86464940357195</v>
      </c>
      <c r="X236" s="12">
        <v>506.25390305461355</v>
      </c>
      <c r="Y236" s="12">
        <v>512.50510130596831</v>
      </c>
      <c r="Z236" s="12">
        <v>517.27433741254629</v>
      </c>
      <c r="AA236" s="5"/>
      <c r="AB236" s="5">
        <f>Z236/8.76</f>
        <v>59.049581896409393</v>
      </c>
    </row>
    <row r="237" spans="1:28" x14ac:dyDescent="0.2">
      <c r="A237" s="2" t="str">
        <f>'Scenario List'!$A$7</f>
        <v>5- Least Cost_no NCF EE</v>
      </c>
      <c r="B237" s="21" t="s">
        <v>2</v>
      </c>
      <c r="C237" s="12"/>
      <c r="D237" s="12">
        <v>8.1324770260920847</v>
      </c>
      <c r="E237" s="12">
        <v>17.604820825143872</v>
      </c>
      <c r="F237" s="12">
        <v>28.391876789531374</v>
      </c>
      <c r="G237" s="12">
        <v>39.930074584806874</v>
      </c>
      <c r="H237" s="12">
        <v>52.44872927938794</v>
      </c>
      <c r="I237" s="12">
        <v>65.834868359561185</v>
      </c>
      <c r="J237" s="12">
        <v>79.688496833935801</v>
      </c>
      <c r="K237" s="12">
        <v>93.172300881258195</v>
      </c>
      <c r="L237" s="12">
        <v>106.84355219642195</v>
      </c>
      <c r="M237" s="12">
        <v>120.1545773473924</v>
      </c>
      <c r="N237" s="12">
        <v>131.65618384343739</v>
      </c>
      <c r="O237" s="12">
        <v>142.27739147197124</v>
      </c>
      <c r="P237" s="12">
        <v>152.10966708197566</v>
      </c>
      <c r="Q237" s="12">
        <v>161.25296146184485</v>
      </c>
      <c r="R237" s="12">
        <v>169.7517984291315</v>
      </c>
      <c r="S237" s="12">
        <v>176.63838185178565</v>
      </c>
      <c r="T237" s="12">
        <v>183.02735701868366</v>
      </c>
      <c r="U237" s="12">
        <v>188.77565538739955</v>
      </c>
      <c r="V237" s="12">
        <v>194.1674346807585</v>
      </c>
      <c r="W237" s="12">
        <v>199.30255573283813</v>
      </c>
      <c r="X237" s="12">
        <v>201.90735950432995</v>
      </c>
      <c r="Y237" s="12">
        <v>204.42365357872509</v>
      </c>
      <c r="Z237" s="12">
        <v>206.50441451573579</v>
      </c>
      <c r="AA237" s="5"/>
      <c r="AB237" s="5">
        <f t="shared" ref="AB237:AB238" si="23">Z237/8.76</f>
        <v>23.57356330088308</v>
      </c>
    </row>
    <row r="238" spans="1:28" x14ac:dyDescent="0.2">
      <c r="A238" s="2" t="str">
        <f>'Scenario List'!$A$7</f>
        <v>5- Least Cost_no NCF EE</v>
      </c>
      <c r="B238" s="21" t="s">
        <v>4</v>
      </c>
      <c r="C238" s="12"/>
      <c r="D238" s="12">
        <v>28.364460240092463</v>
      </c>
      <c r="E238" s="12">
        <v>61.684830044192623</v>
      </c>
      <c r="F238" s="12">
        <v>99.754684429990078</v>
      </c>
      <c r="G238" s="12">
        <v>140.73177058167818</v>
      </c>
      <c r="H238" s="12">
        <v>185.41145078032176</v>
      </c>
      <c r="I238" s="12">
        <v>233.81920449912479</v>
      </c>
      <c r="J238" s="12">
        <v>284.39301726875652</v>
      </c>
      <c r="K238" s="12">
        <v>333.6018123430789</v>
      </c>
      <c r="L238" s="12">
        <v>383.16633677476636</v>
      </c>
      <c r="M238" s="12">
        <v>430.73105654596702</v>
      </c>
      <c r="N238" s="12">
        <v>472.99787111487365</v>
      </c>
      <c r="O238" s="12">
        <v>511.06321061786605</v>
      </c>
      <c r="P238" s="12">
        <v>545.24991904527838</v>
      </c>
      <c r="Q238" s="12">
        <v>576.11878556433476</v>
      </c>
      <c r="R238" s="12">
        <v>604.14352003229635</v>
      </c>
      <c r="S238" s="12">
        <v>626.58370172070227</v>
      </c>
      <c r="T238" s="12">
        <v>647.12877285698517</v>
      </c>
      <c r="U238" s="12">
        <v>665.45120988356916</v>
      </c>
      <c r="V238" s="12">
        <v>682.76012545034405</v>
      </c>
      <c r="W238" s="12">
        <v>699.16720513641008</v>
      </c>
      <c r="X238" s="12">
        <v>708.16126255894346</v>
      </c>
      <c r="Y238" s="12">
        <v>716.92875488469338</v>
      </c>
      <c r="Z238" s="12">
        <v>723.77875192828208</v>
      </c>
      <c r="AA238" s="5"/>
      <c r="AB238" s="5">
        <f t="shared" si="23"/>
        <v>82.623145197292473</v>
      </c>
    </row>
    <row r="239" spans="1:28" x14ac:dyDescent="0.2">
      <c r="A239" s="2" t="str">
        <f>'Scenario List'!$A$7</f>
        <v>5- Least Cost_no NCF EE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5"/>
      <c r="AB239" s="5"/>
    </row>
    <row r="240" spans="1:28" x14ac:dyDescent="0.2">
      <c r="A240" s="2" t="str">
        <f>'Scenario List'!$A$7</f>
        <v>5- Least Cost_no NCF EE</v>
      </c>
      <c r="B240" s="20" t="s">
        <v>32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5"/>
      <c r="AB240" s="5"/>
    </row>
    <row r="241" spans="1:28" x14ac:dyDescent="0.2">
      <c r="A241" s="2" t="str">
        <f>'Scenario List'!$A$7</f>
        <v>5- Least Cost_no NCF EE</v>
      </c>
      <c r="B241" s="21" t="s">
        <v>1</v>
      </c>
      <c r="C241" s="12"/>
      <c r="D241" s="12">
        <v>2.4309189623365497</v>
      </c>
      <c r="E241" s="12">
        <v>5.299424931793224</v>
      </c>
      <c r="F241" s="12">
        <v>8.5986676988191775</v>
      </c>
      <c r="G241" s="12">
        <v>12.146201392734291</v>
      </c>
      <c r="H241" s="12">
        <v>16.022121621178961</v>
      </c>
      <c r="I241" s="12">
        <v>20.198923368258097</v>
      </c>
      <c r="J241" s="12">
        <v>24.669190511636568</v>
      </c>
      <c r="K241" s="12">
        <v>28.975661606417361</v>
      </c>
      <c r="L241" s="12">
        <v>33.303205039376522</v>
      </c>
      <c r="M241" s="12">
        <v>37.352355299328877</v>
      </c>
      <c r="N241" s="12">
        <v>41.144197177076414</v>
      </c>
      <c r="O241" s="12">
        <v>44.454911194707805</v>
      </c>
      <c r="P241" s="12">
        <v>47.39366363650047</v>
      </c>
      <c r="Q241" s="12">
        <v>49.907884621289483</v>
      </c>
      <c r="R241" s="12">
        <v>52.373471685030637</v>
      </c>
      <c r="S241" s="12">
        <v>54.252492169702144</v>
      </c>
      <c r="T241" s="12">
        <v>55.963390052924431</v>
      </c>
      <c r="U241" s="12">
        <v>57.360567038357772</v>
      </c>
      <c r="V241" s="12">
        <v>58.925670388124345</v>
      </c>
      <c r="W241" s="12">
        <v>60.290024036348733</v>
      </c>
      <c r="X241" s="12">
        <v>61.065878777389699</v>
      </c>
      <c r="Y241" s="12">
        <v>61.693885468928208</v>
      </c>
      <c r="Z241" s="12">
        <v>62.406740623395649</v>
      </c>
      <c r="AA241" s="5"/>
      <c r="AB241" s="5">
        <f>Z241</f>
        <v>62.406740623395649</v>
      </c>
    </row>
    <row r="242" spans="1:28" x14ac:dyDescent="0.2">
      <c r="A242" s="2" t="str">
        <f>'Scenario List'!$A$7</f>
        <v>5- Least Cost_no NCF EE</v>
      </c>
      <c r="B242" s="21" t="s">
        <v>2</v>
      </c>
      <c r="C242" s="12"/>
      <c r="D242" s="12">
        <v>0.97713567693222148</v>
      </c>
      <c r="E242" s="12">
        <v>2.1165019711521134</v>
      </c>
      <c r="F242" s="12">
        <v>3.4210020868151489</v>
      </c>
      <c r="G242" s="12">
        <v>4.8114143590304153</v>
      </c>
      <c r="H242" s="12">
        <v>6.3201167207211668</v>
      </c>
      <c r="I242" s="12">
        <v>7.9161753501191079</v>
      </c>
      <c r="J242" s="12">
        <v>9.60335758979123</v>
      </c>
      <c r="K242" s="12">
        <v>11.228775723130589</v>
      </c>
      <c r="L242" s="12">
        <v>12.87708768338617</v>
      </c>
      <c r="M242" s="12">
        <v>14.450728772190589</v>
      </c>
      <c r="N242" s="12">
        <v>15.869400631773049</v>
      </c>
      <c r="O242" s="12">
        <v>17.150683335789989</v>
      </c>
      <c r="P242" s="12">
        <v>18.337054935336774</v>
      </c>
      <c r="Q242" s="12">
        <v>19.398547019122105</v>
      </c>
      <c r="R242" s="12">
        <v>20.46652955470681</v>
      </c>
      <c r="S242" s="12">
        <v>21.298304494143231</v>
      </c>
      <c r="T242" s="12">
        <v>22.070243747675132</v>
      </c>
      <c r="U242" s="12">
        <v>22.716244904784325</v>
      </c>
      <c r="V242" s="12">
        <v>23.417145758125322</v>
      </c>
      <c r="W242" s="12">
        <v>24.03841897996934</v>
      </c>
      <c r="X242" s="12">
        <v>24.354677100482835</v>
      </c>
      <c r="Y242" s="12">
        <v>24.607929635994928</v>
      </c>
      <c r="Z242" s="12">
        <v>24.913796224133208</v>
      </c>
      <c r="AA242" s="5"/>
      <c r="AB242" s="5">
        <f t="shared" ref="AB242:AB243" si="24">Z242</f>
        <v>24.913796224133208</v>
      </c>
    </row>
    <row r="243" spans="1:28" x14ac:dyDescent="0.2">
      <c r="A243" s="2" t="str">
        <f>'Scenario List'!$A$7</f>
        <v>5- Least Cost_no NCF EE</v>
      </c>
      <c r="B243" s="21" t="s">
        <v>4</v>
      </c>
      <c r="C243" s="12"/>
      <c r="D243" s="12">
        <v>3.4080546392687712</v>
      </c>
      <c r="E243" s="12">
        <v>7.415926902945337</v>
      </c>
      <c r="F243" s="12">
        <v>12.019669785634326</v>
      </c>
      <c r="G243" s="12">
        <v>16.957615751764706</v>
      </c>
      <c r="H243" s="12">
        <v>22.342238341900128</v>
      </c>
      <c r="I243" s="12">
        <v>28.115098718377205</v>
      </c>
      <c r="J243" s="12">
        <v>34.272548101427802</v>
      </c>
      <c r="K243" s="12">
        <v>40.20443732954795</v>
      </c>
      <c r="L243" s="12">
        <v>46.180292722762694</v>
      </c>
      <c r="M243" s="12">
        <v>51.803084071519464</v>
      </c>
      <c r="N243" s="12">
        <v>57.013597808849461</v>
      </c>
      <c r="O243" s="12">
        <v>61.605594530497797</v>
      </c>
      <c r="P243" s="12">
        <v>65.730718571837244</v>
      </c>
      <c r="Q243" s="12">
        <v>69.306431640411589</v>
      </c>
      <c r="R243" s="12">
        <v>72.840001239737447</v>
      </c>
      <c r="S243" s="12">
        <v>75.550796663845375</v>
      </c>
      <c r="T243" s="12">
        <v>78.03363380059956</v>
      </c>
      <c r="U243" s="12">
        <v>80.076811943142104</v>
      </c>
      <c r="V243" s="12">
        <v>82.342816146249675</v>
      </c>
      <c r="W243" s="12">
        <v>84.328443016318076</v>
      </c>
      <c r="X243" s="12">
        <v>85.42055587787253</v>
      </c>
      <c r="Y243" s="12">
        <v>86.301815104923136</v>
      </c>
      <c r="Z243" s="12">
        <v>87.320536847528857</v>
      </c>
      <c r="AA243" s="5"/>
      <c r="AB243" s="5">
        <f t="shared" si="24"/>
        <v>87.320536847528857</v>
      </c>
    </row>
    <row r="244" spans="1:28" x14ac:dyDescent="0.2"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5"/>
      <c r="AB244" s="5"/>
    </row>
    <row r="245" spans="1:28" x14ac:dyDescent="0.2"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5"/>
      <c r="AB245" s="5"/>
    </row>
  </sheetData>
  <phoneticPr fontId="13" type="noConversion"/>
  <conditionalFormatting sqref="C4:Z245">
    <cfRule type="cellIs" dxfId="15" priority="7" operator="greaterThan">
      <formula>0</formula>
    </cfRule>
  </conditionalFormatting>
  <conditionalFormatting sqref="AB4:AB37">
    <cfRule type="cellIs" dxfId="14" priority="4" operator="greater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BZ6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1" sqref="B11:C11"/>
    </sheetView>
  </sheetViews>
  <sheetFormatPr defaultRowHeight="15" x14ac:dyDescent="0.25"/>
  <cols>
    <col min="1" max="1" width="30.28515625" style="78" bestFit="1" customWidth="1"/>
    <col min="2" max="2" width="15.7109375" style="78" bestFit="1" customWidth="1"/>
    <col min="3" max="22" width="9.85546875" style="78" customWidth="1"/>
    <col min="23" max="24" width="10" style="78" customWidth="1"/>
    <col min="25" max="25" width="11.140625" style="78" customWidth="1"/>
    <col min="26" max="27" width="5" style="78" bestFit="1" customWidth="1"/>
    <col min="28" max="28" width="9.140625" style="78"/>
    <col min="29" max="52" width="5" style="78" bestFit="1" customWidth="1"/>
    <col min="53" max="53" width="5" style="78" customWidth="1"/>
    <col min="54" max="54" width="5" style="77" bestFit="1" customWidth="1"/>
    <col min="55" max="78" width="5" style="78" bestFit="1" customWidth="1"/>
    <col min="79" max="16384" width="9.140625" style="78"/>
  </cols>
  <sheetData>
    <row r="1" spans="1:78" s="79" customFormat="1" ht="76.5" x14ac:dyDescent="0.25">
      <c r="B1" s="81"/>
      <c r="C1" s="88" t="str">
        <f>'Scenario List'!$A$3</f>
        <v>1- Preferred Resource Strategy</v>
      </c>
      <c r="D1" s="88" t="str">
        <f>'Scenario List'!$A$4</f>
        <v>2- Alternative Lowest Reasonable Cost Portfolio</v>
      </c>
      <c r="E1" s="88" t="str">
        <f>'Scenario List'!$A$5</f>
        <v>3- No CETA/NCF no SCGHG</v>
      </c>
      <c r="F1" s="88" t="str">
        <f>'Scenario List'!$A$6</f>
        <v>4- No Resource Additons</v>
      </c>
      <c r="G1" s="88" t="str">
        <f>'Scenario List'!$A$7</f>
        <v>5- Least Cost_no NCF EE</v>
      </c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BB1" s="80"/>
    </row>
    <row r="2" spans="1:78" x14ac:dyDescent="0.25">
      <c r="B2" s="83" t="s">
        <v>62</v>
      </c>
      <c r="C2" s="82" t="str">
        <f>BB14</f>
        <v>-</v>
      </c>
      <c r="D2" s="82" t="str">
        <f>BB26</f>
        <v>-</v>
      </c>
      <c r="E2" s="82" t="str">
        <f>BB38</f>
        <v>-</v>
      </c>
      <c r="F2" s="82" t="str">
        <f>BB49</f>
        <v>-</v>
      </c>
      <c r="G2" s="82" t="str">
        <f>BB60</f>
        <v>-</v>
      </c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78" x14ac:dyDescent="0.25">
      <c r="B3" s="83" t="s">
        <v>63</v>
      </c>
      <c r="C3" s="82">
        <f t="shared" ref="C3:C11" si="0">BB15</f>
        <v>2026</v>
      </c>
      <c r="D3" s="82">
        <f t="shared" ref="D3:D11" si="1">BB27</f>
        <v>2026</v>
      </c>
      <c r="E3" s="82">
        <f t="shared" ref="E3:E11" si="2">BB39</f>
        <v>2026</v>
      </c>
      <c r="F3" s="82">
        <f t="shared" ref="F3:F11" si="3">BB50</f>
        <v>2026</v>
      </c>
      <c r="G3" s="82">
        <f t="shared" ref="G3:G11" si="4">BB61</f>
        <v>2026</v>
      </c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</row>
    <row r="4" spans="1:78" x14ac:dyDescent="0.25">
      <c r="B4" s="83" t="s">
        <v>64</v>
      </c>
      <c r="C4" s="82">
        <f t="shared" si="0"/>
        <v>2025</v>
      </c>
      <c r="D4" s="82">
        <f t="shared" si="1"/>
        <v>2025</v>
      </c>
      <c r="E4" s="82">
        <f>BB40</f>
        <v>2025</v>
      </c>
      <c r="F4" s="82">
        <f t="shared" si="3"/>
        <v>2025</v>
      </c>
      <c r="G4" s="82">
        <f t="shared" si="4"/>
        <v>2025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</row>
    <row r="5" spans="1:78" x14ac:dyDescent="0.25">
      <c r="B5" s="83" t="s">
        <v>65</v>
      </c>
      <c r="C5" s="82">
        <f t="shared" si="0"/>
        <v>2025</v>
      </c>
      <c r="D5" s="82">
        <f t="shared" si="1"/>
        <v>2025</v>
      </c>
      <c r="E5" s="82">
        <f t="shared" si="2"/>
        <v>2025</v>
      </c>
      <c r="F5" s="82">
        <f t="shared" si="3"/>
        <v>2025</v>
      </c>
      <c r="G5" s="82">
        <f t="shared" si="4"/>
        <v>2025</v>
      </c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</row>
    <row r="6" spans="1:78" x14ac:dyDescent="0.25">
      <c r="B6" s="83" t="s">
        <v>66</v>
      </c>
      <c r="C6" s="82" t="str">
        <f t="shared" si="0"/>
        <v>-</v>
      </c>
      <c r="D6" s="82" t="str">
        <f t="shared" si="1"/>
        <v>-</v>
      </c>
      <c r="E6" s="82" t="str">
        <f t="shared" si="2"/>
        <v>-</v>
      </c>
      <c r="F6" s="82" t="str">
        <f t="shared" si="3"/>
        <v>-</v>
      </c>
      <c r="G6" s="82" t="str">
        <f t="shared" si="4"/>
        <v>-</v>
      </c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spans="1:78" x14ac:dyDescent="0.25">
      <c r="B7" s="83" t="s">
        <v>67</v>
      </c>
      <c r="C7" s="82">
        <f t="shared" si="0"/>
        <v>2040</v>
      </c>
      <c r="D7" s="82">
        <f t="shared" si="1"/>
        <v>2040</v>
      </c>
      <c r="E7" s="82">
        <f t="shared" si="2"/>
        <v>2040</v>
      </c>
      <c r="F7" s="82">
        <f t="shared" si="3"/>
        <v>2040</v>
      </c>
      <c r="G7" s="82">
        <f t="shared" si="4"/>
        <v>2040</v>
      </c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</row>
    <row r="8" spans="1:78" x14ac:dyDescent="0.25">
      <c r="B8" s="83" t="s">
        <v>68</v>
      </c>
      <c r="C8" s="82">
        <f t="shared" si="0"/>
        <v>2040</v>
      </c>
      <c r="D8" s="82">
        <f t="shared" si="1"/>
        <v>2040</v>
      </c>
      <c r="E8" s="82">
        <f t="shared" si="2"/>
        <v>2040</v>
      </c>
      <c r="F8" s="82">
        <f t="shared" si="3"/>
        <v>2040</v>
      </c>
      <c r="G8" s="82">
        <f t="shared" si="4"/>
        <v>2040</v>
      </c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78" x14ac:dyDescent="0.25">
      <c r="B9" s="83" t="s">
        <v>69</v>
      </c>
      <c r="C9" s="82">
        <f t="shared" si="0"/>
        <v>2044</v>
      </c>
      <c r="D9" s="82">
        <f t="shared" si="1"/>
        <v>2044</v>
      </c>
      <c r="E9" s="82">
        <f t="shared" si="2"/>
        <v>2044</v>
      </c>
      <c r="F9" s="82">
        <f t="shared" si="3"/>
        <v>2044</v>
      </c>
      <c r="G9" s="82">
        <f t="shared" si="4"/>
        <v>2044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</row>
    <row r="10" spans="1:78" x14ac:dyDescent="0.25">
      <c r="B10" s="83" t="s">
        <v>70</v>
      </c>
      <c r="C10" s="82">
        <f t="shared" si="0"/>
        <v>2044</v>
      </c>
      <c r="D10" s="82">
        <f t="shared" si="1"/>
        <v>2044</v>
      </c>
      <c r="E10" s="82">
        <f t="shared" si="2"/>
        <v>2044</v>
      </c>
      <c r="F10" s="82">
        <f t="shared" si="3"/>
        <v>2044</v>
      </c>
      <c r="G10" s="82">
        <f t="shared" si="4"/>
        <v>2044</v>
      </c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</row>
    <row r="11" spans="1:78" x14ac:dyDescent="0.25">
      <c r="B11" s="83" t="s">
        <v>71</v>
      </c>
      <c r="C11" s="82">
        <f t="shared" si="0"/>
        <v>2035</v>
      </c>
      <c r="D11" s="82">
        <f t="shared" si="1"/>
        <v>2035</v>
      </c>
      <c r="E11" s="82">
        <f t="shared" si="2"/>
        <v>2035</v>
      </c>
      <c r="F11" s="82">
        <f t="shared" si="3"/>
        <v>2035</v>
      </c>
      <c r="G11" s="82">
        <f t="shared" si="4"/>
        <v>2035</v>
      </c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</row>
    <row r="12" spans="1:78" x14ac:dyDescent="0.25">
      <c r="I12" s="8"/>
    </row>
    <row r="13" spans="1:78" x14ac:dyDescent="0.25">
      <c r="B13" s="78" t="s">
        <v>61</v>
      </c>
      <c r="C13" s="78">
        <v>2021</v>
      </c>
      <c r="D13" s="78">
        <v>2022</v>
      </c>
      <c r="E13" s="78">
        <v>2023</v>
      </c>
      <c r="F13" s="78">
        <v>2024</v>
      </c>
      <c r="G13" s="78">
        <v>2025</v>
      </c>
      <c r="H13" s="78">
        <v>2026</v>
      </c>
      <c r="I13" s="78">
        <v>2027</v>
      </c>
      <c r="J13" s="78">
        <v>2028</v>
      </c>
      <c r="K13" s="78">
        <v>2029</v>
      </c>
      <c r="L13" s="78">
        <v>2030</v>
      </c>
      <c r="M13" s="78">
        <v>2031</v>
      </c>
      <c r="N13" s="78">
        <v>2032</v>
      </c>
      <c r="O13" s="78">
        <v>2033</v>
      </c>
      <c r="P13" s="78">
        <v>2034</v>
      </c>
      <c r="Q13" s="78">
        <v>2035</v>
      </c>
      <c r="R13" s="78">
        <v>2036</v>
      </c>
      <c r="S13" s="78">
        <v>2037</v>
      </c>
      <c r="T13" s="78">
        <v>2038</v>
      </c>
      <c r="U13" s="78">
        <v>2039</v>
      </c>
      <c r="V13" s="78">
        <v>2040</v>
      </c>
      <c r="W13" s="78">
        <v>2041</v>
      </c>
      <c r="X13" s="78">
        <v>2042</v>
      </c>
      <c r="Y13" s="78">
        <v>2043</v>
      </c>
      <c r="Z13" s="78">
        <v>2044</v>
      </c>
      <c r="AA13" s="78">
        <v>2045</v>
      </c>
      <c r="AC13" s="78">
        <v>2022</v>
      </c>
      <c r="AD13" s="78">
        <v>2023</v>
      </c>
      <c r="AE13" s="78">
        <v>2024</v>
      </c>
      <c r="AF13" s="78">
        <v>2025</v>
      </c>
      <c r="AG13" s="78">
        <v>2026</v>
      </c>
      <c r="AH13" s="78">
        <v>2027</v>
      </c>
      <c r="AI13" s="78">
        <v>2028</v>
      </c>
      <c r="AJ13" s="78">
        <v>2029</v>
      </c>
      <c r="AK13" s="78">
        <v>2030</v>
      </c>
      <c r="AL13" s="78">
        <v>2031</v>
      </c>
      <c r="AM13" s="78">
        <v>2032</v>
      </c>
      <c r="AN13" s="78">
        <v>2033</v>
      </c>
      <c r="AO13" s="78">
        <v>2034</v>
      </c>
      <c r="AP13" s="78">
        <v>2035</v>
      </c>
      <c r="AQ13" s="78">
        <v>2036</v>
      </c>
      <c r="AR13" s="78">
        <v>2037</v>
      </c>
      <c r="AS13" s="78">
        <v>2038</v>
      </c>
      <c r="AT13" s="78">
        <v>2039</v>
      </c>
      <c r="AU13" s="78">
        <v>2040</v>
      </c>
      <c r="AV13" s="78">
        <v>2041</v>
      </c>
      <c r="AW13" s="78">
        <v>2042</v>
      </c>
      <c r="AX13" s="78">
        <v>2043</v>
      </c>
      <c r="AY13" s="78">
        <v>2044</v>
      </c>
      <c r="AZ13" s="78">
        <v>2045</v>
      </c>
      <c r="BC13" s="78">
        <v>2022</v>
      </c>
      <c r="BD13" s="78">
        <v>2023</v>
      </c>
      <c r="BE13" s="78">
        <v>2024</v>
      </c>
      <c r="BF13" s="78">
        <v>2025</v>
      </c>
      <c r="BG13" s="78">
        <v>2026</v>
      </c>
      <c r="BH13" s="78">
        <v>2027</v>
      </c>
      <c r="BI13" s="78">
        <v>2028</v>
      </c>
      <c r="BJ13" s="78">
        <v>2029</v>
      </c>
      <c r="BK13" s="78">
        <v>2030</v>
      </c>
      <c r="BL13" s="78">
        <v>2031</v>
      </c>
      <c r="BM13" s="78">
        <v>2032</v>
      </c>
      <c r="BN13" s="78">
        <v>2033</v>
      </c>
      <c r="BO13" s="78">
        <v>2034</v>
      </c>
      <c r="BP13" s="78">
        <v>2035</v>
      </c>
      <c r="BQ13" s="78">
        <v>2036</v>
      </c>
      <c r="BR13" s="78">
        <v>2037</v>
      </c>
      <c r="BS13" s="78">
        <v>2038</v>
      </c>
      <c r="BT13" s="78">
        <v>2039</v>
      </c>
      <c r="BU13" s="78">
        <v>2040</v>
      </c>
      <c r="BV13" s="78">
        <v>2041</v>
      </c>
      <c r="BW13" s="78">
        <v>2042</v>
      </c>
      <c r="BX13" s="78">
        <v>2043</v>
      </c>
      <c r="BY13" s="78">
        <v>2044</v>
      </c>
      <c r="BZ13" s="78">
        <v>2045</v>
      </c>
    </row>
    <row r="14" spans="1:78" x14ac:dyDescent="0.25">
      <c r="A14" s="78" t="str">
        <f>'Scenario List'!$A$3</f>
        <v>1- Preferred Resource Strategy</v>
      </c>
      <c r="B14" s="78" t="s">
        <v>62</v>
      </c>
      <c r="C14" s="87">
        <v>1</v>
      </c>
      <c r="D14" s="87">
        <v>1</v>
      </c>
      <c r="E14" s="78">
        <v>1</v>
      </c>
      <c r="F14" s="78">
        <v>1</v>
      </c>
      <c r="G14" s="78">
        <v>1</v>
      </c>
      <c r="H14" s="78">
        <v>1</v>
      </c>
      <c r="I14" s="78">
        <v>1</v>
      </c>
      <c r="J14" s="78">
        <v>1</v>
      </c>
      <c r="K14" s="78">
        <v>1</v>
      </c>
      <c r="L14" s="78">
        <v>1</v>
      </c>
      <c r="M14" s="78">
        <v>1</v>
      </c>
      <c r="N14" s="78">
        <v>1</v>
      </c>
      <c r="O14" s="78">
        <v>1</v>
      </c>
      <c r="P14" s="78">
        <v>1</v>
      </c>
      <c r="Q14" s="78">
        <v>1</v>
      </c>
      <c r="R14" s="78">
        <v>1</v>
      </c>
      <c r="S14" s="78">
        <v>1</v>
      </c>
      <c r="T14" s="78">
        <v>1</v>
      </c>
      <c r="U14" s="78">
        <v>1</v>
      </c>
      <c r="V14" s="78">
        <v>1</v>
      </c>
      <c r="W14" s="78">
        <v>1</v>
      </c>
      <c r="X14" s="78">
        <v>1</v>
      </c>
      <c r="Y14" s="78">
        <v>1</v>
      </c>
      <c r="Z14" s="78">
        <v>1</v>
      </c>
      <c r="AA14" s="78">
        <v>1</v>
      </c>
      <c r="AC14" s="78">
        <f>C14-D14</f>
        <v>0</v>
      </c>
      <c r="AD14" s="78">
        <f t="shared" ref="AD14:AD23" si="5">D14-E14</f>
        <v>0</v>
      </c>
      <c r="AE14" s="78">
        <f t="shared" ref="AE14:AE23" si="6">E14-F14</f>
        <v>0</v>
      </c>
      <c r="AF14" s="78">
        <f t="shared" ref="AF14:AF23" si="7">F14-G14</f>
        <v>0</v>
      </c>
      <c r="AG14" s="78">
        <f t="shared" ref="AG14:AG23" si="8">G14-H14</f>
        <v>0</v>
      </c>
      <c r="AH14" s="78">
        <f t="shared" ref="AH14:AH23" si="9">H14-I14</f>
        <v>0</v>
      </c>
      <c r="AI14" s="78">
        <f t="shared" ref="AI14:AI23" si="10">I14-J14</f>
        <v>0</v>
      </c>
      <c r="AJ14" s="78">
        <f t="shared" ref="AJ14:AJ23" si="11">J14-K14</f>
        <v>0</v>
      </c>
      <c r="AK14" s="78">
        <f t="shared" ref="AK14:AK23" si="12">K14-L14</f>
        <v>0</v>
      </c>
      <c r="AL14" s="78">
        <f t="shared" ref="AL14:AL23" si="13">L14-M14</f>
        <v>0</v>
      </c>
      <c r="AM14" s="78">
        <f t="shared" ref="AM14:AM23" si="14">M14-N14</f>
        <v>0</v>
      </c>
      <c r="AN14" s="78">
        <f t="shared" ref="AN14:AN23" si="15">N14-O14</f>
        <v>0</v>
      </c>
      <c r="AO14" s="78">
        <f t="shared" ref="AO14:AO23" si="16">O14-P14</f>
        <v>0</v>
      </c>
      <c r="AP14" s="78">
        <f t="shared" ref="AP14:AP23" si="17">P14-Q14</f>
        <v>0</v>
      </c>
      <c r="AQ14" s="78">
        <f t="shared" ref="AQ14:AQ23" si="18">Q14-R14</f>
        <v>0</v>
      </c>
      <c r="AR14" s="78">
        <f t="shared" ref="AR14:AR23" si="19">R14-S14</f>
        <v>0</v>
      </c>
      <c r="AS14" s="78">
        <f t="shared" ref="AS14:AS23" si="20">S14-T14</f>
        <v>0</v>
      </c>
      <c r="AT14" s="78">
        <f t="shared" ref="AT14:AT23" si="21">T14-U14</f>
        <v>0</v>
      </c>
      <c r="AU14" s="78">
        <f t="shared" ref="AU14:AU23" si="22">U14-V14</f>
        <v>0</v>
      </c>
      <c r="AV14" s="78">
        <f t="shared" ref="AV14:AV23" si="23">V14-W14</f>
        <v>0</v>
      </c>
      <c r="AW14" s="78">
        <f t="shared" ref="AW14:AW23" si="24">W14-X14</f>
        <v>0</v>
      </c>
      <c r="AX14" s="78">
        <f t="shared" ref="AX14:AX23" si="25">X14-Y14</f>
        <v>0</v>
      </c>
      <c r="AY14" s="78">
        <f t="shared" ref="AY14:AY23" si="26">Y14-Z14</f>
        <v>0</v>
      </c>
      <c r="AZ14" s="78">
        <f t="shared" ref="AZ14:AZ23" si="27">Z14-AA14</f>
        <v>0</v>
      </c>
      <c r="BB14" s="77" t="str">
        <f>IF(MAX(BC14:BZ14)=0,"-",MAX(BC14:BZ14)-1)</f>
        <v>-</v>
      </c>
      <c r="BC14" s="78">
        <f>IF(AC14=1,AC$13,0)</f>
        <v>0</v>
      </c>
      <c r="BD14" s="78">
        <f t="shared" ref="BD14:BZ23" si="28">IF(AD14=1,AD$13,0)</f>
        <v>0</v>
      </c>
      <c r="BE14" s="78">
        <f t="shared" si="28"/>
        <v>0</v>
      </c>
      <c r="BF14" s="78">
        <f t="shared" si="28"/>
        <v>0</v>
      </c>
      <c r="BG14" s="78">
        <f t="shared" si="28"/>
        <v>0</v>
      </c>
      <c r="BH14" s="78">
        <f t="shared" si="28"/>
        <v>0</v>
      </c>
      <c r="BI14" s="78">
        <f t="shared" si="28"/>
        <v>0</v>
      </c>
      <c r="BJ14" s="78">
        <f t="shared" si="28"/>
        <v>0</v>
      </c>
      <c r="BK14" s="78">
        <f t="shared" si="28"/>
        <v>0</v>
      </c>
      <c r="BL14" s="78">
        <f t="shared" si="28"/>
        <v>0</v>
      </c>
      <c r="BM14" s="78">
        <f t="shared" si="28"/>
        <v>0</v>
      </c>
      <c r="BN14" s="78">
        <f t="shared" si="28"/>
        <v>0</v>
      </c>
      <c r="BO14" s="78">
        <f t="shared" si="28"/>
        <v>0</v>
      </c>
      <c r="BP14" s="78">
        <f t="shared" si="28"/>
        <v>0</v>
      </c>
      <c r="BQ14" s="78">
        <f t="shared" si="28"/>
        <v>0</v>
      </c>
      <c r="BR14" s="78">
        <f t="shared" si="28"/>
        <v>0</v>
      </c>
      <c r="BS14" s="78">
        <f t="shared" si="28"/>
        <v>0</v>
      </c>
      <c r="BT14" s="78">
        <f t="shared" si="28"/>
        <v>0</v>
      </c>
      <c r="BU14" s="78">
        <f t="shared" si="28"/>
        <v>0</v>
      </c>
      <c r="BV14" s="78">
        <f t="shared" si="28"/>
        <v>0</v>
      </c>
      <c r="BW14" s="78">
        <f t="shared" si="28"/>
        <v>0</v>
      </c>
      <c r="BX14" s="78">
        <f t="shared" si="28"/>
        <v>0</v>
      </c>
      <c r="BY14" s="78">
        <f t="shared" si="28"/>
        <v>0</v>
      </c>
      <c r="BZ14" s="78">
        <f t="shared" si="28"/>
        <v>0</v>
      </c>
    </row>
    <row r="15" spans="1:78" x14ac:dyDescent="0.25">
      <c r="A15" s="78" t="str">
        <f>'Scenario List'!$A$3</f>
        <v>1- Preferred Resource Strategy</v>
      </c>
      <c r="B15" s="78" t="s">
        <v>63</v>
      </c>
      <c r="C15" s="87">
        <v>1</v>
      </c>
      <c r="D15" s="87">
        <v>1</v>
      </c>
      <c r="E15" s="78">
        <v>1</v>
      </c>
      <c r="F15" s="78">
        <v>1</v>
      </c>
      <c r="G15" s="78">
        <v>1</v>
      </c>
      <c r="H15" s="78">
        <v>1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C15" s="78">
        <f t="shared" ref="AC15:AC23" si="29">C15-D15</f>
        <v>0</v>
      </c>
      <c r="AD15" s="78">
        <f t="shared" si="5"/>
        <v>0</v>
      </c>
      <c r="AE15" s="78">
        <f t="shared" si="6"/>
        <v>0</v>
      </c>
      <c r="AF15" s="78">
        <f t="shared" si="7"/>
        <v>0</v>
      </c>
      <c r="AG15" s="78">
        <f t="shared" si="8"/>
        <v>0</v>
      </c>
      <c r="AH15" s="78">
        <f t="shared" si="9"/>
        <v>1</v>
      </c>
      <c r="AI15" s="78">
        <f t="shared" si="10"/>
        <v>0</v>
      </c>
      <c r="AJ15" s="78">
        <f t="shared" si="11"/>
        <v>0</v>
      </c>
      <c r="AK15" s="78">
        <f t="shared" si="12"/>
        <v>0</v>
      </c>
      <c r="AL15" s="78">
        <f t="shared" si="13"/>
        <v>0</v>
      </c>
      <c r="AM15" s="78">
        <f t="shared" si="14"/>
        <v>0</v>
      </c>
      <c r="AN15" s="78">
        <f t="shared" si="15"/>
        <v>0</v>
      </c>
      <c r="AO15" s="78">
        <f t="shared" si="16"/>
        <v>0</v>
      </c>
      <c r="AP15" s="78">
        <f t="shared" si="17"/>
        <v>0</v>
      </c>
      <c r="AQ15" s="78">
        <f t="shared" si="18"/>
        <v>0</v>
      </c>
      <c r="AR15" s="78">
        <f t="shared" si="19"/>
        <v>0</v>
      </c>
      <c r="AS15" s="78">
        <f t="shared" si="20"/>
        <v>0</v>
      </c>
      <c r="AT15" s="78">
        <f t="shared" si="21"/>
        <v>0</v>
      </c>
      <c r="AU15" s="78">
        <f t="shared" si="22"/>
        <v>0</v>
      </c>
      <c r="AV15" s="78">
        <f t="shared" si="23"/>
        <v>0</v>
      </c>
      <c r="AW15" s="78">
        <f t="shared" si="24"/>
        <v>0</v>
      </c>
      <c r="AX15" s="78">
        <f t="shared" si="25"/>
        <v>0</v>
      </c>
      <c r="AY15" s="78">
        <f t="shared" si="26"/>
        <v>0</v>
      </c>
      <c r="AZ15" s="78">
        <f t="shared" si="27"/>
        <v>0</v>
      </c>
      <c r="BB15" s="77">
        <f t="shared" ref="BB15:BB23" si="30">IF(MAX(BC15:BZ15)=0,"-",MAX(BC15:BZ15)-1)</f>
        <v>2026</v>
      </c>
      <c r="BC15" s="78">
        <f t="shared" ref="BC15:BC23" si="31">IF(AC15=1,AC$13,0)</f>
        <v>0</v>
      </c>
      <c r="BD15" s="78">
        <f t="shared" si="28"/>
        <v>0</v>
      </c>
      <c r="BE15" s="78">
        <f t="shared" si="28"/>
        <v>0</v>
      </c>
      <c r="BF15" s="78">
        <f t="shared" si="28"/>
        <v>0</v>
      </c>
      <c r="BG15" s="78">
        <f t="shared" si="28"/>
        <v>0</v>
      </c>
      <c r="BH15" s="78">
        <f t="shared" si="28"/>
        <v>2027</v>
      </c>
      <c r="BI15" s="78">
        <f t="shared" si="28"/>
        <v>0</v>
      </c>
      <c r="BJ15" s="78">
        <f t="shared" si="28"/>
        <v>0</v>
      </c>
      <c r="BK15" s="78">
        <f t="shared" si="28"/>
        <v>0</v>
      </c>
      <c r="BL15" s="78">
        <f t="shared" si="28"/>
        <v>0</v>
      </c>
      <c r="BM15" s="78">
        <f t="shared" si="28"/>
        <v>0</v>
      </c>
      <c r="BN15" s="78">
        <f t="shared" si="28"/>
        <v>0</v>
      </c>
      <c r="BO15" s="78">
        <f t="shared" si="28"/>
        <v>0</v>
      </c>
      <c r="BP15" s="78">
        <f t="shared" si="28"/>
        <v>0</v>
      </c>
      <c r="BQ15" s="78">
        <f t="shared" si="28"/>
        <v>0</v>
      </c>
      <c r="BR15" s="78">
        <f t="shared" si="28"/>
        <v>0</v>
      </c>
      <c r="BS15" s="78">
        <f t="shared" si="28"/>
        <v>0</v>
      </c>
      <c r="BT15" s="78">
        <f t="shared" si="28"/>
        <v>0</v>
      </c>
      <c r="BU15" s="78">
        <f t="shared" si="28"/>
        <v>0</v>
      </c>
      <c r="BV15" s="78">
        <f t="shared" si="28"/>
        <v>0</v>
      </c>
      <c r="BW15" s="78">
        <f t="shared" si="28"/>
        <v>0</v>
      </c>
      <c r="BX15" s="78">
        <f t="shared" si="28"/>
        <v>0</v>
      </c>
      <c r="BY15" s="78">
        <f t="shared" si="28"/>
        <v>0</v>
      </c>
      <c r="BZ15" s="78">
        <f t="shared" si="28"/>
        <v>0</v>
      </c>
    </row>
    <row r="16" spans="1:78" x14ac:dyDescent="0.25">
      <c r="A16" s="78" t="str">
        <f>'Scenario List'!$A$3</f>
        <v>1- Preferred Resource Strategy</v>
      </c>
      <c r="B16" s="78" t="s">
        <v>64</v>
      </c>
      <c r="C16" s="87">
        <v>1</v>
      </c>
      <c r="D16" s="87">
        <v>1</v>
      </c>
      <c r="E16" s="78">
        <v>1</v>
      </c>
      <c r="F16" s="78">
        <v>1</v>
      </c>
      <c r="G16" s="78">
        <v>1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C16" s="78">
        <f t="shared" si="29"/>
        <v>0</v>
      </c>
      <c r="AD16" s="78">
        <f t="shared" si="5"/>
        <v>0</v>
      </c>
      <c r="AE16" s="78">
        <f t="shared" si="6"/>
        <v>0</v>
      </c>
      <c r="AF16" s="78">
        <f t="shared" si="7"/>
        <v>0</v>
      </c>
      <c r="AG16" s="78">
        <f t="shared" si="8"/>
        <v>1</v>
      </c>
      <c r="AH16" s="78">
        <f t="shared" si="9"/>
        <v>0</v>
      </c>
      <c r="AI16" s="78">
        <f t="shared" si="10"/>
        <v>0</v>
      </c>
      <c r="AJ16" s="78">
        <f t="shared" si="11"/>
        <v>0</v>
      </c>
      <c r="AK16" s="78">
        <f t="shared" si="12"/>
        <v>0</v>
      </c>
      <c r="AL16" s="78">
        <f t="shared" si="13"/>
        <v>0</v>
      </c>
      <c r="AM16" s="78">
        <f t="shared" si="14"/>
        <v>0</v>
      </c>
      <c r="AN16" s="78">
        <f t="shared" si="15"/>
        <v>0</v>
      </c>
      <c r="AO16" s="78">
        <f t="shared" si="16"/>
        <v>0</v>
      </c>
      <c r="AP16" s="78">
        <f t="shared" si="17"/>
        <v>0</v>
      </c>
      <c r="AQ16" s="78">
        <f t="shared" si="18"/>
        <v>0</v>
      </c>
      <c r="AR16" s="78">
        <f t="shared" si="19"/>
        <v>0</v>
      </c>
      <c r="AS16" s="78">
        <f t="shared" si="20"/>
        <v>0</v>
      </c>
      <c r="AT16" s="78">
        <f t="shared" si="21"/>
        <v>0</v>
      </c>
      <c r="AU16" s="78">
        <f t="shared" si="22"/>
        <v>0</v>
      </c>
      <c r="AV16" s="78">
        <f t="shared" si="23"/>
        <v>0</v>
      </c>
      <c r="AW16" s="78">
        <f t="shared" si="24"/>
        <v>0</v>
      </c>
      <c r="AX16" s="78">
        <f t="shared" si="25"/>
        <v>0</v>
      </c>
      <c r="AY16" s="78">
        <f t="shared" si="26"/>
        <v>0</v>
      </c>
      <c r="AZ16" s="78">
        <f t="shared" si="27"/>
        <v>0</v>
      </c>
      <c r="BB16" s="77">
        <f t="shared" si="30"/>
        <v>2025</v>
      </c>
      <c r="BC16" s="78">
        <f t="shared" si="31"/>
        <v>0</v>
      </c>
      <c r="BD16" s="78">
        <f t="shared" si="28"/>
        <v>0</v>
      </c>
      <c r="BE16" s="78">
        <f t="shared" si="28"/>
        <v>0</v>
      </c>
      <c r="BF16" s="78">
        <f t="shared" si="28"/>
        <v>0</v>
      </c>
      <c r="BG16" s="78">
        <f t="shared" si="28"/>
        <v>2026</v>
      </c>
      <c r="BH16" s="78">
        <f t="shared" si="28"/>
        <v>0</v>
      </c>
      <c r="BI16" s="78">
        <f t="shared" si="28"/>
        <v>0</v>
      </c>
      <c r="BJ16" s="78">
        <f t="shared" si="28"/>
        <v>0</v>
      </c>
      <c r="BK16" s="78">
        <f t="shared" si="28"/>
        <v>0</v>
      </c>
      <c r="BL16" s="78">
        <f t="shared" si="28"/>
        <v>0</v>
      </c>
      <c r="BM16" s="78">
        <f t="shared" si="28"/>
        <v>0</v>
      </c>
      <c r="BN16" s="78">
        <f t="shared" si="28"/>
        <v>0</v>
      </c>
      <c r="BO16" s="78">
        <f t="shared" si="28"/>
        <v>0</v>
      </c>
      <c r="BP16" s="78">
        <f t="shared" si="28"/>
        <v>0</v>
      </c>
      <c r="BQ16" s="78">
        <f t="shared" si="28"/>
        <v>0</v>
      </c>
      <c r="BR16" s="78">
        <f t="shared" si="28"/>
        <v>0</v>
      </c>
      <c r="BS16" s="78">
        <f t="shared" si="28"/>
        <v>0</v>
      </c>
      <c r="BT16" s="78">
        <f t="shared" si="28"/>
        <v>0</v>
      </c>
      <c r="BU16" s="78">
        <f t="shared" si="28"/>
        <v>0</v>
      </c>
      <c r="BV16" s="78">
        <f t="shared" si="28"/>
        <v>0</v>
      </c>
      <c r="BW16" s="78">
        <f t="shared" si="28"/>
        <v>0</v>
      </c>
      <c r="BX16" s="78">
        <f t="shared" si="28"/>
        <v>0</v>
      </c>
      <c r="BY16" s="78">
        <f t="shared" si="28"/>
        <v>0</v>
      </c>
      <c r="BZ16" s="78">
        <f t="shared" si="28"/>
        <v>0</v>
      </c>
    </row>
    <row r="17" spans="1:78" x14ac:dyDescent="0.25">
      <c r="A17" s="78" t="str">
        <f>'Scenario List'!$A$3</f>
        <v>1- Preferred Resource Strategy</v>
      </c>
      <c r="B17" s="78" t="s">
        <v>65</v>
      </c>
      <c r="C17" s="87">
        <v>1</v>
      </c>
      <c r="D17" s="87">
        <v>1</v>
      </c>
      <c r="E17" s="78">
        <v>1</v>
      </c>
      <c r="F17" s="78">
        <v>1</v>
      </c>
      <c r="G17" s="78">
        <v>1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C17" s="78">
        <f t="shared" si="29"/>
        <v>0</v>
      </c>
      <c r="AD17" s="78">
        <f t="shared" si="5"/>
        <v>0</v>
      </c>
      <c r="AE17" s="78">
        <f t="shared" si="6"/>
        <v>0</v>
      </c>
      <c r="AF17" s="78">
        <f t="shared" si="7"/>
        <v>0</v>
      </c>
      <c r="AG17" s="78">
        <f t="shared" si="8"/>
        <v>1</v>
      </c>
      <c r="AH17" s="78">
        <f t="shared" si="9"/>
        <v>0</v>
      </c>
      <c r="AI17" s="78">
        <f t="shared" si="10"/>
        <v>0</v>
      </c>
      <c r="AJ17" s="78">
        <f t="shared" si="11"/>
        <v>0</v>
      </c>
      <c r="AK17" s="78">
        <f t="shared" si="12"/>
        <v>0</v>
      </c>
      <c r="AL17" s="78">
        <f t="shared" si="13"/>
        <v>0</v>
      </c>
      <c r="AM17" s="78">
        <f t="shared" si="14"/>
        <v>0</v>
      </c>
      <c r="AN17" s="78">
        <f t="shared" si="15"/>
        <v>0</v>
      </c>
      <c r="AO17" s="78">
        <f t="shared" si="16"/>
        <v>0</v>
      </c>
      <c r="AP17" s="78">
        <f t="shared" si="17"/>
        <v>0</v>
      </c>
      <c r="AQ17" s="78">
        <f t="shared" si="18"/>
        <v>0</v>
      </c>
      <c r="AR17" s="78">
        <f t="shared" si="19"/>
        <v>0</v>
      </c>
      <c r="AS17" s="78">
        <f t="shared" si="20"/>
        <v>0</v>
      </c>
      <c r="AT17" s="78">
        <f t="shared" si="21"/>
        <v>0</v>
      </c>
      <c r="AU17" s="78">
        <f t="shared" si="22"/>
        <v>0</v>
      </c>
      <c r="AV17" s="78">
        <f t="shared" si="23"/>
        <v>0</v>
      </c>
      <c r="AW17" s="78">
        <f t="shared" si="24"/>
        <v>0</v>
      </c>
      <c r="AX17" s="78">
        <f t="shared" si="25"/>
        <v>0</v>
      </c>
      <c r="AY17" s="78">
        <f t="shared" si="26"/>
        <v>0</v>
      </c>
      <c r="AZ17" s="78">
        <f t="shared" si="27"/>
        <v>0</v>
      </c>
      <c r="BB17" s="77">
        <f t="shared" si="30"/>
        <v>2025</v>
      </c>
      <c r="BC17" s="78">
        <f t="shared" si="31"/>
        <v>0</v>
      </c>
      <c r="BD17" s="78">
        <f t="shared" si="28"/>
        <v>0</v>
      </c>
      <c r="BE17" s="78">
        <f t="shared" si="28"/>
        <v>0</v>
      </c>
      <c r="BF17" s="78">
        <f t="shared" si="28"/>
        <v>0</v>
      </c>
      <c r="BG17" s="78">
        <f t="shared" si="28"/>
        <v>2026</v>
      </c>
      <c r="BH17" s="78">
        <f t="shared" si="28"/>
        <v>0</v>
      </c>
      <c r="BI17" s="78">
        <f t="shared" si="28"/>
        <v>0</v>
      </c>
      <c r="BJ17" s="78">
        <f t="shared" si="28"/>
        <v>0</v>
      </c>
      <c r="BK17" s="78">
        <f t="shared" si="28"/>
        <v>0</v>
      </c>
      <c r="BL17" s="78">
        <f t="shared" si="28"/>
        <v>0</v>
      </c>
      <c r="BM17" s="78">
        <f t="shared" si="28"/>
        <v>0</v>
      </c>
      <c r="BN17" s="78">
        <f t="shared" si="28"/>
        <v>0</v>
      </c>
      <c r="BO17" s="78">
        <f t="shared" si="28"/>
        <v>0</v>
      </c>
      <c r="BP17" s="78">
        <f t="shared" si="28"/>
        <v>0</v>
      </c>
      <c r="BQ17" s="78">
        <f t="shared" si="28"/>
        <v>0</v>
      </c>
      <c r="BR17" s="78">
        <f t="shared" si="28"/>
        <v>0</v>
      </c>
      <c r="BS17" s="78">
        <f t="shared" si="28"/>
        <v>0</v>
      </c>
      <c r="BT17" s="78">
        <f t="shared" si="28"/>
        <v>0</v>
      </c>
      <c r="BU17" s="78">
        <f t="shared" si="28"/>
        <v>0</v>
      </c>
      <c r="BV17" s="78">
        <f t="shared" si="28"/>
        <v>0</v>
      </c>
      <c r="BW17" s="78">
        <f t="shared" si="28"/>
        <v>0</v>
      </c>
      <c r="BX17" s="78">
        <f t="shared" si="28"/>
        <v>0</v>
      </c>
      <c r="BY17" s="78">
        <f t="shared" si="28"/>
        <v>0</v>
      </c>
      <c r="BZ17" s="78">
        <f t="shared" si="28"/>
        <v>0</v>
      </c>
    </row>
    <row r="18" spans="1:78" x14ac:dyDescent="0.25">
      <c r="A18" s="78" t="str">
        <f>'Scenario List'!$A$3</f>
        <v>1- Preferred Resource Strategy</v>
      </c>
      <c r="B18" s="78" t="s">
        <v>66</v>
      </c>
      <c r="C18" s="87">
        <v>1</v>
      </c>
      <c r="D18" s="87">
        <v>1</v>
      </c>
      <c r="E18" s="78">
        <v>1</v>
      </c>
      <c r="F18" s="78">
        <v>1</v>
      </c>
      <c r="G18" s="78">
        <v>1</v>
      </c>
      <c r="H18" s="78">
        <v>1</v>
      </c>
      <c r="I18" s="78">
        <v>1</v>
      </c>
      <c r="J18" s="78">
        <v>1</v>
      </c>
      <c r="K18" s="78">
        <v>1</v>
      </c>
      <c r="L18" s="78">
        <v>1</v>
      </c>
      <c r="M18" s="78">
        <v>1</v>
      </c>
      <c r="N18" s="78">
        <v>1</v>
      </c>
      <c r="O18" s="78">
        <v>1</v>
      </c>
      <c r="P18" s="78">
        <v>1</v>
      </c>
      <c r="Q18" s="78">
        <v>1</v>
      </c>
      <c r="R18" s="78">
        <v>1</v>
      </c>
      <c r="S18" s="78">
        <v>1</v>
      </c>
      <c r="T18" s="78">
        <v>1</v>
      </c>
      <c r="U18" s="78">
        <v>1</v>
      </c>
      <c r="V18" s="78">
        <v>1</v>
      </c>
      <c r="W18" s="78">
        <v>1</v>
      </c>
      <c r="X18" s="78">
        <v>1</v>
      </c>
      <c r="Y18" s="78">
        <v>1</v>
      </c>
      <c r="Z18" s="78">
        <v>1</v>
      </c>
      <c r="AA18" s="78">
        <v>1</v>
      </c>
      <c r="AC18" s="78">
        <f t="shared" si="29"/>
        <v>0</v>
      </c>
      <c r="AD18" s="78">
        <f t="shared" si="5"/>
        <v>0</v>
      </c>
      <c r="AE18" s="78">
        <f t="shared" si="6"/>
        <v>0</v>
      </c>
      <c r="AF18" s="78">
        <f t="shared" si="7"/>
        <v>0</v>
      </c>
      <c r="AG18" s="78">
        <f t="shared" si="8"/>
        <v>0</v>
      </c>
      <c r="AH18" s="78">
        <f t="shared" si="9"/>
        <v>0</v>
      </c>
      <c r="AI18" s="78">
        <f t="shared" si="10"/>
        <v>0</v>
      </c>
      <c r="AJ18" s="78">
        <f t="shared" si="11"/>
        <v>0</v>
      </c>
      <c r="AK18" s="78">
        <f t="shared" si="12"/>
        <v>0</v>
      </c>
      <c r="AL18" s="78">
        <f t="shared" si="13"/>
        <v>0</v>
      </c>
      <c r="AM18" s="78">
        <f t="shared" si="14"/>
        <v>0</v>
      </c>
      <c r="AN18" s="78">
        <f t="shared" si="15"/>
        <v>0</v>
      </c>
      <c r="AO18" s="78">
        <f t="shared" si="16"/>
        <v>0</v>
      </c>
      <c r="AP18" s="78">
        <f t="shared" si="17"/>
        <v>0</v>
      </c>
      <c r="AQ18" s="78">
        <f t="shared" si="18"/>
        <v>0</v>
      </c>
      <c r="AR18" s="78">
        <f t="shared" si="19"/>
        <v>0</v>
      </c>
      <c r="AS18" s="78">
        <f t="shared" si="20"/>
        <v>0</v>
      </c>
      <c r="AT18" s="78">
        <f t="shared" si="21"/>
        <v>0</v>
      </c>
      <c r="AU18" s="78">
        <f t="shared" si="22"/>
        <v>0</v>
      </c>
      <c r="AV18" s="78">
        <f t="shared" si="23"/>
        <v>0</v>
      </c>
      <c r="AW18" s="78">
        <f t="shared" si="24"/>
        <v>0</v>
      </c>
      <c r="AX18" s="78">
        <f t="shared" si="25"/>
        <v>0</v>
      </c>
      <c r="AY18" s="78">
        <f t="shared" si="26"/>
        <v>0</v>
      </c>
      <c r="AZ18" s="78">
        <f t="shared" si="27"/>
        <v>0</v>
      </c>
      <c r="BB18" s="77" t="str">
        <f t="shared" si="30"/>
        <v>-</v>
      </c>
      <c r="BC18" s="78">
        <f t="shared" si="31"/>
        <v>0</v>
      </c>
      <c r="BD18" s="78">
        <f t="shared" si="28"/>
        <v>0</v>
      </c>
      <c r="BE18" s="78">
        <f t="shared" si="28"/>
        <v>0</v>
      </c>
      <c r="BF18" s="78">
        <f t="shared" si="28"/>
        <v>0</v>
      </c>
      <c r="BG18" s="78">
        <f t="shared" si="28"/>
        <v>0</v>
      </c>
      <c r="BH18" s="78">
        <f t="shared" si="28"/>
        <v>0</v>
      </c>
      <c r="BI18" s="78">
        <f t="shared" si="28"/>
        <v>0</v>
      </c>
      <c r="BJ18" s="78">
        <f t="shared" si="28"/>
        <v>0</v>
      </c>
      <c r="BK18" s="78">
        <f t="shared" si="28"/>
        <v>0</v>
      </c>
      <c r="BL18" s="78">
        <f t="shared" si="28"/>
        <v>0</v>
      </c>
      <c r="BM18" s="78">
        <f t="shared" si="28"/>
        <v>0</v>
      </c>
      <c r="BN18" s="78">
        <f t="shared" si="28"/>
        <v>0</v>
      </c>
      <c r="BO18" s="78">
        <f t="shared" si="28"/>
        <v>0</v>
      </c>
      <c r="BP18" s="78">
        <f t="shared" si="28"/>
        <v>0</v>
      </c>
      <c r="BQ18" s="78">
        <f t="shared" si="28"/>
        <v>0</v>
      </c>
      <c r="BR18" s="78">
        <f t="shared" si="28"/>
        <v>0</v>
      </c>
      <c r="BS18" s="78">
        <f t="shared" si="28"/>
        <v>0</v>
      </c>
      <c r="BT18" s="78">
        <f t="shared" si="28"/>
        <v>0</v>
      </c>
      <c r="BU18" s="78">
        <f t="shared" si="28"/>
        <v>0</v>
      </c>
      <c r="BV18" s="78">
        <f t="shared" si="28"/>
        <v>0</v>
      </c>
      <c r="BW18" s="78">
        <f t="shared" si="28"/>
        <v>0</v>
      </c>
      <c r="BX18" s="78">
        <f t="shared" si="28"/>
        <v>0</v>
      </c>
      <c r="BY18" s="78">
        <f t="shared" si="28"/>
        <v>0</v>
      </c>
      <c r="BZ18" s="78">
        <f t="shared" si="28"/>
        <v>0</v>
      </c>
    </row>
    <row r="19" spans="1:78" x14ac:dyDescent="0.25">
      <c r="A19" s="78" t="str">
        <f>'Scenario List'!$A$3</f>
        <v>1- Preferred Resource Strategy</v>
      </c>
      <c r="B19" s="78" t="s">
        <v>67</v>
      </c>
      <c r="C19" s="87">
        <v>1</v>
      </c>
      <c r="D19" s="87">
        <v>1</v>
      </c>
      <c r="E19" s="78">
        <v>0.99999999999999989</v>
      </c>
      <c r="F19" s="78">
        <v>0.99999999999999989</v>
      </c>
      <c r="G19" s="78">
        <v>0.99999999999999989</v>
      </c>
      <c r="H19" s="78">
        <v>0.99999999999999989</v>
      </c>
      <c r="I19" s="78">
        <v>0.99999999999999989</v>
      </c>
      <c r="J19" s="78">
        <v>0.99999999999999989</v>
      </c>
      <c r="K19" s="78">
        <v>0.99999999999999989</v>
      </c>
      <c r="L19" s="78">
        <v>0.99999999999999978</v>
      </c>
      <c r="M19" s="78">
        <v>1</v>
      </c>
      <c r="N19" s="78">
        <v>1</v>
      </c>
      <c r="O19" s="78">
        <v>1</v>
      </c>
      <c r="P19" s="78">
        <v>1</v>
      </c>
      <c r="Q19" s="78">
        <v>1</v>
      </c>
      <c r="R19" s="78">
        <v>1</v>
      </c>
      <c r="S19" s="78">
        <v>1</v>
      </c>
      <c r="T19" s="78">
        <v>1</v>
      </c>
      <c r="U19" s="78">
        <v>1</v>
      </c>
      <c r="V19" s="78">
        <v>1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C19" s="78">
        <f t="shared" si="29"/>
        <v>0</v>
      </c>
      <c r="AD19" s="78">
        <f t="shared" si="5"/>
        <v>0</v>
      </c>
      <c r="AE19" s="78">
        <f t="shared" si="6"/>
        <v>0</v>
      </c>
      <c r="AF19" s="78">
        <f t="shared" si="7"/>
        <v>0</v>
      </c>
      <c r="AG19" s="78">
        <f t="shared" si="8"/>
        <v>0</v>
      </c>
      <c r="AH19" s="78">
        <f t="shared" si="9"/>
        <v>0</v>
      </c>
      <c r="AI19" s="78">
        <f t="shared" si="10"/>
        <v>0</v>
      </c>
      <c r="AJ19" s="78">
        <f t="shared" si="11"/>
        <v>0</v>
      </c>
      <c r="AK19" s="78">
        <f t="shared" si="12"/>
        <v>0</v>
      </c>
      <c r="AL19" s="78">
        <f t="shared" si="13"/>
        <v>0</v>
      </c>
      <c r="AM19" s="78">
        <f t="shared" si="14"/>
        <v>0</v>
      </c>
      <c r="AN19" s="78">
        <f t="shared" si="15"/>
        <v>0</v>
      </c>
      <c r="AO19" s="78">
        <f t="shared" si="16"/>
        <v>0</v>
      </c>
      <c r="AP19" s="78">
        <f t="shared" si="17"/>
        <v>0</v>
      </c>
      <c r="AQ19" s="78">
        <f t="shared" si="18"/>
        <v>0</v>
      </c>
      <c r="AR19" s="78">
        <f t="shared" si="19"/>
        <v>0</v>
      </c>
      <c r="AS19" s="78">
        <f t="shared" si="20"/>
        <v>0</v>
      </c>
      <c r="AT19" s="78">
        <f t="shared" si="21"/>
        <v>0</v>
      </c>
      <c r="AU19" s="78">
        <f t="shared" si="22"/>
        <v>0</v>
      </c>
      <c r="AV19" s="78">
        <f t="shared" si="23"/>
        <v>1</v>
      </c>
      <c r="AW19" s="78">
        <f t="shared" si="24"/>
        <v>0</v>
      </c>
      <c r="AX19" s="78">
        <f t="shared" si="25"/>
        <v>0</v>
      </c>
      <c r="AY19" s="78">
        <f t="shared" si="26"/>
        <v>0</v>
      </c>
      <c r="AZ19" s="78">
        <f t="shared" si="27"/>
        <v>0</v>
      </c>
      <c r="BB19" s="77">
        <f t="shared" si="30"/>
        <v>2040</v>
      </c>
      <c r="BC19" s="78">
        <f t="shared" si="31"/>
        <v>0</v>
      </c>
      <c r="BD19" s="78">
        <f t="shared" si="28"/>
        <v>0</v>
      </c>
      <c r="BE19" s="78">
        <f t="shared" si="28"/>
        <v>0</v>
      </c>
      <c r="BF19" s="78">
        <f t="shared" si="28"/>
        <v>0</v>
      </c>
      <c r="BG19" s="78">
        <f t="shared" si="28"/>
        <v>0</v>
      </c>
      <c r="BH19" s="78">
        <f t="shared" si="28"/>
        <v>0</v>
      </c>
      <c r="BI19" s="78">
        <f t="shared" si="28"/>
        <v>0</v>
      </c>
      <c r="BJ19" s="78">
        <f t="shared" si="28"/>
        <v>0</v>
      </c>
      <c r="BK19" s="78">
        <f t="shared" si="28"/>
        <v>0</v>
      </c>
      <c r="BL19" s="78">
        <f t="shared" si="28"/>
        <v>0</v>
      </c>
      <c r="BM19" s="78">
        <f t="shared" si="28"/>
        <v>0</v>
      </c>
      <c r="BN19" s="78">
        <f t="shared" si="28"/>
        <v>0</v>
      </c>
      <c r="BO19" s="78">
        <f t="shared" si="28"/>
        <v>0</v>
      </c>
      <c r="BP19" s="78">
        <f t="shared" si="28"/>
        <v>0</v>
      </c>
      <c r="BQ19" s="78">
        <f t="shared" si="28"/>
        <v>0</v>
      </c>
      <c r="BR19" s="78">
        <f t="shared" si="28"/>
        <v>0</v>
      </c>
      <c r="BS19" s="78">
        <f t="shared" si="28"/>
        <v>0</v>
      </c>
      <c r="BT19" s="78">
        <f t="shared" si="28"/>
        <v>0</v>
      </c>
      <c r="BU19" s="78">
        <f t="shared" si="28"/>
        <v>0</v>
      </c>
      <c r="BV19" s="78">
        <f t="shared" si="28"/>
        <v>2041</v>
      </c>
      <c r="BW19" s="78">
        <f t="shared" si="28"/>
        <v>0</v>
      </c>
      <c r="BX19" s="78">
        <f t="shared" si="28"/>
        <v>0</v>
      </c>
      <c r="BY19" s="78">
        <f t="shared" si="28"/>
        <v>0</v>
      </c>
      <c r="BZ19" s="78">
        <f t="shared" si="28"/>
        <v>0</v>
      </c>
    </row>
    <row r="20" spans="1:78" x14ac:dyDescent="0.25">
      <c r="A20" s="78" t="str">
        <f>'Scenario List'!$A$3</f>
        <v>1- Preferred Resource Strategy</v>
      </c>
      <c r="B20" s="78" t="s">
        <v>68</v>
      </c>
      <c r="C20" s="87">
        <v>1</v>
      </c>
      <c r="D20" s="87">
        <v>1</v>
      </c>
      <c r="E20" s="78">
        <v>1</v>
      </c>
      <c r="F20" s="78">
        <v>1</v>
      </c>
      <c r="G20" s="78">
        <v>1</v>
      </c>
      <c r="H20" s="78">
        <v>1</v>
      </c>
      <c r="I20" s="78">
        <v>1</v>
      </c>
      <c r="J20" s="78">
        <v>1</v>
      </c>
      <c r="K20" s="78">
        <v>1</v>
      </c>
      <c r="L20" s="78">
        <v>1</v>
      </c>
      <c r="M20" s="78">
        <v>1</v>
      </c>
      <c r="N20" s="78">
        <v>1</v>
      </c>
      <c r="O20" s="78">
        <v>1</v>
      </c>
      <c r="P20" s="78">
        <v>1</v>
      </c>
      <c r="Q20" s="78">
        <v>1</v>
      </c>
      <c r="R20" s="78">
        <v>1</v>
      </c>
      <c r="S20" s="78">
        <v>1</v>
      </c>
      <c r="T20" s="78">
        <v>1</v>
      </c>
      <c r="U20" s="78">
        <v>1</v>
      </c>
      <c r="V20" s="78">
        <v>1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C20" s="78">
        <f t="shared" si="29"/>
        <v>0</v>
      </c>
      <c r="AD20" s="78">
        <f t="shared" si="5"/>
        <v>0</v>
      </c>
      <c r="AE20" s="78">
        <f t="shared" si="6"/>
        <v>0</v>
      </c>
      <c r="AF20" s="78">
        <f t="shared" si="7"/>
        <v>0</v>
      </c>
      <c r="AG20" s="78">
        <f t="shared" si="8"/>
        <v>0</v>
      </c>
      <c r="AH20" s="78">
        <f t="shared" si="9"/>
        <v>0</v>
      </c>
      <c r="AI20" s="78">
        <f t="shared" si="10"/>
        <v>0</v>
      </c>
      <c r="AJ20" s="78">
        <f t="shared" si="11"/>
        <v>0</v>
      </c>
      <c r="AK20" s="78">
        <f t="shared" si="12"/>
        <v>0</v>
      </c>
      <c r="AL20" s="78">
        <f t="shared" si="13"/>
        <v>0</v>
      </c>
      <c r="AM20" s="78">
        <f t="shared" si="14"/>
        <v>0</v>
      </c>
      <c r="AN20" s="78">
        <f t="shared" si="15"/>
        <v>0</v>
      </c>
      <c r="AO20" s="78">
        <f t="shared" si="16"/>
        <v>0</v>
      </c>
      <c r="AP20" s="78">
        <f t="shared" si="17"/>
        <v>0</v>
      </c>
      <c r="AQ20" s="78">
        <f t="shared" si="18"/>
        <v>0</v>
      </c>
      <c r="AR20" s="78">
        <f t="shared" si="19"/>
        <v>0</v>
      </c>
      <c r="AS20" s="78">
        <f t="shared" si="20"/>
        <v>0</v>
      </c>
      <c r="AT20" s="78">
        <f t="shared" si="21"/>
        <v>0</v>
      </c>
      <c r="AU20" s="78">
        <f t="shared" si="22"/>
        <v>0</v>
      </c>
      <c r="AV20" s="78">
        <f t="shared" si="23"/>
        <v>1</v>
      </c>
      <c r="AW20" s="78">
        <f t="shared" si="24"/>
        <v>0</v>
      </c>
      <c r="AX20" s="78">
        <f t="shared" si="25"/>
        <v>0</v>
      </c>
      <c r="AY20" s="78">
        <f t="shared" si="26"/>
        <v>0</v>
      </c>
      <c r="AZ20" s="78">
        <f t="shared" si="27"/>
        <v>0</v>
      </c>
      <c r="BB20" s="77">
        <f t="shared" si="30"/>
        <v>2040</v>
      </c>
      <c r="BC20" s="78">
        <f t="shared" si="31"/>
        <v>0</v>
      </c>
      <c r="BD20" s="78">
        <f t="shared" si="28"/>
        <v>0</v>
      </c>
      <c r="BE20" s="78">
        <f t="shared" si="28"/>
        <v>0</v>
      </c>
      <c r="BF20" s="78">
        <f t="shared" si="28"/>
        <v>0</v>
      </c>
      <c r="BG20" s="78">
        <f t="shared" si="28"/>
        <v>0</v>
      </c>
      <c r="BH20" s="78">
        <f t="shared" si="28"/>
        <v>0</v>
      </c>
      <c r="BI20" s="78">
        <f t="shared" si="28"/>
        <v>0</v>
      </c>
      <c r="BJ20" s="78">
        <f t="shared" si="28"/>
        <v>0</v>
      </c>
      <c r="BK20" s="78">
        <f t="shared" si="28"/>
        <v>0</v>
      </c>
      <c r="BL20" s="78">
        <f t="shared" si="28"/>
        <v>0</v>
      </c>
      <c r="BM20" s="78">
        <f t="shared" si="28"/>
        <v>0</v>
      </c>
      <c r="BN20" s="78">
        <f t="shared" si="28"/>
        <v>0</v>
      </c>
      <c r="BO20" s="78">
        <f t="shared" si="28"/>
        <v>0</v>
      </c>
      <c r="BP20" s="78">
        <f t="shared" si="28"/>
        <v>0</v>
      </c>
      <c r="BQ20" s="78">
        <f t="shared" si="28"/>
        <v>0</v>
      </c>
      <c r="BR20" s="78">
        <f t="shared" si="28"/>
        <v>0</v>
      </c>
      <c r="BS20" s="78">
        <f t="shared" si="28"/>
        <v>0</v>
      </c>
      <c r="BT20" s="78">
        <f t="shared" si="28"/>
        <v>0</v>
      </c>
      <c r="BU20" s="78">
        <f t="shared" si="28"/>
        <v>0</v>
      </c>
      <c r="BV20" s="78">
        <f t="shared" si="28"/>
        <v>2041</v>
      </c>
      <c r="BW20" s="78">
        <f t="shared" si="28"/>
        <v>0</v>
      </c>
      <c r="BX20" s="78">
        <f t="shared" si="28"/>
        <v>0</v>
      </c>
      <c r="BY20" s="78">
        <f t="shared" si="28"/>
        <v>0</v>
      </c>
      <c r="BZ20" s="78">
        <f t="shared" si="28"/>
        <v>0</v>
      </c>
    </row>
    <row r="21" spans="1:78" x14ac:dyDescent="0.25">
      <c r="A21" s="78" t="str">
        <f>'Scenario List'!$A$3</f>
        <v>1- Preferred Resource Strategy</v>
      </c>
      <c r="B21" s="78" t="s">
        <v>69</v>
      </c>
      <c r="C21" s="87">
        <v>1</v>
      </c>
      <c r="D21" s="87">
        <v>1</v>
      </c>
      <c r="E21" s="78">
        <v>1</v>
      </c>
      <c r="F21" s="78">
        <v>1</v>
      </c>
      <c r="G21" s="78">
        <v>1</v>
      </c>
      <c r="H21" s="78">
        <v>1</v>
      </c>
      <c r="I21" s="78">
        <v>1</v>
      </c>
      <c r="J21" s="78">
        <v>1</v>
      </c>
      <c r="K21" s="78">
        <v>1</v>
      </c>
      <c r="L21" s="78">
        <v>1</v>
      </c>
      <c r="M21" s="78">
        <v>1</v>
      </c>
      <c r="N21" s="78">
        <v>1</v>
      </c>
      <c r="O21" s="78">
        <v>1</v>
      </c>
      <c r="P21" s="78">
        <v>1</v>
      </c>
      <c r="Q21" s="78">
        <v>1</v>
      </c>
      <c r="R21" s="78">
        <v>1</v>
      </c>
      <c r="S21" s="78">
        <v>1</v>
      </c>
      <c r="T21" s="78">
        <v>1</v>
      </c>
      <c r="U21" s="78">
        <v>1</v>
      </c>
      <c r="V21" s="78">
        <v>1</v>
      </c>
      <c r="W21" s="78">
        <v>1</v>
      </c>
      <c r="X21" s="78">
        <v>1</v>
      </c>
      <c r="Y21" s="78">
        <v>1</v>
      </c>
      <c r="Z21" s="78">
        <v>1</v>
      </c>
      <c r="AA21" s="78">
        <v>0</v>
      </c>
      <c r="AC21" s="78">
        <f t="shared" si="29"/>
        <v>0</v>
      </c>
      <c r="AD21" s="78">
        <f t="shared" si="5"/>
        <v>0</v>
      </c>
      <c r="AE21" s="78">
        <f t="shared" si="6"/>
        <v>0</v>
      </c>
      <c r="AF21" s="78">
        <f t="shared" si="7"/>
        <v>0</v>
      </c>
      <c r="AG21" s="78">
        <f t="shared" si="8"/>
        <v>0</v>
      </c>
      <c r="AH21" s="78">
        <f t="shared" si="9"/>
        <v>0</v>
      </c>
      <c r="AI21" s="78">
        <f t="shared" si="10"/>
        <v>0</v>
      </c>
      <c r="AJ21" s="78">
        <f t="shared" si="11"/>
        <v>0</v>
      </c>
      <c r="AK21" s="78">
        <f t="shared" si="12"/>
        <v>0</v>
      </c>
      <c r="AL21" s="78">
        <f t="shared" si="13"/>
        <v>0</v>
      </c>
      <c r="AM21" s="78">
        <f t="shared" si="14"/>
        <v>0</v>
      </c>
      <c r="AN21" s="78">
        <f t="shared" si="15"/>
        <v>0</v>
      </c>
      <c r="AO21" s="78">
        <f t="shared" si="16"/>
        <v>0</v>
      </c>
      <c r="AP21" s="78">
        <f t="shared" si="17"/>
        <v>0</v>
      </c>
      <c r="AQ21" s="78">
        <f t="shared" si="18"/>
        <v>0</v>
      </c>
      <c r="AR21" s="78">
        <f t="shared" si="19"/>
        <v>0</v>
      </c>
      <c r="AS21" s="78">
        <f t="shared" si="20"/>
        <v>0</v>
      </c>
      <c r="AT21" s="78">
        <f t="shared" si="21"/>
        <v>0</v>
      </c>
      <c r="AU21" s="78">
        <f t="shared" si="22"/>
        <v>0</v>
      </c>
      <c r="AV21" s="78">
        <f t="shared" si="23"/>
        <v>0</v>
      </c>
      <c r="AW21" s="78">
        <f t="shared" si="24"/>
        <v>0</v>
      </c>
      <c r="AX21" s="78">
        <f t="shared" si="25"/>
        <v>0</v>
      </c>
      <c r="AY21" s="78">
        <f t="shared" si="26"/>
        <v>0</v>
      </c>
      <c r="AZ21" s="78">
        <f t="shared" si="27"/>
        <v>1</v>
      </c>
      <c r="BB21" s="77">
        <f t="shared" si="30"/>
        <v>2044</v>
      </c>
      <c r="BC21" s="78">
        <f t="shared" si="31"/>
        <v>0</v>
      </c>
      <c r="BD21" s="78">
        <f t="shared" si="28"/>
        <v>0</v>
      </c>
      <c r="BE21" s="78">
        <f t="shared" si="28"/>
        <v>0</v>
      </c>
      <c r="BF21" s="78">
        <f t="shared" si="28"/>
        <v>0</v>
      </c>
      <c r="BG21" s="78">
        <f t="shared" si="28"/>
        <v>0</v>
      </c>
      <c r="BH21" s="78">
        <f t="shared" si="28"/>
        <v>0</v>
      </c>
      <c r="BI21" s="78">
        <f t="shared" si="28"/>
        <v>0</v>
      </c>
      <c r="BJ21" s="78">
        <f t="shared" si="28"/>
        <v>0</v>
      </c>
      <c r="BK21" s="78">
        <f t="shared" si="28"/>
        <v>0</v>
      </c>
      <c r="BL21" s="78">
        <f t="shared" si="28"/>
        <v>0</v>
      </c>
      <c r="BM21" s="78">
        <f t="shared" si="28"/>
        <v>0</v>
      </c>
      <c r="BN21" s="78">
        <f t="shared" si="28"/>
        <v>0</v>
      </c>
      <c r="BO21" s="78">
        <f t="shared" si="28"/>
        <v>0</v>
      </c>
      <c r="BP21" s="78">
        <f t="shared" si="28"/>
        <v>0</v>
      </c>
      <c r="BQ21" s="78">
        <f t="shared" si="28"/>
        <v>0</v>
      </c>
      <c r="BR21" s="78">
        <f t="shared" si="28"/>
        <v>0</v>
      </c>
      <c r="BS21" s="78">
        <f t="shared" si="28"/>
        <v>0</v>
      </c>
      <c r="BT21" s="78">
        <f t="shared" si="28"/>
        <v>0</v>
      </c>
      <c r="BU21" s="78">
        <f t="shared" si="28"/>
        <v>0</v>
      </c>
      <c r="BV21" s="78">
        <f t="shared" si="28"/>
        <v>0</v>
      </c>
      <c r="BW21" s="78">
        <f t="shared" si="28"/>
        <v>0</v>
      </c>
      <c r="BX21" s="78">
        <f t="shared" si="28"/>
        <v>0</v>
      </c>
      <c r="BY21" s="78">
        <f t="shared" si="28"/>
        <v>0</v>
      </c>
      <c r="BZ21" s="78">
        <f t="shared" si="28"/>
        <v>2045</v>
      </c>
    </row>
    <row r="22" spans="1:78" x14ac:dyDescent="0.25">
      <c r="A22" s="78" t="str">
        <f>'Scenario List'!$A$3</f>
        <v>1- Preferred Resource Strategy</v>
      </c>
      <c r="B22" s="78" t="s">
        <v>70</v>
      </c>
      <c r="C22" s="87">
        <v>1</v>
      </c>
      <c r="D22" s="87">
        <v>1</v>
      </c>
      <c r="E22" s="78">
        <v>1</v>
      </c>
      <c r="F22" s="78">
        <v>1</v>
      </c>
      <c r="G22" s="78">
        <v>1</v>
      </c>
      <c r="H22" s="78">
        <v>1</v>
      </c>
      <c r="I22" s="78">
        <v>1</v>
      </c>
      <c r="J22" s="78">
        <v>1</v>
      </c>
      <c r="K22" s="78">
        <v>1</v>
      </c>
      <c r="L22" s="78">
        <v>1</v>
      </c>
      <c r="M22" s="78">
        <v>1</v>
      </c>
      <c r="N22" s="78">
        <v>1</v>
      </c>
      <c r="O22" s="78">
        <v>1</v>
      </c>
      <c r="P22" s="78">
        <v>1</v>
      </c>
      <c r="Q22" s="78">
        <v>1</v>
      </c>
      <c r="R22" s="78">
        <v>1</v>
      </c>
      <c r="S22" s="78">
        <v>1</v>
      </c>
      <c r="T22" s="78">
        <v>1</v>
      </c>
      <c r="U22" s="78">
        <v>1</v>
      </c>
      <c r="V22" s="78">
        <v>1</v>
      </c>
      <c r="W22" s="78">
        <v>1</v>
      </c>
      <c r="X22" s="78">
        <v>1</v>
      </c>
      <c r="Y22" s="78">
        <v>1</v>
      </c>
      <c r="Z22" s="78">
        <v>1</v>
      </c>
      <c r="AA22" s="78">
        <v>0</v>
      </c>
      <c r="AC22" s="78">
        <f t="shared" si="29"/>
        <v>0</v>
      </c>
      <c r="AD22" s="78">
        <f t="shared" si="5"/>
        <v>0</v>
      </c>
      <c r="AE22" s="78">
        <f t="shared" si="6"/>
        <v>0</v>
      </c>
      <c r="AF22" s="78">
        <f t="shared" si="7"/>
        <v>0</v>
      </c>
      <c r="AG22" s="78">
        <f t="shared" si="8"/>
        <v>0</v>
      </c>
      <c r="AH22" s="78">
        <f t="shared" si="9"/>
        <v>0</v>
      </c>
      <c r="AI22" s="78">
        <f t="shared" si="10"/>
        <v>0</v>
      </c>
      <c r="AJ22" s="78">
        <f t="shared" si="11"/>
        <v>0</v>
      </c>
      <c r="AK22" s="78">
        <f t="shared" si="12"/>
        <v>0</v>
      </c>
      <c r="AL22" s="78">
        <f t="shared" si="13"/>
        <v>0</v>
      </c>
      <c r="AM22" s="78">
        <f t="shared" si="14"/>
        <v>0</v>
      </c>
      <c r="AN22" s="78">
        <f t="shared" si="15"/>
        <v>0</v>
      </c>
      <c r="AO22" s="78">
        <f t="shared" si="16"/>
        <v>0</v>
      </c>
      <c r="AP22" s="78">
        <f t="shared" si="17"/>
        <v>0</v>
      </c>
      <c r="AQ22" s="78">
        <f t="shared" si="18"/>
        <v>0</v>
      </c>
      <c r="AR22" s="78">
        <f t="shared" si="19"/>
        <v>0</v>
      </c>
      <c r="AS22" s="78">
        <f t="shared" si="20"/>
        <v>0</v>
      </c>
      <c r="AT22" s="78">
        <f t="shared" si="21"/>
        <v>0</v>
      </c>
      <c r="AU22" s="78">
        <f t="shared" si="22"/>
        <v>0</v>
      </c>
      <c r="AV22" s="78">
        <f t="shared" si="23"/>
        <v>0</v>
      </c>
      <c r="AW22" s="78">
        <f t="shared" si="24"/>
        <v>0</v>
      </c>
      <c r="AX22" s="78">
        <f t="shared" si="25"/>
        <v>0</v>
      </c>
      <c r="AY22" s="78">
        <f t="shared" si="26"/>
        <v>0</v>
      </c>
      <c r="AZ22" s="78">
        <f t="shared" si="27"/>
        <v>1</v>
      </c>
      <c r="BB22" s="77">
        <f t="shared" si="30"/>
        <v>2044</v>
      </c>
      <c r="BC22" s="78">
        <f t="shared" si="31"/>
        <v>0</v>
      </c>
      <c r="BD22" s="78">
        <f t="shared" si="28"/>
        <v>0</v>
      </c>
      <c r="BE22" s="78">
        <f t="shared" si="28"/>
        <v>0</v>
      </c>
      <c r="BF22" s="78">
        <f t="shared" si="28"/>
        <v>0</v>
      </c>
      <c r="BG22" s="78">
        <f t="shared" si="28"/>
        <v>0</v>
      </c>
      <c r="BH22" s="78">
        <f t="shared" si="28"/>
        <v>0</v>
      </c>
      <c r="BI22" s="78">
        <f t="shared" si="28"/>
        <v>0</v>
      </c>
      <c r="BJ22" s="78">
        <f t="shared" si="28"/>
        <v>0</v>
      </c>
      <c r="BK22" s="78">
        <f t="shared" si="28"/>
        <v>0</v>
      </c>
      <c r="BL22" s="78">
        <f t="shared" si="28"/>
        <v>0</v>
      </c>
      <c r="BM22" s="78">
        <f t="shared" si="28"/>
        <v>0</v>
      </c>
      <c r="BN22" s="78">
        <f t="shared" si="28"/>
        <v>0</v>
      </c>
      <c r="BO22" s="78">
        <f t="shared" si="28"/>
        <v>0</v>
      </c>
      <c r="BP22" s="78">
        <f t="shared" si="28"/>
        <v>0</v>
      </c>
      <c r="BQ22" s="78">
        <f t="shared" si="28"/>
        <v>0</v>
      </c>
      <c r="BR22" s="78">
        <f t="shared" si="28"/>
        <v>0</v>
      </c>
      <c r="BS22" s="78">
        <f t="shared" si="28"/>
        <v>0</v>
      </c>
      <c r="BT22" s="78">
        <f t="shared" si="28"/>
        <v>0</v>
      </c>
      <c r="BU22" s="78">
        <f t="shared" si="28"/>
        <v>0</v>
      </c>
      <c r="BV22" s="78">
        <f t="shared" si="28"/>
        <v>0</v>
      </c>
      <c r="BW22" s="78">
        <f t="shared" si="28"/>
        <v>0</v>
      </c>
      <c r="BX22" s="78">
        <f t="shared" si="28"/>
        <v>0</v>
      </c>
      <c r="BY22" s="78">
        <f t="shared" si="28"/>
        <v>0</v>
      </c>
      <c r="BZ22" s="78">
        <f t="shared" si="28"/>
        <v>2045</v>
      </c>
    </row>
    <row r="23" spans="1:78" x14ac:dyDescent="0.25">
      <c r="A23" s="78" t="str">
        <f>'Scenario List'!$A$3</f>
        <v>1- Preferred Resource Strategy</v>
      </c>
      <c r="B23" s="78" t="s">
        <v>71</v>
      </c>
      <c r="C23" s="87">
        <v>1</v>
      </c>
      <c r="D23" s="87">
        <v>1</v>
      </c>
      <c r="E23" s="78">
        <v>1</v>
      </c>
      <c r="F23" s="78">
        <v>1</v>
      </c>
      <c r="G23" s="78">
        <v>1</v>
      </c>
      <c r="H23" s="78">
        <v>1</v>
      </c>
      <c r="I23" s="78">
        <v>1</v>
      </c>
      <c r="J23" s="78">
        <v>1</v>
      </c>
      <c r="K23" s="78">
        <v>1</v>
      </c>
      <c r="L23" s="78">
        <v>1</v>
      </c>
      <c r="M23" s="78">
        <v>1</v>
      </c>
      <c r="N23" s="78">
        <v>1</v>
      </c>
      <c r="O23" s="78">
        <v>1</v>
      </c>
      <c r="P23" s="78">
        <v>1</v>
      </c>
      <c r="Q23" s="78">
        <v>1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  <c r="Z23" s="78">
        <v>0</v>
      </c>
      <c r="AA23" s="78">
        <v>0</v>
      </c>
      <c r="AC23" s="78">
        <f t="shared" si="29"/>
        <v>0</v>
      </c>
      <c r="AD23" s="78">
        <f t="shared" si="5"/>
        <v>0</v>
      </c>
      <c r="AE23" s="78">
        <f t="shared" si="6"/>
        <v>0</v>
      </c>
      <c r="AF23" s="78">
        <f t="shared" si="7"/>
        <v>0</v>
      </c>
      <c r="AG23" s="78">
        <f t="shared" si="8"/>
        <v>0</v>
      </c>
      <c r="AH23" s="78">
        <f t="shared" si="9"/>
        <v>0</v>
      </c>
      <c r="AI23" s="78">
        <f t="shared" si="10"/>
        <v>0</v>
      </c>
      <c r="AJ23" s="78">
        <f t="shared" si="11"/>
        <v>0</v>
      </c>
      <c r="AK23" s="78">
        <f t="shared" si="12"/>
        <v>0</v>
      </c>
      <c r="AL23" s="78">
        <f t="shared" si="13"/>
        <v>0</v>
      </c>
      <c r="AM23" s="78">
        <f t="shared" si="14"/>
        <v>0</v>
      </c>
      <c r="AN23" s="78">
        <f t="shared" si="15"/>
        <v>0</v>
      </c>
      <c r="AO23" s="78">
        <f t="shared" si="16"/>
        <v>0</v>
      </c>
      <c r="AP23" s="78">
        <f t="shared" si="17"/>
        <v>0</v>
      </c>
      <c r="AQ23" s="78">
        <f t="shared" si="18"/>
        <v>1</v>
      </c>
      <c r="AR23" s="78">
        <f t="shared" si="19"/>
        <v>0</v>
      </c>
      <c r="AS23" s="78">
        <f t="shared" si="20"/>
        <v>0</v>
      </c>
      <c r="AT23" s="78">
        <f t="shared" si="21"/>
        <v>0</v>
      </c>
      <c r="AU23" s="78">
        <f t="shared" si="22"/>
        <v>0</v>
      </c>
      <c r="AV23" s="78">
        <f t="shared" si="23"/>
        <v>0</v>
      </c>
      <c r="AW23" s="78">
        <f t="shared" si="24"/>
        <v>0</v>
      </c>
      <c r="AX23" s="78">
        <f t="shared" si="25"/>
        <v>0</v>
      </c>
      <c r="AY23" s="78">
        <f t="shared" si="26"/>
        <v>0</v>
      </c>
      <c r="AZ23" s="78">
        <f t="shared" si="27"/>
        <v>0</v>
      </c>
      <c r="BB23" s="77">
        <f t="shared" si="30"/>
        <v>2035</v>
      </c>
      <c r="BC23" s="78">
        <f t="shared" si="31"/>
        <v>0</v>
      </c>
      <c r="BD23" s="78">
        <f t="shared" si="28"/>
        <v>0</v>
      </c>
      <c r="BE23" s="78">
        <f t="shared" si="28"/>
        <v>0</v>
      </c>
      <c r="BF23" s="78">
        <f t="shared" si="28"/>
        <v>0</v>
      </c>
      <c r="BG23" s="78">
        <f t="shared" si="28"/>
        <v>0</v>
      </c>
      <c r="BH23" s="78">
        <f t="shared" si="28"/>
        <v>0</v>
      </c>
      <c r="BI23" s="78">
        <f t="shared" si="28"/>
        <v>0</v>
      </c>
      <c r="BJ23" s="78">
        <f t="shared" si="28"/>
        <v>0</v>
      </c>
      <c r="BK23" s="78">
        <f t="shared" si="28"/>
        <v>0</v>
      </c>
      <c r="BL23" s="78">
        <f t="shared" si="28"/>
        <v>0</v>
      </c>
      <c r="BM23" s="78">
        <f t="shared" si="28"/>
        <v>0</v>
      </c>
      <c r="BN23" s="78">
        <f t="shared" si="28"/>
        <v>0</v>
      </c>
      <c r="BO23" s="78">
        <f t="shared" si="28"/>
        <v>0</v>
      </c>
      <c r="BP23" s="78">
        <f t="shared" si="28"/>
        <v>0</v>
      </c>
      <c r="BQ23" s="78">
        <f t="shared" si="28"/>
        <v>2036</v>
      </c>
      <c r="BR23" s="78">
        <f t="shared" si="28"/>
        <v>0</v>
      </c>
      <c r="BS23" s="78">
        <f t="shared" si="28"/>
        <v>0</v>
      </c>
      <c r="BT23" s="78">
        <f t="shared" si="28"/>
        <v>0</v>
      </c>
      <c r="BU23" s="78">
        <f t="shared" si="28"/>
        <v>0</v>
      </c>
      <c r="BV23" s="78">
        <f t="shared" si="28"/>
        <v>0</v>
      </c>
      <c r="BW23" s="78">
        <f t="shared" si="28"/>
        <v>0</v>
      </c>
      <c r="BX23" s="78">
        <f t="shared" si="28"/>
        <v>0</v>
      </c>
      <c r="BY23" s="78">
        <f t="shared" si="28"/>
        <v>0</v>
      </c>
      <c r="BZ23" s="78">
        <f t="shared" si="28"/>
        <v>0</v>
      </c>
    </row>
    <row r="24" spans="1:78" x14ac:dyDescent="0.25">
      <c r="C24" s="87"/>
      <c r="D24" s="87"/>
    </row>
    <row r="25" spans="1:78" x14ac:dyDescent="0.25">
      <c r="C25" s="87"/>
      <c r="D25" s="87"/>
    </row>
    <row r="26" spans="1:78" x14ac:dyDescent="0.25">
      <c r="A26" s="78" t="str">
        <f>'Scenario List'!$A$4</f>
        <v>2- Alternative Lowest Reasonable Cost Portfolio</v>
      </c>
      <c r="B26" s="78" t="s">
        <v>62</v>
      </c>
      <c r="C26" s="87">
        <v>1</v>
      </c>
      <c r="D26" s="87">
        <v>1</v>
      </c>
      <c r="E26" s="78">
        <v>1</v>
      </c>
      <c r="F26" s="78">
        <v>1</v>
      </c>
      <c r="G26" s="78">
        <v>1</v>
      </c>
      <c r="H26" s="78">
        <v>1</v>
      </c>
      <c r="I26" s="78">
        <v>1</v>
      </c>
      <c r="J26" s="78">
        <v>1</v>
      </c>
      <c r="K26" s="78">
        <v>1</v>
      </c>
      <c r="L26" s="78">
        <v>1</v>
      </c>
      <c r="M26" s="78">
        <v>1</v>
      </c>
      <c r="N26" s="78">
        <v>1</v>
      </c>
      <c r="O26" s="78">
        <v>1</v>
      </c>
      <c r="P26" s="78">
        <v>1</v>
      </c>
      <c r="Q26" s="78">
        <v>1</v>
      </c>
      <c r="R26" s="78">
        <v>1</v>
      </c>
      <c r="S26" s="78">
        <v>1</v>
      </c>
      <c r="T26" s="78">
        <v>1</v>
      </c>
      <c r="U26" s="78">
        <v>1</v>
      </c>
      <c r="V26" s="78">
        <v>1</v>
      </c>
      <c r="W26" s="78">
        <v>1</v>
      </c>
      <c r="X26" s="78">
        <v>1</v>
      </c>
      <c r="Y26" s="78">
        <v>1</v>
      </c>
      <c r="Z26" s="78">
        <v>1</v>
      </c>
      <c r="AA26" s="78">
        <v>1</v>
      </c>
      <c r="AC26" s="78">
        <f>C26-D26</f>
        <v>0</v>
      </c>
      <c r="AD26" s="78">
        <f t="shared" ref="AD26:AD35" si="32">D26-E26</f>
        <v>0</v>
      </c>
      <c r="AE26" s="78">
        <f t="shared" ref="AE26:AE35" si="33">E26-F26</f>
        <v>0</v>
      </c>
      <c r="AF26" s="78">
        <f t="shared" ref="AF26:AF35" si="34">F26-G26</f>
        <v>0</v>
      </c>
      <c r="AG26" s="78">
        <f t="shared" ref="AG26:AG35" si="35">G26-H26</f>
        <v>0</v>
      </c>
      <c r="AH26" s="78">
        <f t="shared" ref="AH26:AH35" si="36">H26-I26</f>
        <v>0</v>
      </c>
      <c r="AI26" s="78">
        <f t="shared" ref="AI26:AI35" si="37">I26-J26</f>
        <v>0</v>
      </c>
      <c r="AJ26" s="78">
        <f t="shared" ref="AJ26:AJ35" si="38">J26-K26</f>
        <v>0</v>
      </c>
      <c r="AK26" s="78">
        <f t="shared" ref="AK26:AK35" si="39">K26-L26</f>
        <v>0</v>
      </c>
      <c r="AL26" s="78">
        <f t="shared" ref="AL26:AL35" si="40">L26-M26</f>
        <v>0</v>
      </c>
      <c r="AM26" s="78">
        <f t="shared" ref="AM26:AM35" si="41">M26-N26</f>
        <v>0</v>
      </c>
      <c r="AN26" s="78">
        <f t="shared" ref="AN26:AN35" si="42">N26-O26</f>
        <v>0</v>
      </c>
      <c r="AO26" s="78">
        <f t="shared" ref="AO26:AO35" si="43">O26-P26</f>
        <v>0</v>
      </c>
      <c r="AP26" s="78">
        <f t="shared" ref="AP26:AP35" si="44">P26-Q26</f>
        <v>0</v>
      </c>
      <c r="AQ26" s="78">
        <f t="shared" ref="AQ26:AQ35" si="45">Q26-R26</f>
        <v>0</v>
      </c>
      <c r="AR26" s="78">
        <f t="shared" ref="AR26:AR35" si="46">R26-S26</f>
        <v>0</v>
      </c>
      <c r="AS26" s="78">
        <f t="shared" ref="AS26:AS35" si="47">S26-T26</f>
        <v>0</v>
      </c>
      <c r="AT26" s="78">
        <f t="shared" ref="AT26:AT35" si="48">T26-U26</f>
        <v>0</v>
      </c>
      <c r="AU26" s="78">
        <f t="shared" ref="AU26:AU35" si="49">U26-V26</f>
        <v>0</v>
      </c>
      <c r="AV26" s="78">
        <f t="shared" ref="AV26:AV35" si="50">V26-W26</f>
        <v>0</v>
      </c>
      <c r="AW26" s="78">
        <f t="shared" ref="AW26:AW35" si="51">W26-X26</f>
        <v>0</v>
      </c>
      <c r="AX26" s="78">
        <f t="shared" ref="AX26:AX35" si="52">X26-Y26</f>
        <v>0</v>
      </c>
      <c r="AY26" s="78">
        <f t="shared" ref="AY26:AY35" si="53">Y26-Z26</f>
        <v>0</v>
      </c>
      <c r="AZ26" s="78">
        <f t="shared" ref="AZ26:AZ35" si="54">Z26-AA26</f>
        <v>0</v>
      </c>
      <c r="BB26" s="77" t="str">
        <f>IF(MAX(BC26:BZ26)=0,"-",MAX(BC26:BZ26)-1)</f>
        <v>-</v>
      </c>
      <c r="BC26" s="78">
        <f>IF(AC26=1,AC$13,0)</f>
        <v>0</v>
      </c>
      <c r="BD26" s="78">
        <f t="shared" ref="BD26:BD35" si="55">IF(AD26=1,AD$13,0)</f>
        <v>0</v>
      </c>
      <c r="BE26" s="78">
        <f t="shared" ref="BE26:BE35" si="56">IF(AE26=1,AE$13,0)</f>
        <v>0</v>
      </c>
      <c r="BF26" s="78">
        <f t="shared" ref="BF26:BF35" si="57">IF(AF26=1,AF$13,0)</f>
        <v>0</v>
      </c>
      <c r="BG26" s="78">
        <f t="shared" ref="BG26:BG35" si="58">IF(AG26=1,AG$13,0)</f>
        <v>0</v>
      </c>
      <c r="BH26" s="78">
        <f t="shared" ref="BH26:BH35" si="59">IF(AH26=1,AH$13,0)</f>
        <v>0</v>
      </c>
      <c r="BI26" s="78">
        <f t="shared" ref="BI26:BI35" si="60">IF(AI26=1,AI$13,0)</f>
        <v>0</v>
      </c>
      <c r="BJ26" s="78">
        <f t="shared" ref="BJ26:BJ35" si="61">IF(AJ26=1,AJ$13,0)</f>
        <v>0</v>
      </c>
      <c r="BK26" s="78">
        <f t="shared" ref="BK26:BK35" si="62">IF(AK26=1,AK$13,0)</f>
        <v>0</v>
      </c>
      <c r="BL26" s="78">
        <f t="shared" ref="BL26:BL35" si="63">IF(AL26=1,AL$13,0)</f>
        <v>0</v>
      </c>
      <c r="BM26" s="78">
        <f t="shared" ref="BM26:BM35" si="64">IF(AM26=1,AM$13,0)</f>
        <v>0</v>
      </c>
      <c r="BN26" s="78">
        <f t="shared" ref="BN26:BN35" si="65">IF(AN26=1,AN$13,0)</f>
        <v>0</v>
      </c>
      <c r="BO26" s="78">
        <f t="shared" ref="BO26:BO35" si="66">IF(AO26=1,AO$13,0)</f>
        <v>0</v>
      </c>
      <c r="BP26" s="78">
        <f t="shared" ref="BP26:BP35" si="67">IF(AP26=1,AP$13,0)</f>
        <v>0</v>
      </c>
      <c r="BQ26" s="78">
        <f t="shared" ref="BQ26:BQ35" si="68">IF(AQ26=1,AQ$13,0)</f>
        <v>0</v>
      </c>
      <c r="BR26" s="78">
        <f t="shared" ref="BR26:BR35" si="69">IF(AR26=1,AR$13,0)</f>
        <v>0</v>
      </c>
      <c r="BS26" s="78">
        <f t="shared" ref="BS26:BS35" si="70">IF(AS26=1,AS$13,0)</f>
        <v>0</v>
      </c>
      <c r="BT26" s="78">
        <f t="shared" ref="BT26:BT35" si="71">IF(AT26=1,AT$13,0)</f>
        <v>0</v>
      </c>
      <c r="BU26" s="78">
        <f t="shared" ref="BU26:BU35" si="72">IF(AU26=1,AU$13,0)</f>
        <v>0</v>
      </c>
      <c r="BV26" s="78">
        <f t="shared" ref="BV26:BV35" si="73">IF(AV26=1,AV$13,0)</f>
        <v>0</v>
      </c>
      <c r="BW26" s="78">
        <f t="shared" ref="BW26:BW35" si="74">IF(AW26=1,AW$13,0)</f>
        <v>0</v>
      </c>
      <c r="BX26" s="78">
        <f t="shared" ref="BX26:BX35" si="75">IF(AX26=1,AX$13,0)</f>
        <v>0</v>
      </c>
      <c r="BY26" s="78">
        <f t="shared" ref="BY26:BY35" si="76">IF(AY26=1,AY$13,0)</f>
        <v>0</v>
      </c>
      <c r="BZ26" s="78">
        <f t="shared" ref="BZ26:BZ35" si="77">IF(AZ26=1,AZ$13,0)</f>
        <v>0</v>
      </c>
    </row>
    <row r="27" spans="1:78" x14ac:dyDescent="0.25">
      <c r="A27" s="78" t="str">
        <f>'Scenario List'!$A$4</f>
        <v>2- Alternative Lowest Reasonable Cost Portfolio</v>
      </c>
      <c r="B27" s="78" t="s">
        <v>63</v>
      </c>
      <c r="C27" s="87">
        <v>1</v>
      </c>
      <c r="D27" s="87">
        <v>1</v>
      </c>
      <c r="E27" s="78">
        <v>1</v>
      </c>
      <c r="F27" s="78">
        <v>1</v>
      </c>
      <c r="G27" s="78">
        <v>1</v>
      </c>
      <c r="H27" s="78">
        <v>1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  <c r="W27" s="78">
        <v>0</v>
      </c>
      <c r="X27" s="78">
        <v>0</v>
      </c>
      <c r="Y27" s="78">
        <v>0</v>
      </c>
      <c r="Z27" s="78">
        <v>0</v>
      </c>
      <c r="AA27" s="78">
        <v>0</v>
      </c>
      <c r="AC27" s="78">
        <f t="shared" ref="AC27:AC35" si="78">C27-D27</f>
        <v>0</v>
      </c>
      <c r="AD27" s="78">
        <f t="shared" si="32"/>
        <v>0</v>
      </c>
      <c r="AE27" s="78">
        <f t="shared" si="33"/>
        <v>0</v>
      </c>
      <c r="AF27" s="78">
        <f t="shared" si="34"/>
        <v>0</v>
      </c>
      <c r="AG27" s="78">
        <f t="shared" si="35"/>
        <v>0</v>
      </c>
      <c r="AH27" s="78">
        <f t="shared" si="36"/>
        <v>1</v>
      </c>
      <c r="AI27" s="78">
        <f t="shared" si="37"/>
        <v>0</v>
      </c>
      <c r="AJ27" s="78">
        <f t="shared" si="38"/>
        <v>0</v>
      </c>
      <c r="AK27" s="78">
        <f t="shared" si="39"/>
        <v>0</v>
      </c>
      <c r="AL27" s="78">
        <f t="shared" si="40"/>
        <v>0</v>
      </c>
      <c r="AM27" s="78">
        <f t="shared" si="41"/>
        <v>0</v>
      </c>
      <c r="AN27" s="78">
        <f t="shared" si="42"/>
        <v>0</v>
      </c>
      <c r="AO27" s="78">
        <f t="shared" si="43"/>
        <v>0</v>
      </c>
      <c r="AP27" s="78">
        <f t="shared" si="44"/>
        <v>0</v>
      </c>
      <c r="AQ27" s="78">
        <f t="shared" si="45"/>
        <v>0</v>
      </c>
      <c r="AR27" s="78">
        <f t="shared" si="46"/>
        <v>0</v>
      </c>
      <c r="AS27" s="78">
        <f t="shared" si="47"/>
        <v>0</v>
      </c>
      <c r="AT27" s="78">
        <f t="shared" si="48"/>
        <v>0</v>
      </c>
      <c r="AU27" s="78">
        <f t="shared" si="49"/>
        <v>0</v>
      </c>
      <c r="AV27" s="78">
        <f t="shared" si="50"/>
        <v>0</v>
      </c>
      <c r="AW27" s="78">
        <f t="shared" si="51"/>
        <v>0</v>
      </c>
      <c r="AX27" s="78">
        <f t="shared" si="52"/>
        <v>0</v>
      </c>
      <c r="AY27" s="78">
        <f t="shared" si="53"/>
        <v>0</v>
      </c>
      <c r="AZ27" s="78">
        <f t="shared" si="54"/>
        <v>0</v>
      </c>
      <c r="BB27" s="77">
        <f t="shared" ref="BB27:BB35" si="79">IF(MAX(BC27:BZ27)=0,"-",MAX(BC27:BZ27)-1)</f>
        <v>2026</v>
      </c>
      <c r="BC27" s="78">
        <f t="shared" ref="BC27:BC35" si="80">IF(AC27=1,AC$13,0)</f>
        <v>0</v>
      </c>
      <c r="BD27" s="78">
        <f t="shared" si="55"/>
        <v>0</v>
      </c>
      <c r="BE27" s="78">
        <f t="shared" si="56"/>
        <v>0</v>
      </c>
      <c r="BF27" s="78">
        <f t="shared" si="57"/>
        <v>0</v>
      </c>
      <c r="BG27" s="78">
        <f t="shared" si="58"/>
        <v>0</v>
      </c>
      <c r="BH27" s="78">
        <f t="shared" si="59"/>
        <v>2027</v>
      </c>
      <c r="BI27" s="78">
        <f t="shared" si="60"/>
        <v>0</v>
      </c>
      <c r="BJ27" s="78">
        <f t="shared" si="61"/>
        <v>0</v>
      </c>
      <c r="BK27" s="78">
        <f t="shared" si="62"/>
        <v>0</v>
      </c>
      <c r="BL27" s="78">
        <f t="shared" si="63"/>
        <v>0</v>
      </c>
      <c r="BM27" s="78">
        <f t="shared" si="64"/>
        <v>0</v>
      </c>
      <c r="BN27" s="78">
        <f t="shared" si="65"/>
        <v>0</v>
      </c>
      <c r="BO27" s="78">
        <f t="shared" si="66"/>
        <v>0</v>
      </c>
      <c r="BP27" s="78">
        <f t="shared" si="67"/>
        <v>0</v>
      </c>
      <c r="BQ27" s="78">
        <f t="shared" si="68"/>
        <v>0</v>
      </c>
      <c r="BR27" s="78">
        <f t="shared" si="69"/>
        <v>0</v>
      </c>
      <c r="BS27" s="78">
        <f t="shared" si="70"/>
        <v>0</v>
      </c>
      <c r="BT27" s="78">
        <f t="shared" si="71"/>
        <v>0</v>
      </c>
      <c r="BU27" s="78">
        <f t="shared" si="72"/>
        <v>0</v>
      </c>
      <c r="BV27" s="78">
        <f t="shared" si="73"/>
        <v>0</v>
      </c>
      <c r="BW27" s="78">
        <f t="shared" si="74"/>
        <v>0</v>
      </c>
      <c r="BX27" s="78">
        <f t="shared" si="75"/>
        <v>0</v>
      </c>
      <c r="BY27" s="78">
        <f t="shared" si="76"/>
        <v>0</v>
      </c>
      <c r="BZ27" s="78">
        <f t="shared" si="77"/>
        <v>0</v>
      </c>
    </row>
    <row r="28" spans="1:78" x14ac:dyDescent="0.25">
      <c r="A28" s="78" t="str">
        <f>'Scenario List'!$A$4</f>
        <v>2- Alternative Lowest Reasonable Cost Portfolio</v>
      </c>
      <c r="B28" s="78" t="s">
        <v>64</v>
      </c>
      <c r="C28" s="87">
        <v>1</v>
      </c>
      <c r="D28" s="87">
        <v>1</v>
      </c>
      <c r="E28" s="78">
        <v>1</v>
      </c>
      <c r="F28" s="78">
        <v>1</v>
      </c>
      <c r="G28" s="78">
        <v>1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0</v>
      </c>
      <c r="Z28" s="78">
        <v>0</v>
      </c>
      <c r="AA28" s="78">
        <v>0</v>
      </c>
      <c r="AC28" s="78">
        <f t="shared" si="78"/>
        <v>0</v>
      </c>
      <c r="AD28" s="78">
        <f t="shared" si="32"/>
        <v>0</v>
      </c>
      <c r="AE28" s="78">
        <f t="shared" si="33"/>
        <v>0</v>
      </c>
      <c r="AF28" s="78">
        <f t="shared" si="34"/>
        <v>0</v>
      </c>
      <c r="AG28" s="78">
        <f t="shared" si="35"/>
        <v>1</v>
      </c>
      <c r="AH28" s="78">
        <f t="shared" si="36"/>
        <v>0</v>
      </c>
      <c r="AI28" s="78">
        <f t="shared" si="37"/>
        <v>0</v>
      </c>
      <c r="AJ28" s="78">
        <f t="shared" si="38"/>
        <v>0</v>
      </c>
      <c r="AK28" s="78">
        <f t="shared" si="39"/>
        <v>0</v>
      </c>
      <c r="AL28" s="78">
        <f t="shared" si="40"/>
        <v>0</v>
      </c>
      <c r="AM28" s="78">
        <f t="shared" si="41"/>
        <v>0</v>
      </c>
      <c r="AN28" s="78">
        <f t="shared" si="42"/>
        <v>0</v>
      </c>
      <c r="AO28" s="78">
        <f t="shared" si="43"/>
        <v>0</v>
      </c>
      <c r="AP28" s="78">
        <f t="shared" si="44"/>
        <v>0</v>
      </c>
      <c r="AQ28" s="78">
        <f t="shared" si="45"/>
        <v>0</v>
      </c>
      <c r="AR28" s="78">
        <f t="shared" si="46"/>
        <v>0</v>
      </c>
      <c r="AS28" s="78">
        <f t="shared" si="47"/>
        <v>0</v>
      </c>
      <c r="AT28" s="78">
        <f t="shared" si="48"/>
        <v>0</v>
      </c>
      <c r="AU28" s="78">
        <f t="shared" si="49"/>
        <v>0</v>
      </c>
      <c r="AV28" s="78">
        <f t="shared" si="50"/>
        <v>0</v>
      </c>
      <c r="AW28" s="78">
        <f t="shared" si="51"/>
        <v>0</v>
      </c>
      <c r="AX28" s="78">
        <f t="shared" si="52"/>
        <v>0</v>
      </c>
      <c r="AY28" s="78">
        <f t="shared" si="53"/>
        <v>0</v>
      </c>
      <c r="AZ28" s="78">
        <f t="shared" si="54"/>
        <v>0</v>
      </c>
      <c r="BB28" s="77">
        <f t="shared" si="79"/>
        <v>2025</v>
      </c>
      <c r="BC28" s="78">
        <f t="shared" si="80"/>
        <v>0</v>
      </c>
      <c r="BD28" s="78">
        <f t="shared" si="55"/>
        <v>0</v>
      </c>
      <c r="BE28" s="78">
        <f t="shared" si="56"/>
        <v>0</v>
      </c>
      <c r="BF28" s="78">
        <f t="shared" si="57"/>
        <v>0</v>
      </c>
      <c r="BG28" s="78">
        <f t="shared" si="58"/>
        <v>2026</v>
      </c>
      <c r="BH28" s="78">
        <f t="shared" si="59"/>
        <v>0</v>
      </c>
      <c r="BI28" s="78">
        <f t="shared" si="60"/>
        <v>0</v>
      </c>
      <c r="BJ28" s="78">
        <f t="shared" si="61"/>
        <v>0</v>
      </c>
      <c r="BK28" s="78">
        <f t="shared" si="62"/>
        <v>0</v>
      </c>
      <c r="BL28" s="78">
        <f t="shared" si="63"/>
        <v>0</v>
      </c>
      <c r="BM28" s="78">
        <f t="shared" si="64"/>
        <v>0</v>
      </c>
      <c r="BN28" s="78">
        <f t="shared" si="65"/>
        <v>0</v>
      </c>
      <c r="BO28" s="78">
        <f t="shared" si="66"/>
        <v>0</v>
      </c>
      <c r="BP28" s="78">
        <f t="shared" si="67"/>
        <v>0</v>
      </c>
      <c r="BQ28" s="78">
        <f t="shared" si="68"/>
        <v>0</v>
      </c>
      <c r="BR28" s="78">
        <f t="shared" si="69"/>
        <v>0</v>
      </c>
      <c r="BS28" s="78">
        <f t="shared" si="70"/>
        <v>0</v>
      </c>
      <c r="BT28" s="78">
        <f t="shared" si="71"/>
        <v>0</v>
      </c>
      <c r="BU28" s="78">
        <f t="shared" si="72"/>
        <v>0</v>
      </c>
      <c r="BV28" s="78">
        <f t="shared" si="73"/>
        <v>0</v>
      </c>
      <c r="BW28" s="78">
        <f t="shared" si="74"/>
        <v>0</v>
      </c>
      <c r="BX28" s="78">
        <f t="shared" si="75"/>
        <v>0</v>
      </c>
      <c r="BY28" s="78">
        <f t="shared" si="76"/>
        <v>0</v>
      </c>
      <c r="BZ28" s="78">
        <f t="shared" si="77"/>
        <v>0</v>
      </c>
    </row>
    <row r="29" spans="1:78" x14ac:dyDescent="0.25">
      <c r="A29" s="78" t="str">
        <f>'Scenario List'!$A$4</f>
        <v>2- Alternative Lowest Reasonable Cost Portfolio</v>
      </c>
      <c r="B29" s="78" t="s">
        <v>65</v>
      </c>
      <c r="C29" s="87">
        <v>1</v>
      </c>
      <c r="D29" s="87">
        <v>1</v>
      </c>
      <c r="E29" s="78">
        <v>1</v>
      </c>
      <c r="F29" s="78">
        <v>1</v>
      </c>
      <c r="G29" s="78">
        <v>1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C29" s="78">
        <f t="shared" si="78"/>
        <v>0</v>
      </c>
      <c r="AD29" s="78">
        <f t="shared" si="32"/>
        <v>0</v>
      </c>
      <c r="AE29" s="78">
        <f t="shared" si="33"/>
        <v>0</v>
      </c>
      <c r="AF29" s="78">
        <f t="shared" si="34"/>
        <v>0</v>
      </c>
      <c r="AG29" s="78">
        <f t="shared" si="35"/>
        <v>1</v>
      </c>
      <c r="AH29" s="78">
        <f t="shared" si="36"/>
        <v>0</v>
      </c>
      <c r="AI29" s="78">
        <f t="shared" si="37"/>
        <v>0</v>
      </c>
      <c r="AJ29" s="78">
        <f t="shared" si="38"/>
        <v>0</v>
      </c>
      <c r="AK29" s="78">
        <f t="shared" si="39"/>
        <v>0</v>
      </c>
      <c r="AL29" s="78">
        <f t="shared" si="40"/>
        <v>0</v>
      </c>
      <c r="AM29" s="78">
        <f t="shared" si="41"/>
        <v>0</v>
      </c>
      <c r="AN29" s="78">
        <f t="shared" si="42"/>
        <v>0</v>
      </c>
      <c r="AO29" s="78">
        <f t="shared" si="43"/>
        <v>0</v>
      </c>
      <c r="AP29" s="78">
        <f t="shared" si="44"/>
        <v>0</v>
      </c>
      <c r="AQ29" s="78">
        <f t="shared" si="45"/>
        <v>0</v>
      </c>
      <c r="AR29" s="78">
        <f t="shared" si="46"/>
        <v>0</v>
      </c>
      <c r="AS29" s="78">
        <f t="shared" si="47"/>
        <v>0</v>
      </c>
      <c r="AT29" s="78">
        <f t="shared" si="48"/>
        <v>0</v>
      </c>
      <c r="AU29" s="78">
        <f t="shared" si="49"/>
        <v>0</v>
      </c>
      <c r="AV29" s="78">
        <f t="shared" si="50"/>
        <v>0</v>
      </c>
      <c r="AW29" s="78">
        <f t="shared" si="51"/>
        <v>0</v>
      </c>
      <c r="AX29" s="78">
        <f t="shared" si="52"/>
        <v>0</v>
      </c>
      <c r="AY29" s="78">
        <f t="shared" si="53"/>
        <v>0</v>
      </c>
      <c r="AZ29" s="78">
        <f t="shared" si="54"/>
        <v>0</v>
      </c>
      <c r="BB29" s="77">
        <f t="shared" si="79"/>
        <v>2025</v>
      </c>
      <c r="BC29" s="78">
        <f t="shared" si="80"/>
        <v>0</v>
      </c>
      <c r="BD29" s="78">
        <f t="shared" si="55"/>
        <v>0</v>
      </c>
      <c r="BE29" s="78">
        <f t="shared" si="56"/>
        <v>0</v>
      </c>
      <c r="BF29" s="78">
        <f t="shared" si="57"/>
        <v>0</v>
      </c>
      <c r="BG29" s="78">
        <f t="shared" si="58"/>
        <v>2026</v>
      </c>
      <c r="BH29" s="78">
        <f t="shared" si="59"/>
        <v>0</v>
      </c>
      <c r="BI29" s="78">
        <f t="shared" si="60"/>
        <v>0</v>
      </c>
      <c r="BJ29" s="78">
        <f t="shared" si="61"/>
        <v>0</v>
      </c>
      <c r="BK29" s="78">
        <f t="shared" si="62"/>
        <v>0</v>
      </c>
      <c r="BL29" s="78">
        <f t="shared" si="63"/>
        <v>0</v>
      </c>
      <c r="BM29" s="78">
        <f t="shared" si="64"/>
        <v>0</v>
      </c>
      <c r="BN29" s="78">
        <f t="shared" si="65"/>
        <v>0</v>
      </c>
      <c r="BO29" s="78">
        <f t="shared" si="66"/>
        <v>0</v>
      </c>
      <c r="BP29" s="78">
        <f t="shared" si="67"/>
        <v>0</v>
      </c>
      <c r="BQ29" s="78">
        <f t="shared" si="68"/>
        <v>0</v>
      </c>
      <c r="BR29" s="78">
        <f t="shared" si="69"/>
        <v>0</v>
      </c>
      <c r="BS29" s="78">
        <f t="shared" si="70"/>
        <v>0</v>
      </c>
      <c r="BT29" s="78">
        <f t="shared" si="71"/>
        <v>0</v>
      </c>
      <c r="BU29" s="78">
        <f t="shared" si="72"/>
        <v>0</v>
      </c>
      <c r="BV29" s="78">
        <f t="shared" si="73"/>
        <v>0</v>
      </c>
      <c r="BW29" s="78">
        <f t="shared" si="74"/>
        <v>0</v>
      </c>
      <c r="BX29" s="78">
        <f t="shared" si="75"/>
        <v>0</v>
      </c>
      <c r="BY29" s="78">
        <f t="shared" si="76"/>
        <v>0</v>
      </c>
      <c r="BZ29" s="78">
        <f t="shared" si="77"/>
        <v>0</v>
      </c>
    </row>
    <row r="30" spans="1:78" x14ac:dyDescent="0.25">
      <c r="A30" s="78" t="str">
        <f>'Scenario List'!$A$4</f>
        <v>2- Alternative Lowest Reasonable Cost Portfolio</v>
      </c>
      <c r="B30" s="78" t="s">
        <v>66</v>
      </c>
      <c r="C30" s="87">
        <v>1</v>
      </c>
      <c r="D30" s="87">
        <v>1</v>
      </c>
      <c r="E30" s="78">
        <v>1</v>
      </c>
      <c r="F30" s="78">
        <v>1</v>
      </c>
      <c r="G30" s="78">
        <v>1</v>
      </c>
      <c r="H30" s="78">
        <v>1</v>
      </c>
      <c r="I30" s="78">
        <v>1</v>
      </c>
      <c r="J30" s="78">
        <v>1</v>
      </c>
      <c r="K30" s="78">
        <v>1</v>
      </c>
      <c r="L30" s="78">
        <v>1</v>
      </c>
      <c r="M30" s="78">
        <v>1</v>
      </c>
      <c r="N30" s="78">
        <v>1</v>
      </c>
      <c r="O30" s="78">
        <v>1</v>
      </c>
      <c r="P30" s="78">
        <v>1</v>
      </c>
      <c r="Q30" s="78">
        <v>1</v>
      </c>
      <c r="R30" s="78">
        <v>1</v>
      </c>
      <c r="S30" s="78">
        <v>1</v>
      </c>
      <c r="T30" s="78">
        <v>1</v>
      </c>
      <c r="U30" s="78">
        <v>1</v>
      </c>
      <c r="V30" s="78">
        <v>1</v>
      </c>
      <c r="W30" s="78">
        <v>1</v>
      </c>
      <c r="X30" s="78">
        <v>1</v>
      </c>
      <c r="Y30" s="78">
        <v>1</v>
      </c>
      <c r="Z30" s="78">
        <v>1</v>
      </c>
      <c r="AA30" s="78">
        <v>1</v>
      </c>
      <c r="AC30" s="78">
        <f t="shared" si="78"/>
        <v>0</v>
      </c>
      <c r="AD30" s="78">
        <f t="shared" si="32"/>
        <v>0</v>
      </c>
      <c r="AE30" s="78">
        <f t="shared" si="33"/>
        <v>0</v>
      </c>
      <c r="AF30" s="78">
        <f t="shared" si="34"/>
        <v>0</v>
      </c>
      <c r="AG30" s="78">
        <f t="shared" si="35"/>
        <v>0</v>
      </c>
      <c r="AH30" s="78">
        <f t="shared" si="36"/>
        <v>0</v>
      </c>
      <c r="AI30" s="78">
        <f t="shared" si="37"/>
        <v>0</v>
      </c>
      <c r="AJ30" s="78">
        <f t="shared" si="38"/>
        <v>0</v>
      </c>
      <c r="AK30" s="78">
        <f t="shared" si="39"/>
        <v>0</v>
      </c>
      <c r="AL30" s="78">
        <f t="shared" si="40"/>
        <v>0</v>
      </c>
      <c r="AM30" s="78">
        <f t="shared" si="41"/>
        <v>0</v>
      </c>
      <c r="AN30" s="78">
        <f t="shared" si="42"/>
        <v>0</v>
      </c>
      <c r="AO30" s="78">
        <f t="shared" si="43"/>
        <v>0</v>
      </c>
      <c r="AP30" s="78">
        <f t="shared" si="44"/>
        <v>0</v>
      </c>
      <c r="AQ30" s="78">
        <f t="shared" si="45"/>
        <v>0</v>
      </c>
      <c r="AR30" s="78">
        <f t="shared" si="46"/>
        <v>0</v>
      </c>
      <c r="AS30" s="78">
        <f t="shared" si="47"/>
        <v>0</v>
      </c>
      <c r="AT30" s="78">
        <f t="shared" si="48"/>
        <v>0</v>
      </c>
      <c r="AU30" s="78">
        <f t="shared" si="49"/>
        <v>0</v>
      </c>
      <c r="AV30" s="78">
        <f t="shared" si="50"/>
        <v>0</v>
      </c>
      <c r="AW30" s="78">
        <f t="shared" si="51"/>
        <v>0</v>
      </c>
      <c r="AX30" s="78">
        <f t="shared" si="52"/>
        <v>0</v>
      </c>
      <c r="AY30" s="78">
        <f t="shared" si="53"/>
        <v>0</v>
      </c>
      <c r="AZ30" s="78">
        <f t="shared" si="54"/>
        <v>0</v>
      </c>
      <c r="BB30" s="77" t="str">
        <f t="shared" si="79"/>
        <v>-</v>
      </c>
      <c r="BC30" s="78">
        <f t="shared" si="80"/>
        <v>0</v>
      </c>
      <c r="BD30" s="78">
        <f t="shared" si="55"/>
        <v>0</v>
      </c>
      <c r="BE30" s="78">
        <f t="shared" si="56"/>
        <v>0</v>
      </c>
      <c r="BF30" s="78">
        <f t="shared" si="57"/>
        <v>0</v>
      </c>
      <c r="BG30" s="78">
        <f t="shared" si="58"/>
        <v>0</v>
      </c>
      <c r="BH30" s="78">
        <f t="shared" si="59"/>
        <v>0</v>
      </c>
      <c r="BI30" s="78">
        <f t="shared" si="60"/>
        <v>0</v>
      </c>
      <c r="BJ30" s="78">
        <f t="shared" si="61"/>
        <v>0</v>
      </c>
      <c r="BK30" s="78">
        <f t="shared" si="62"/>
        <v>0</v>
      </c>
      <c r="BL30" s="78">
        <f t="shared" si="63"/>
        <v>0</v>
      </c>
      <c r="BM30" s="78">
        <f t="shared" si="64"/>
        <v>0</v>
      </c>
      <c r="BN30" s="78">
        <f t="shared" si="65"/>
        <v>0</v>
      </c>
      <c r="BO30" s="78">
        <f t="shared" si="66"/>
        <v>0</v>
      </c>
      <c r="BP30" s="78">
        <f t="shared" si="67"/>
        <v>0</v>
      </c>
      <c r="BQ30" s="78">
        <f t="shared" si="68"/>
        <v>0</v>
      </c>
      <c r="BR30" s="78">
        <f t="shared" si="69"/>
        <v>0</v>
      </c>
      <c r="BS30" s="78">
        <f t="shared" si="70"/>
        <v>0</v>
      </c>
      <c r="BT30" s="78">
        <f t="shared" si="71"/>
        <v>0</v>
      </c>
      <c r="BU30" s="78">
        <f t="shared" si="72"/>
        <v>0</v>
      </c>
      <c r="BV30" s="78">
        <f t="shared" si="73"/>
        <v>0</v>
      </c>
      <c r="BW30" s="78">
        <f t="shared" si="74"/>
        <v>0</v>
      </c>
      <c r="BX30" s="78">
        <f t="shared" si="75"/>
        <v>0</v>
      </c>
      <c r="BY30" s="78">
        <f t="shared" si="76"/>
        <v>0</v>
      </c>
      <c r="BZ30" s="78">
        <f t="shared" si="77"/>
        <v>0</v>
      </c>
    </row>
    <row r="31" spans="1:78" x14ac:dyDescent="0.25">
      <c r="A31" s="78" t="str">
        <f>'Scenario List'!$A$4</f>
        <v>2- Alternative Lowest Reasonable Cost Portfolio</v>
      </c>
      <c r="B31" s="78" t="s">
        <v>67</v>
      </c>
      <c r="C31" s="87">
        <v>1</v>
      </c>
      <c r="D31" s="87">
        <v>1</v>
      </c>
      <c r="E31" s="78">
        <v>0.99999999999999989</v>
      </c>
      <c r="F31" s="78">
        <v>0.99999999999999989</v>
      </c>
      <c r="G31" s="78">
        <v>0.99999999999999989</v>
      </c>
      <c r="H31" s="78">
        <v>0.99999999999999989</v>
      </c>
      <c r="I31" s="78">
        <v>0.99999999999999989</v>
      </c>
      <c r="J31" s="78">
        <v>0.99999999999999989</v>
      </c>
      <c r="K31" s="78">
        <v>0.99999999999999989</v>
      </c>
      <c r="L31" s="78">
        <v>0.99999999999999978</v>
      </c>
      <c r="M31" s="78">
        <v>1</v>
      </c>
      <c r="N31" s="78">
        <v>1</v>
      </c>
      <c r="O31" s="78">
        <v>1</v>
      </c>
      <c r="P31" s="78">
        <v>1</v>
      </c>
      <c r="Q31" s="78">
        <v>1</v>
      </c>
      <c r="R31" s="78">
        <v>1</v>
      </c>
      <c r="S31" s="78">
        <v>1</v>
      </c>
      <c r="T31" s="78">
        <v>1</v>
      </c>
      <c r="U31" s="78">
        <v>1</v>
      </c>
      <c r="V31" s="78">
        <v>1</v>
      </c>
      <c r="W31" s="78">
        <v>0</v>
      </c>
      <c r="X31" s="78">
        <v>0</v>
      </c>
      <c r="Y31" s="78">
        <v>0</v>
      </c>
      <c r="Z31" s="78">
        <v>0</v>
      </c>
      <c r="AA31" s="78">
        <v>0</v>
      </c>
      <c r="AC31" s="78">
        <f t="shared" si="78"/>
        <v>0</v>
      </c>
      <c r="AD31" s="78">
        <f t="shared" si="32"/>
        <v>0</v>
      </c>
      <c r="AE31" s="78">
        <f t="shared" si="33"/>
        <v>0</v>
      </c>
      <c r="AF31" s="78">
        <f t="shared" si="34"/>
        <v>0</v>
      </c>
      <c r="AG31" s="78">
        <f t="shared" si="35"/>
        <v>0</v>
      </c>
      <c r="AH31" s="78">
        <f t="shared" si="36"/>
        <v>0</v>
      </c>
      <c r="AI31" s="78">
        <f t="shared" si="37"/>
        <v>0</v>
      </c>
      <c r="AJ31" s="78">
        <f t="shared" si="38"/>
        <v>0</v>
      </c>
      <c r="AK31" s="78">
        <f t="shared" si="39"/>
        <v>0</v>
      </c>
      <c r="AL31" s="78">
        <f t="shared" si="40"/>
        <v>0</v>
      </c>
      <c r="AM31" s="78">
        <f t="shared" si="41"/>
        <v>0</v>
      </c>
      <c r="AN31" s="78">
        <f t="shared" si="42"/>
        <v>0</v>
      </c>
      <c r="AO31" s="78">
        <f t="shared" si="43"/>
        <v>0</v>
      </c>
      <c r="AP31" s="78">
        <f t="shared" si="44"/>
        <v>0</v>
      </c>
      <c r="AQ31" s="78">
        <f t="shared" si="45"/>
        <v>0</v>
      </c>
      <c r="AR31" s="78">
        <f t="shared" si="46"/>
        <v>0</v>
      </c>
      <c r="AS31" s="78">
        <f t="shared" si="47"/>
        <v>0</v>
      </c>
      <c r="AT31" s="78">
        <f t="shared" si="48"/>
        <v>0</v>
      </c>
      <c r="AU31" s="78">
        <f t="shared" si="49"/>
        <v>0</v>
      </c>
      <c r="AV31" s="78">
        <f t="shared" si="50"/>
        <v>1</v>
      </c>
      <c r="AW31" s="78">
        <f t="shared" si="51"/>
        <v>0</v>
      </c>
      <c r="AX31" s="78">
        <f t="shared" si="52"/>
        <v>0</v>
      </c>
      <c r="AY31" s="78">
        <f t="shared" si="53"/>
        <v>0</v>
      </c>
      <c r="AZ31" s="78">
        <f t="shared" si="54"/>
        <v>0</v>
      </c>
      <c r="BB31" s="77">
        <f t="shared" si="79"/>
        <v>2040</v>
      </c>
      <c r="BC31" s="78">
        <f t="shared" si="80"/>
        <v>0</v>
      </c>
      <c r="BD31" s="78">
        <f t="shared" si="55"/>
        <v>0</v>
      </c>
      <c r="BE31" s="78">
        <f t="shared" si="56"/>
        <v>0</v>
      </c>
      <c r="BF31" s="78">
        <f t="shared" si="57"/>
        <v>0</v>
      </c>
      <c r="BG31" s="78">
        <f t="shared" si="58"/>
        <v>0</v>
      </c>
      <c r="BH31" s="78">
        <f t="shared" si="59"/>
        <v>0</v>
      </c>
      <c r="BI31" s="78">
        <f t="shared" si="60"/>
        <v>0</v>
      </c>
      <c r="BJ31" s="78">
        <f t="shared" si="61"/>
        <v>0</v>
      </c>
      <c r="BK31" s="78">
        <f t="shared" si="62"/>
        <v>0</v>
      </c>
      <c r="BL31" s="78">
        <f t="shared" si="63"/>
        <v>0</v>
      </c>
      <c r="BM31" s="78">
        <f t="shared" si="64"/>
        <v>0</v>
      </c>
      <c r="BN31" s="78">
        <f t="shared" si="65"/>
        <v>0</v>
      </c>
      <c r="BO31" s="78">
        <f t="shared" si="66"/>
        <v>0</v>
      </c>
      <c r="BP31" s="78">
        <f t="shared" si="67"/>
        <v>0</v>
      </c>
      <c r="BQ31" s="78">
        <f t="shared" si="68"/>
        <v>0</v>
      </c>
      <c r="BR31" s="78">
        <f t="shared" si="69"/>
        <v>0</v>
      </c>
      <c r="BS31" s="78">
        <f t="shared" si="70"/>
        <v>0</v>
      </c>
      <c r="BT31" s="78">
        <f t="shared" si="71"/>
        <v>0</v>
      </c>
      <c r="BU31" s="78">
        <f t="shared" si="72"/>
        <v>0</v>
      </c>
      <c r="BV31" s="78">
        <f t="shared" si="73"/>
        <v>2041</v>
      </c>
      <c r="BW31" s="78">
        <f t="shared" si="74"/>
        <v>0</v>
      </c>
      <c r="BX31" s="78">
        <f t="shared" si="75"/>
        <v>0</v>
      </c>
      <c r="BY31" s="78">
        <f t="shared" si="76"/>
        <v>0</v>
      </c>
      <c r="BZ31" s="78">
        <f t="shared" si="77"/>
        <v>0</v>
      </c>
    </row>
    <row r="32" spans="1:78" x14ac:dyDescent="0.25">
      <c r="A32" s="78" t="str">
        <f>'Scenario List'!$A$4</f>
        <v>2- Alternative Lowest Reasonable Cost Portfolio</v>
      </c>
      <c r="B32" s="78" t="s">
        <v>68</v>
      </c>
      <c r="C32" s="87">
        <v>1</v>
      </c>
      <c r="D32" s="87">
        <v>1</v>
      </c>
      <c r="E32" s="78">
        <v>1</v>
      </c>
      <c r="F32" s="78">
        <v>1</v>
      </c>
      <c r="G32" s="78">
        <v>1</v>
      </c>
      <c r="H32" s="78">
        <v>1</v>
      </c>
      <c r="I32" s="78">
        <v>1</v>
      </c>
      <c r="J32" s="78">
        <v>1</v>
      </c>
      <c r="K32" s="78">
        <v>1</v>
      </c>
      <c r="L32" s="78">
        <v>1</v>
      </c>
      <c r="M32" s="78">
        <v>1</v>
      </c>
      <c r="N32" s="78">
        <v>1</v>
      </c>
      <c r="O32" s="78">
        <v>1</v>
      </c>
      <c r="P32" s="78">
        <v>1</v>
      </c>
      <c r="Q32" s="78">
        <v>1</v>
      </c>
      <c r="R32" s="78">
        <v>1</v>
      </c>
      <c r="S32" s="78">
        <v>1</v>
      </c>
      <c r="T32" s="78">
        <v>1</v>
      </c>
      <c r="U32" s="78">
        <v>1</v>
      </c>
      <c r="V32" s="78">
        <v>1</v>
      </c>
      <c r="W32" s="78">
        <v>0</v>
      </c>
      <c r="X32" s="78">
        <v>0</v>
      </c>
      <c r="Y32" s="78">
        <v>0</v>
      </c>
      <c r="Z32" s="78">
        <v>0</v>
      </c>
      <c r="AA32" s="78">
        <v>0</v>
      </c>
      <c r="AC32" s="78">
        <f t="shared" si="78"/>
        <v>0</v>
      </c>
      <c r="AD32" s="78">
        <f t="shared" si="32"/>
        <v>0</v>
      </c>
      <c r="AE32" s="78">
        <f t="shared" si="33"/>
        <v>0</v>
      </c>
      <c r="AF32" s="78">
        <f t="shared" si="34"/>
        <v>0</v>
      </c>
      <c r="AG32" s="78">
        <f t="shared" si="35"/>
        <v>0</v>
      </c>
      <c r="AH32" s="78">
        <f t="shared" si="36"/>
        <v>0</v>
      </c>
      <c r="AI32" s="78">
        <f t="shared" si="37"/>
        <v>0</v>
      </c>
      <c r="AJ32" s="78">
        <f t="shared" si="38"/>
        <v>0</v>
      </c>
      <c r="AK32" s="78">
        <f t="shared" si="39"/>
        <v>0</v>
      </c>
      <c r="AL32" s="78">
        <f t="shared" si="40"/>
        <v>0</v>
      </c>
      <c r="AM32" s="78">
        <f t="shared" si="41"/>
        <v>0</v>
      </c>
      <c r="AN32" s="78">
        <f t="shared" si="42"/>
        <v>0</v>
      </c>
      <c r="AO32" s="78">
        <f t="shared" si="43"/>
        <v>0</v>
      </c>
      <c r="AP32" s="78">
        <f t="shared" si="44"/>
        <v>0</v>
      </c>
      <c r="AQ32" s="78">
        <f t="shared" si="45"/>
        <v>0</v>
      </c>
      <c r="AR32" s="78">
        <f t="shared" si="46"/>
        <v>0</v>
      </c>
      <c r="AS32" s="78">
        <f t="shared" si="47"/>
        <v>0</v>
      </c>
      <c r="AT32" s="78">
        <f t="shared" si="48"/>
        <v>0</v>
      </c>
      <c r="AU32" s="78">
        <f t="shared" si="49"/>
        <v>0</v>
      </c>
      <c r="AV32" s="78">
        <f t="shared" si="50"/>
        <v>1</v>
      </c>
      <c r="AW32" s="78">
        <f t="shared" si="51"/>
        <v>0</v>
      </c>
      <c r="AX32" s="78">
        <f t="shared" si="52"/>
        <v>0</v>
      </c>
      <c r="AY32" s="78">
        <f t="shared" si="53"/>
        <v>0</v>
      </c>
      <c r="AZ32" s="78">
        <f t="shared" si="54"/>
        <v>0</v>
      </c>
      <c r="BB32" s="77">
        <f t="shared" si="79"/>
        <v>2040</v>
      </c>
      <c r="BC32" s="78">
        <f t="shared" si="80"/>
        <v>0</v>
      </c>
      <c r="BD32" s="78">
        <f t="shared" si="55"/>
        <v>0</v>
      </c>
      <c r="BE32" s="78">
        <f t="shared" si="56"/>
        <v>0</v>
      </c>
      <c r="BF32" s="78">
        <f t="shared" si="57"/>
        <v>0</v>
      </c>
      <c r="BG32" s="78">
        <f t="shared" si="58"/>
        <v>0</v>
      </c>
      <c r="BH32" s="78">
        <f t="shared" si="59"/>
        <v>0</v>
      </c>
      <c r="BI32" s="78">
        <f t="shared" si="60"/>
        <v>0</v>
      </c>
      <c r="BJ32" s="78">
        <f t="shared" si="61"/>
        <v>0</v>
      </c>
      <c r="BK32" s="78">
        <f t="shared" si="62"/>
        <v>0</v>
      </c>
      <c r="BL32" s="78">
        <f t="shared" si="63"/>
        <v>0</v>
      </c>
      <c r="BM32" s="78">
        <f t="shared" si="64"/>
        <v>0</v>
      </c>
      <c r="BN32" s="78">
        <f t="shared" si="65"/>
        <v>0</v>
      </c>
      <c r="BO32" s="78">
        <f t="shared" si="66"/>
        <v>0</v>
      </c>
      <c r="BP32" s="78">
        <f t="shared" si="67"/>
        <v>0</v>
      </c>
      <c r="BQ32" s="78">
        <f t="shared" si="68"/>
        <v>0</v>
      </c>
      <c r="BR32" s="78">
        <f t="shared" si="69"/>
        <v>0</v>
      </c>
      <c r="BS32" s="78">
        <f t="shared" si="70"/>
        <v>0</v>
      </c>
      <c r="BT32" s="78">
        <f t="shared" si="71"/>
        <v>0</v>
      </c>
      <c r="BU32" s="78">
        <f t="shared" si="72"/>
        <v>0</v>
      </c>
      <c r="BV32" s="78">
        <f t="shared" si="73"/>
        <v>2041</v>
      </c>
      <c r="BW32" s="78">
        <f t="shared" si="74"/>
        <v>0</v>
      </c>
      <c r="BX32" s="78">
        <f t="shared" si="75"/>
        <v>0</v>
      </c>
      <c r="BY32" s="78">
        <f t="shared" si="76"/>
        <v>0</v>
      </c>
      <c r="BZ32" s="78">
        <f t="shared" si="77"/>
        <v>0</v>
      </c>
    </row>
    <row r="33" spans="1:78" x14ac:dyDescent="0.25">
      <c r="A33" s="78" t="str">
        <f>'Scenario List'!$A$4</f>
        <v>2- Alternative Lowest Reasonable Cost Portfolio</v>
      </c>
      <c r="B33" s="78" t="s">
        <v>69</v>
      </c>
      <c r="C33" s="87">
        <v>1</v>
      </c>
      <c r="D33" s="87">
        <v>1</v>
      </c>
      <c r="E33" s="78">
        <v>1</v>
      </c>
      <c r="F33" s="78">
        <v>1</v>
      </c>
      <c r="G33" s="78">
        <v>1</v>
      </c>
      <c r="H33" s="78">
        <v>1</v>
      </c>
      <c r="I33" s="78">
        <v>1</v>
      </c>
      <c r="J33" s="78">
        <v>1</v>
      </c>
      <c r="K33" s="78">
        <v>1</v>
      </c>
      <c r="L33" s="78">
        <v>1</v>
      </c>
      <c r="M33" s="78">
        <v>1</v>
      </c>
      <c r="N33" s="78">
        <v>1</v>
      </c>
      <c r="O33" s="78">
        <v>1</v>
      </c>
      <c r="P33" s="78">
        <v>1</v>
      </c>
      <c r="Q33" s="78">
        <v>1</v>
      </c>
      <c r="R33" s="78">
        <v>1</v>
      </c>
      <c r="S33" s="78">
        <v>1</v>
      </c>
      <c r="T33" s="78">
        <v>1</v>
      </c>
      <c r="U33" s="78">
        <v>1</v>
      </c>
      <c r="V33" s="78">
        <v>1</v>
      </c>
      <c r="W33" s="78">
        <v>1</v>
      </c>
      <c r="X33" s="78">
        <v>1</v>
      </c>
      <c r="Y33" s="78">
        <v>1</v>
      </c>
      <c r="Z33" s="78">
        <v>1</v>
      </c>
      <c r="AA33" s="78">
        <v>0</v>
      </c>
      <c r="AC33" s="78">
        <f t="shared" si="78"/>
        <v>0</v>
      </c>
      <c r="AD33" s="78">
        <f t="shared" si="32"/>
        <v>0</v>
      </c>
      <c r="AE33" s="78">
        <f t="shared" si="33"/>
        <v>0</v>
      </c>
      <c r="AF33" s="78">
        <f t="shared" si="34"/>
        <v>0</v>
      </c>
      <c r="AG33" s="78">
        <f t="shared" si="35"/>
        <v>0</v>
      </c>
      <c r="AH33" s="78">
        <f t="shared" si="36"/>
        <v>0</v>
      </c>
      <c r="AI33" s="78">
        <f t="shared" si="37"/>
        <v>0</v>
      </c>
      <c r="AJ33" s="78">
        <f t="shared" si="38"/>
        <v>0</v>
      </c>
      <c r="AK33" s="78">
        <f t="shared" si="39"/>
        <v>0</v>
      </c>
      <c r="AL33" s="78">
        <f t="shared" si="40"/>
        <v>0</v>
      </c>
      <c r="AM33" s="78">
        <f t="shared" si="41"/>
        <v>0</v>
      </c>
      <c r="AN33" s="78">
        <f t="shared" si="42"/>
        <v>0</v>
      </c>
      <c r="AO33" s="78">
        <f t="shared" si="43"/>
        <v>0</v>
      </c>
      <c r="AP33" s="78">
        <f t="shared" si="44"/>
        <v>0</v>
      </c>
      <c r="AQ33" s="78">
        <f t="shared" si="45"/>
        <v>0</v>
      </c>
      <c r="AR33" s="78">
        <f t="shared" si="46"/>
        <v>0</v>
      </c>
      <c r="AS33" s="78">
        <f t="shared" si="47"/>
        <v>0</v>
      </c>
      <c r="AT33" s="78">
        <f t="shared" si="48"/>
        <v>0</v>
      </c>
      <c r="AU33" s="78">
        <f t="shared" si="49"/>
        <v>0</v>
      </c>
      <c r="AV33" s="78">
        <f t="shared" si="50"/>
        <v>0</v>
      </c>
      <c r="AW33" s="78">
        <f t="shared" si="51"/>
        <v>0</v>
      </c>
      <c r="AX33" s="78">
        <f t="shared" si="52"/>
        <v>0</v>
      </c>
      <c r="AY33" s="78">
        <f t="shared" si="53"/>
        <v>0</v>
      </c>
      <c r="AZ33" s="78">
        <f t="shared" si="54"/>
        <v>1</v>
      </c>
      <c r="BB33" s="77">
        <f t="shared" si="79"/>
        <v>2044</v>
      </c>
      <c r="BC33" s="78">
        <f t="shared" si="80"/>
        <v>0</v>
      </c>
      <c r="BD33" s="78">
        <f t="shared" si="55"/>
        <v>0</v>
      </c>
      <c r="BE33" s="78">
        <f t="shared" si="56"/>
        <v>0</v>
      </c>
      <c r="BF33" s="78">
        <f t="shared" si="57"/>
        <v>0</v>
      </c>
      <c r="BG33" s="78">
        <f t="shared" si="58"/>
        <v>0</v>
      </c>
      <c r="BH33" s="78">
        <f t="shared" si="59"/>
        <v>0</v>
      </c>
      <c r="BI33" s="78">
        <f t="shared" si="60"/>
        <v>0</v>
      </c>
      <c r="BJ33" s="78">
        <f t="shared" si="61"/>
        <v>0</v>
      </c>
      <c r="BK33" s="78">
        <f t="shared" si="62"/>
        <v>0</v>
      </c>
      <c r="BL33" s="78">
        <f t="shared" si="63"/>
        <v>0</v>
      </c>
      <c r="BM33" s="78">
        <f t="shared" si="64"/>
        <v>0</v>
      </c>
      <c r="BN33" s="78">
        <f t="shared" si="65"/>
        <v>0</v>
      </c>
      <c r="BO33" s="78">
        <f t="shared" si="66"/>
        <v>0</v>
      </c>
      <c r="BP33" s="78">
        <f t="shared" si="67"/>
        <v>0</v>
      </c>
      <c r="BQ33" s="78">
        <f t="shared" si="68"/>
        <v>0</v>
      </c>
      <c r="BR33" s="78">
        <f t="shared" si="69"/>
        <v>0</v>
      </c>
      <c r="BS33" s="78">
        <f t="shared" si="70"/>
        <v>0</v>
      </c>
      <c r="BT33" s="78">
        <f t="shared" si="71"/>
        <v>0</v>
      </c>
      <c r="BU33" s="78">
        <f t="shared" si="72"/>
        <v>0</v>
      </c>
      <c r="BV33" s="78">
        <f t="shared" si="73"/>
        <v>0</v>
      </c>
      <c r="BW33" s="78">
        <f t="shared" si="74"/>
        <v>0</v>
      </c>
      <c r="BX33" s="78">
        <f t="shared" si="75"/>
        <v>0</v>
      </c>
      <c r="BY33" s="78">
        <f t="shared" si="76"/>
        <v>0</v>
      </c>
      <c r="BZ33" s="78">
        <f t="shared" si="77"/>
        <v>2045</v>
      </c>
    </row>
    <row r="34" spans="1:78" x14ac:dyDescent="0.25">
      <c r="A34" s="78" t="str">
        <f>'Scenario List'!$A$4</f>
        <v>2- Alternative Lowest Reasonable Cost Portfolio</v>
      </c>
      <c r="B34" s="78" t="s">
        <v>70</v>
      </c>
      <c r="C34" s="87">
        <v>1</v>
      </c>
      <c r="D34" s="87">
        <v>1</v>
      </c>
      <c r="E34" s="78">
        <v>1</v>
      </c>
      <c r="F34" s="78">
        <v>1</v>
      </c>
      <c r="G34" s="78">
        <v>1</v>
      </c>
      <c r="H34" s="78">
        <v>1</v>
      </c>
      <c r="I34" s="78">
        <v>1</v>
      </c>
      <c r="J34" s="78">
        <v>1</v>
      </c>
      <c r="K34" s="78">
        <v>1</v>
      </c>
      <c r="L34" s="78">
        <v>1</v>
      </c>
      <c r="M34" s="78">
        <v>1</v>
      </c>
      <c r="N34" s="78">
        <v>1</v>
      </c>
      <c r="O34" s="78">
        <v>1</v>
      </c>
      <c r="P34" s="78">
        <v>1</v>
      </c>
      <c r="Q34" s="78">
        <v>1</v>
      </c>
      <c r="R34" s="78">
        <v>1</v>
      </c>
      <c r="S34" s="78">
        <v>1</v>
      </c>
      <c r="T34" s="78">
        <v>1</v>
      </c>
      <c r="U34" s="78">
        <v>1</v>
      </c>
      <c r="V34" s="78">
        <v>1</v>
      </c>
      <c r="W34" s="78">
        <v>1</v>
      </c>
      <c r="X34" s="78">
        <v>1</v>
      </c>
      <c r="Y34" s="78">
        <v>1</v>
      </c>
      <c r="Z34" s="78">
        <v>1</v>
      </c>
      <c r="AA34" s="78">
        <v>0</v>
      </c>
      <c r="AC34" s="78">
        <f t="shared" si="78"/>
        <v>0</v>
      </c>
      <c r="AD34" s="78">
        <f t="shared" si="32"/>
        <v>0</v>
      </c>
      <c r="AE34" s="78">
        <f t="shared" si="33"/>
        <v>0</v>
      </c>
      <c r="AF34" s="78">
        <f t="shared" si="34"/>
        <v>0</v>
      </c>
      <c r="AG34" s="78">
        <f t="shared" si="35"/>
        <v>0</v>
      </c>
      <c r="AH34" s="78">
        <f t="shared" si="36"/>
        <v>0</v>
      </c>
      <c r="AI34" s="78">
        <f t="shared" si="37"/>
        <v>0</v>
      </c>
      <c r="AJ34" s="78">
        <f t="shared" si="38"/>
        <v>0</v>
      </c>
      <c r="AK34" s="78">
        <f t="shared" si="39"/>
        <v>0</v>
      </c>
      <c r="AL34" s="78">
        <f t="shared" si="40"/>
        <v>0</v>
      </c>
      <c r="AM34" s="78">
        <f t="shared" si="41"/>
        <v>0</v>
      </c>
      <c r="AN34" s="78">
        <f t="shared" si="42"/>
        <v>0</v>
      </c>
      <c r="AO34" s="78">
        <f t="shared" si="43"/>
        <v>0</v>
      </c>
      <c r="AP34" s="78">
        <f t="shared" si="44"/>
        <v>0</v>
      </c>
      <c r="AQ34" s="78">
        <f t="shared" si="45"/>
        <v>0</v>
      </c>
      <c r="AR34" s="78">
        <f t="shared" si="46"/>
        <v>0</v>
      </c>
      <c r="AS34" s="78">
        <f t="shared" si="47"/>
        <v>0</v>
      </c>
      <c r="AT34" s="78">
        <f t="shared" si="48"/>
        <v>0</v>
      </c>
      <c r="AU34" s="78">
        <f t="shared" si="49"/>
        <v>0</v>
      </c>
      <c r="AV34" s="78">
        <f t="shared" si="50"/>
        <v>0</v>
      </c>
      <c r="AW34" s="78">
        <f t="shared" si="51"/>
        <v>0</v>
      </c>
      <c r="AX34" s="78">
        <f t="shared" si="52"/>
        <v>0</v>
      </c>
      <c r="AY34" s="78">
        <f t="shared" si="53"/>
        <v>0</v>
      </c>
      <c r="AZ34" s="78">
        <f t="shared" si="54"/>
        <v>1</v>
      </c>
      <c r="BB34" s="77">
        <f t="shared" si="79"/>
        <v>2044</v>
      </c>
      <c r="BC34" s="78">
        <f t="shared" si="80"/>
        <v>0</v>
      </c>
      <c r="BD34" s="78">
        <f t="shared" si="55"/>
        <v>0</v>
      </c>
      <c r="BE34" s="78">
        <f t="shared" si="56"/>
        <v>0</v>
      </c>
      <c r="BF34" s="78">
        <f t="shared" si="57"/>
        <v>0</v>
      </c>
      <c r="BG34" s="78">
        <f t="shared" si="58"/>
        <v>0</v>
      </c>
      <c r="BH34" s="78">
        <f t="shared" si="59"/>
        <v>0</v>
      </c>
      <c r="BI34" s="78">
        <f t="shared" si="60"/>
        <v>0</v>
      </c>
      <c r="BJ34" s="78">
        <f t="shared" si="61"/>
        <v>0</v>
      </c>
      <c r="BK34" s="78">
        <f t="shared" si="62"/>
        <v>0</v>
      </c>
      <c r="BL34" s="78">
        <f t="shared" si="63"/>
        <v>0</v>
      </c>
      <c r="BM34" s="78">
        <f t="shared" si="64"/>
        <v>0</v>
      </c>
      <c r="BN34" s="78">
        <f t="shared" si="65"/>
        <v>0</v>
      </c>
      <c r="BO34" s="78">
        <f t="shared" si="66"/>
        <v>0</v>
      </c>
      <c r="BP34" s="78">
        <f t="shared" si="67"/>
        <v>0</v>
      </c>
      <c r="BQ34" s="78">
        <f t="shared" si="68"/>
        <v>0</v>
      </c>
      <c r="BR34" s="78">
        <f t="shared" si="69"/>
        <v>0</v>
      </c>
      <c r="BS34" s="78">
        <f t="shared" si="70"/>
        <v>0</v>
      </c>
      <c r="BT34" s="78">
        <f t="shared" si="71"/>
        <v>0</v>
      </c>
      <c r="BU34" s="78">
        <f t="shared" si="72"/>
        <v>0</v>
      </c>
      <c r="BV34" s="78">
        <f t="shared" si="73"/>
        <v>0</v>
      </c>
      <c r="BW34" s="78">
        <f t="shared" si="74"/>
        <v>0</v>
      </c>
      <c r="BX34" s="78">
        <f t="shared" si="75"/>
        <v>0</v>
      </c>
      <c r="BY34" s="78">
        <f t="shared" si="76"/>
        <v>0</v>
      </c>
      <c r="BZ34" s="78">
        <f t="shared" si="77"/>
        <v>2045</v>
      </c>
    </row>
    <row r="35" spans="1:78" x14ac:dyDescent="0.25">
      <c r="A35" s="78" t="str">
        <f>'Scenario List'!$A$4</f>
        <v>2- Alternative Lowest Reasonable Cost Portfolio</v>
      </c>
      <c r="B35" s="78" t="s">
        <v>71</v>
      </c>
      <c r="C35" s="87">
        <v>1</v>
      </c>
      <c r="D35" s="87">
        <v>1</v>
      </c>
      <c r="E35" s="78">
        <v>1</v>
      </c>
      <c r="F35" s="78">
        <v>1</v>
      </c>
      <c r="G35" s="78">
        <v>1</v>
      </c>
      <c r="H35" s="78">
        <v>1</v>
      </c>
      <c r="I35" s="78">
        <v>1</v>
      </c>
      <c r="J35" s="78">
        <v>1</v>
      </c>
      <c r="K35" s="78">
        <v>1</v>
      </c>
      <c r="L35" s="78">
        <v>1</v>
      </c>
      <c r="M35" s="78">
        <v>1</v>
      </c>
      <c r="N35" s="78">
        <v>1</v>
      </c>
      <c r="O35" s="78">
        <v>1</v>
      </c>
      <c r="P35" s="78">
        <v>1</v>
      </c>
      <c r="Q35" s="78">
        <v>1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  <c r="W35" s="78">
        <v>0</v>
      </c>
      <c r="X35" s="78">
        <v>0</v>
      </c>
      <c r="Y35" s="78">
        <v>0</v>
      </c>
      <c r="Z35" s="78">
        <v>0</v>
      </c>
      <c r="AA35" s="78">
        <v>0</v>
      </c>
      <c r="AC35" s="78">
        <f t="shared" si="78"/>
        <v>0</v>
      </c>
      <c r="AD35" s="78">
        <f t="shared" si="32"/>
        <v>0</v>
      </c>
      <c r="AE35" s="78">
        <f t="shared" si="33"/>
        <v>0</v>
      </c>
      <c r="AF35" s="78">
        <f t="shared" si="34"/>
        <v>0</v>
      </c>
      <c r="AG35" s="78">
        <f t="shared" si="35"/>
        <v>0</v>
      </c>
      <c r="AH35" s="78">
        <f t="shared" si="36"/>
        <v>0</v>
      </c>
      <c r="AI35" s="78">
        <f t="shared" si="37"/>
        <v>0</v>
      </c>
      <c r="AJ35" s="78">
        <f t="shared" si="38"/>
        <v>0</v>
      </c>
      <c r="AK35" s="78">
        <f t="shared" si="39"/>
        <v>0</v>
      </c>
      <c r="AL35" s="78">
        <f t="shared" si="40"/>
        <v>0</v>
      </c>
      <c r="AM35" s="78">
        <f t="shared" si="41"/>
        <v>0</v>
      </c>
      <c r="AN35" s="78">
        <f t="shared" si="42"/>
        <v>0</v>
      </c>
      <c r="AO35" s="78">
        <f t="shared" si="43"/>
        <v>0</v>
      </c>
      <c r="AP35" s="78">
        <f t="shared" si="44"/>
        <v>0</v>
      </c>
      <c r="AQ35" s="78">
        <f t="shared" si="45"/>
        <v>1</v>
      </c>
      <c r="AR35" s="78">
        <f t="shared" si="46"/>
        <v>0</v>
      </c>
      <c r="AS35" s="78">
        <f t="shared" si="47"/>
        <v>0</v>
      </c>
      <c r="AT35" s="78">
        <f t="shared" si="48"/>
        <v>0</v>
      </c>
      <c r="AU35" s="78">
        <f t="shared" si="49"/>
        <v>0</v>
      </c>
      <c r="AV35" s="78">
        <f t="shared" si="50"/>
        <v>0</v>
      </c>
      <c r="AW35" s="78">
        <f t="shared" si="51"/>
        <v>0</v>
      </c>
      <c r="AX35" s="78">
        <f t="shared" si="52"/>
        <v>0</v>
      </c>
      <c r="AY35" s="78">
        <f t="shared" si="53"/>
        <v>0</v>
      </c>
      <c r="AZ35" s="78">
        <f t="shared" si="54"/>
        <v>0</v>
      </c>
      <c r="BB35" s="77">
        <f t="shared" si="79"/>
        <v>2035</v>
      </c>
      <c r="BC35" s="78">
        <f t="shared" si="80"/>
        <v>0</v>
      </c>
      <c r="BD35" s="78">
        <f t="shared" si="55"/>
        <v>0</v>
      </c>
      <c r="BE35" s="78">
        <f t="shared" si="56"/>
        <v>0</v>
      </c>
      <c r="BF35" s="78">
        <f t="shared" si="57"/>
        <v>0</v>
      </c>
      <c r="BG35" s="78">
        <f t="shared" si="58"/>
        <v>0</v>
      </c>
      <c r="BH35" s="78">
        <f t="shared" si="59"/>
        <v>0</v>
      </c>
      <c r="BI35" s="78">
        <f t="shared" si="60"/>
        <v>0</v>
      </c>
      <c r="BJ35" s="78">
        <f t="shared" si="61"/>
        <v>0</v>
      </c>
      <c r="BK35" s="78">
        <f t="shared" si="62"/>
        <v>0</v>
      </c>
      <c r="BL35" s="78">
        <f t="shared" si="63"/>
        <v>0</v>
      </c>
      <c r="BM35" s="78">
        <f t="shared" si="64"/>
        <v>0</v>
      </c>
      <c r="BN35" s="78">
        <f t="shared" si="65"/>
        <v>0</v>
      </c>
      <c r="BO35" s="78">
        <f t="shared" si="66"/>
        <v>0</v>
      </c>
      <c r="BP35" s="78">
        <f t="shared" si="67"/>
        <v>0</v>
      </c>
      <c r="BQ35" s="78">
        <f t="shared" si="68"/>
        <v>2036</v>
      </c>
      <c r="BR35" s="78">
        <f t="shared" si="69"/>
        <v>0</v>
      </c>
      <c r="BS35" s="78">
        <f t="shared" si="70"/>
        <v>0</v>
      </c>
      <c r="BT35" s="78">
        <f t="shared" si="71"/>
        <v>0</v>
      </c>
      <c r="BU35" s="78">
        <f t="shared" si="72"/>
        <v>0</v>
      </c>
      <c r="BV35" s="78">
        <f t="shared" si="73"/>
        <v>0</v>
      </c>
      <c r="BW35" s="78">
        <f t="shared" si="74"/>
        <v>0</v>
      </c>
      <c r="BX35" s="78">
        <f t="shared" si="75"/>
        <v>0</v>
      </c>
      <c r="BY35" s="78">
        <f t="shared" si="76"/>
        <v>0</v>
      </c>
      <c r="BZ35" s="78">
        <f t="shared" si="77"/>
        <v>0</v>
      </c>
    </row>
    <row r="36" spans="1:78" x14ac:dyDescent="0.25">
      <c r="C36" s="87"/>
      <c r="D36" s="87"/>
    </row>
    <row r="37" spans="1:78" x14ac:dyDescent="0.25">
      <c r="C37" s="87"/>
      <c r="D37" s="87"/>
    </row>
    <row r="38" spans="1:78" x14ac:dyDescent="0.25">
      <c r="A38" s="78" t="str">
        <f>'Scenario List'!$A$5</f>
        <v>3- No CETA/NCF no SCGHG</v>
      </c>
      <c r="B38" s="78" t="s">
        <v>62</v>
      </c>
      <c r="C38" s="87">
        <v>1</v>
      </c>
      <c r="D38" s="87">
        <v>1</v>
      </c>
      <c r="E38" s="78">
        <v>1</v>
      </c>
      <c r="F38" s="78">
        <v>1</v>
      </c>
      <c r="G38" s="78">
        <v>1</v>
      </c>
      <c r="H38" s="78">
        <v>1</v>
      </c>
      <c r="I38" s="78">
        <v>1</v>
      </c>
      <c r="J38" s="78">
        <v>1</v>
      </c>
      <c r="K38" s="78">
        <v>1</v>
      </c>
      <c r="L38" s="78">
        <v>1</v>
      </c>
      <c r="M38" s="78">
        <v>1</v>
      </c>
      <c r="N38" s="78">
        <v>1</v>
      </c>
      <c r="O38" s="78">
        <v>1</v>
      </c>
      <c r="P38" s="78">
        <v>1</v>
      </c>
      <c r="Q38" s="78">
        <v>1</v>
      </c>
      <c r="R38" s="78">
        <v>1</v>
      </c>
      <c r="S38" s="78">
        <v>1</v>
      </c>
      <c r="T38" s="78">
        <v>1</v>
      </c>
      <c r="U38" s="78">
        <v>1</v>
      </c>
      <c r="V38" s="78">
        <v>1</v>
      </c>
      <c r="W38" s="78">
        <v>1</v>
      </c>
      <c r="X38" s="78">
        <v>1</v>
      </c>
      <c r="Y38" s="78">
        <v>1</v>
      </c>
      <c r="Z38" s="78">
        <v>1</v>
      </c>
      <c r="AA38" s="78">
        <v>1</v>
      </c>
      <c r="AC38" s="78">
        <f>C38-D38</f>
        <v>0</v>
      </c>
      <c r="AD38" s="78">
        <f t="shared" ref="AD38:AD47" si="81">D38-E38</f>
        <v>0</v>
      </c>
      <c r="AE38" s="78">
        <f t="shared" ref="AE38:AE47" si="82">E38-F38</f>
        <v>0</v>
      </c>
      <c r="AF38" s="78">
        <f t="shared" ref="AF38:AF47" si="83">F38-G38</f>
        <v>0</v>
      </c>
      <c r="AG38" s="78">
        <f t="shared" ref="AG38:AG47" si="84">G38-H38</f>
        <v>0</v>
      </c>
      <c r="AH38" s="78">
        <f t="shared" ref="AH38:AH47" si="85">H38-I38</f>
        <v>0</v>
      </c>
      <c r="AI38" s="78">
        <f t="shared" ref="AI38:AI47" si="86">I38-J38</f>
        <v>0</v>
      </c>
      <c r="AJ38" s="78">
        <f t="shared" ref="AJ38:AJ47" si="87">J38-K38</f>
        <v>0</v>
      </c>
      <c r="AK38" s="78">
        <f t="shared" ref="AK38:AK47" si="88">K38-L38</f>
        <v>0</v>
      </c>
      <c r="AL38" s="78">
        <f t="shared" ref="AL38:AL47" si="89">L38-M38</f>
        <v>0</v>
      </c>
      <c r="AM38" s="78">
        <f t="shared" ref="AM38:AM47" si="90">M38-N38</f>
        <v>0</v>
      </c>
      <c r="AN38" s="78">
        <f t="shared" ref="AN38:AN47" si="91">N38-O38</f>
        <v>0</v>
      </c>
      <c r="AO38" s="78">
        <f t="shared" ref="AO38:AO47" si="92">O38-P38</f>
        <v>0</v>
      </c>
      <c r="AP38" s="78">
        <f t="shared" ref="AP38:AP47" si="93">P38-Q38</f>
        <v>0</v>
      </c>
      <c r="AQ38" s="78">
        <f t="shared" ref="AQ38:AQ47" si="94">Q38-R38</f>
        <v>0</v>
      </c>
      <c r="AR38" s="78">
        <f t="shared" ref="AR38:AR47" si="95">R38-S38</f>
        <v>0</v>
      </c>
      <c r="AS38" s="78">
        <f t="shared" ref="AS38:AS47" si="96">S38-T38</f>
        <v>0</v>
      </c>
      <c r="AT38" s="78">
        <f t="shared" ref="AT38:AT47" si="97">T38-U38</f>
        <v>0</v>
      </c>
      <c r="AU38" s="78">
        <f t="shared" ref="AU38:AU47" si="98">U38-V38</f>
        <v>0</v>
      </c>
      <c r="AV38" s="78">
        <f t="shared" ref="AV38:AV47" si="99">V38-W38</f>
        <v>0</v>
      </c>
      <c r="AW38" s="78">
        <f t="shared" ref="AW38:AW47" si="100">W38-X38</f>
        <v>0</v>
      </c>
      <c r="AX38" s="78">
        <f t="shared" ref="AX38:AX47" si="101">X38-Y38</f>
        <v>0</v>
      </c>
      <c r="AY38" s="78">
        <f t="shared" ref="AY38:AY47" si="102">Y38-Z38</f>
        <v>0</v>
      </c>
      <c r="AZ38" s="78">
        <f t="shared" ref="AZ38:AZ47" si="103">Z38-AA38</f>
        <v>0</v>
      </c>
      <c r="BB38" s="77" t="str">
        <f>IF(MAX(BC38:BZ38)=0,"-",MAX(BC38:BZ38)-1)</f>
        <v>-</v>
      </c>
      <c r="BC38" s="78">
        <f>IF(AC38=1,AC$13,0)</f>
        <v>0</v>
      </c>
      <c r="BD38" s="78">
        <f t="shared" ref="BD38:BD47" si="104">IF(AD38=1,AD$13,0)</f>
        <v>0</v>
      </c>
      <c r="BE38" s="78">
        <f t="shared" ref="BE38:BE47" si="105">IF(AE38=1,AE$13,0)</f>
        <v>0</v>
      </c>
      <c r="BF38" s="78">
        <f t="shared" ref="BF38:BF47" si="106">IF(AF38=1,AF$13,0)</f>
        <v>0</v>
      </c>
      <c r="BG38" s="78">
        <f t="shared" ref="BG38:BG47" si="107">IF(AG38=1,AG$13,0)</f>
        <v>0</v>
      </c>
      <c r="BH38" s="78">
        <f t="shared" ref="BH38:BH47" si="108">IF(AH38=1,AH$13,0)</f>
        <v>0</v>
      </c>
      <c r="BI38" s="78">
        <f t="shared" ref="BI38:BI47" si="109">IF(AI38=1,AI$13,0)</f>
        <v>0</v>
      </c>
      <c r="BJ38" s="78">
        <f t="shared" ref="BJ38:BJ47" si="110">IF(AJ38=1,AJ$13,0)</f>
        <v>0</v>
      </c>
      <c r="BK38" s="78">
        <f t="shared" ref="BK38:BK47" si="111">IF(AK38=1,AK$13,0)</f>
        <v>0</v>
      </c>
      <c r="BL38" s="78">
        <f t="shared" ref="BL38:BL47" si="112">IF(AL38=1,AL$13,0)</f>
        <v>0</v>
      </c>
      <c r="BM38" s="78">
        <f t="shared" ref="BM38:BM47" si="113">IF(AM38=1,AM$13,0)</f>
        <v>0</v>
      </c>
      <c r="BN38" s="78">
        <f t="shared" ref="BN38:BN47" si="114">IF(AN38=1,AN$13,0)</f>
        <v>0</v>
      </c>
      <c r="BO38" s="78">
        <f t="shared" ref="BO38:BO47" si="115">IF(AO38=1,AO$13,0)</f>
        <v>0</v>
      </c>
      <c r="BP38" s="78">
        <f t="shared" ref="BP38:BP47" si="116">IF(AP38=1,AP$13,0)</f>
        <v>0</v>
      </c>
      <c r="BQ38" s="78">
        <f t="shared" ref="BQ38:BQ47" si="117">IF(AQ38=1,AQ$13,0)</f>
        <v>0</v>
      </c>
      <c r="BR38" s="78">
        <f t="shared" ref="BR38:BR47" si="118">IF(AR38=1,AR$13,0)</f>
        <v>0</v>
      </c>
      <c r="BS38" s="78">
        <f t="shared" ref="BS38:BS47" si="119">IF(AS38=1,AS$13,0)</f>
        <v>0</v>
      </c>
      <c r="BT38" s="78">
        <f t="shared" ref="BT38:BT47" si="120">IF(AT38=1,AT$13,0)</f>
        <v>0</v>
      </c>
      <c r="BU38" s="78">
        <f t="shared" ref="BU38:BU47" si="121">IF(AU38=1,AU$13,0)</f>
        <v>0</v>
      </c>
      <c r="BV38" s="78">
        <f t="shared" ref="BV38:BV47" si="122">IF(AV38=1,AV$13,0)</f>
        <v>0</v>
      </c>
      <c r="BW38" s="78">
        <f t="shared" ref="BW38:BW47" si="123">IF(AW38=1,AW$13,0)</f>
        <v>0</v>
      </c>
      <c r="BX38" s="78">
        <f t="shared" ref="BX38:BX47" si="124">IF(AX38=1,AX$13,0)</f>
        <v>0</v>
      </c>
      <c r="BY38" s="78">
        <f t="shared" ref="BY38:BY47" si="125">IF(AY38=1,AY$13,0)</f>
        <v>0</v>
      </c>
      <c r="BZ38" s="78">
        <f t="shared" ref="BZ38:BZ47" si="126">IF(AZ38=1,AZ$13,0)</f>
        <v>0</v>
      </c>
    </row>
    <row r="39" spans="1:78" x14ac:dyDescent="0.25">
      <c r="A39" s="78" t="str">
        <f>'Scenario List'!$A$5</f>
        <v>3- No CETA/NCF no SCGHG</v>
      </c>
      <c r="B39" s="78" t="s">
        <v>63</v>
      </c>
      <c r="C39" s="87">
        <v>1</v>
      </c>
      <c r="D39" s="87">
        <v>1</v>
      </c>
      <c r="E39" s="78">
        <v>1</v>
      </c>
      <c r="F39" s="78">
        <v>1</v>
      </c>
      <c r="G39" s="78">
        <v>1</v>
      </c>
      <c r="H39" s="78">
        <v>1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  <c r="W39" s="78">
        <v>0</v>
      </c>
      <c r="X39" s="78">
        <v>0</v>
      </c>
      <c r="Y39" s="78">
        <v>0</v>
      </c>
      <c r="Z39" s="78">
        <v>0</v>
      </c>
      <c r="AA39" s="78">
        <v>0</v>
      </c>
      <c r="AC39" s="78">
        <f t="shared" ref="AC39:AC47" si="127">C39-D39</f>
        <v>0</v>
      </c>
      <c r="AD39" s="78">
        <f t="shared" si="81"/>
        <v>0</v>
      </c>
      <c r="AE39" s="78">
        <f t="shared" si="82"/>
        <v>0</v>
      </c>
      <c r="AF39" s="78">
        <f t="shared" si="83"/>
        <v>0</v>
      </c>
      <c r="AG39" s="78">
        <f t="shared" si="84"/>
        <v>0</v>
      </c>
      <c r="AH39" s="78">
        <f t="shared" si="85"/>
        <v>1</v>
      </c>
      <c r="AI39" s="78">
        <f t="shared" si="86"/>
        <v>0</v>
      </c>
      <c r="AJ39" s="78">
        <f t="shared" si="87"/>
        <v>0</v>
      </c>
      <c r="AK39" s="78">
        <f t="shared" si="88"/>
        <v>0</v>
      </c>
      <c r="AL39" s="78">
        <f t="shared" si="89"/>
        <v>0</v>
      </c>
      <c r="AM39" s="78">
        <f t="shared" si="90"/>
        <v>0</v>
      </c>
      <c r="AN39" s="78">
        <f t="shared" si="91"/>
        <v>0</v>
      </c>
      <c r="AO39" s="78">
        <f t="shared" si="92"/>
        <v>0</v>
      </c>
      <c r="AP39" s="78">
        <f t="shared" si="93"/>
        <v>0</v>
      </c>
      <c r="AQ39" s="78">
        <f t="shared" si="94"/>
        <v>0</v>
      </c>
      <c r="AR39" s="78">
        <f t="shared" si="95"/>
        <v>0</v>
      </c>
      <c r="AS39" s="78">
        <f t="shared" si="96"/>
        <v>0</v>
      </c>
      <c r="AT39" s="78">
        <f t="shared" si="97"/>
        <v>0</v>
      </c>
      <c r="AU39" s="78">
        <f t="shared" si="98"/>
        <v>0</v>
      </c>
      <c r="AV39" s="78">
        <f t="shared" si="99"/>
        <v>0</v>
      </c>
      <c r="AW39" s="78">
        <f t="shared" si="100"/>
        <v>0</v>
      </c>
      <c r="AX39" s="78">
        <f t="shared" si="101"/>
        <v>0</v>
      </c>
      <c r="AY39" s="78">
        <f t="shared" si="102"/>
        <v>0</v>
      </c>
      <c r="AZ39" s="78">
        <f t="shared" si="103"/>
        <v>0</v>
      </c>
      <c r="BB39" s="77">
        <f t="shared" ref="BB39:BB47" si="128">IF(MAX(BC39:BZ39)=0,"-",MAX(BC39:BZ39)-1)</f>
        <v>2026</v>
      </c>
      <c r="BC39" s="78">
        <f t="shared" ref="BC39:BC47" si="129">IF(AC39=1,AC$13,0)</f>
        <v>0</v>
      </c>
      <c r="BD39" s="78">
        <f t="shared" si="104"/>
        <v>0</v>
      </c>
      <c r="BE39" s="78">
        <f t="shared" si="105"/>
        <v>0</v>
      </c>
      <c r="BF39" s="78">
        <f t="shared" si="106"/>
        <v>0</v>
      </c>
      <c r="BG39" s="78">
        <f t="shared" si="107"/>
        <v>0</v>
      </c>
      <c r="BH39" s="78">
        <f t="shared" si="108"/>
        <v>2027</v>
      </c>
      <c r="BI39" s="78">
        <f t="shared" si="109"/>
        <v>0</v>
      </c>
      <c r="BJ39" s="78">
        <f t="shared" si="110"/>
        <v>0</v>
      </c>
      <c r="BK39" s="78">
        <f t="shared" si="111"/>
        <v>0</v>
      </c>
      <c r="BL39" s="78">
        <f t="shared" si="112"/>
        <v>0</v>
      </c>
      <c r="BM39" s="78">
        <f t="shared" si="113"/>
        <v>0</v>
      </c>
      <c r="BN39" s="78">
        <f t="shared" si="114"/>
        <v>0</v>
      </c>
      <c r="BO39" s="78">
        <f t="shared" si="115"/>
        <v>0</v>
      </c>
      <c r="BP39" s="78">
        <f t="shared" si="116"/>
        <v>0</v>
      </c>
      <c r="BQ39" s="78">
        <f t="shared" si="117"/>
        <v>0</v>
      </c>
      <c r="BR39" s="78">
        <f t="shared" si="118"/>
        <v>0</v>
      </c>
      <c r="BS39" s="78">
        <f t="shared" si="119"/>
        <v>0</v>
      </c>
      <c r="BT39" s="78">
        <f t="shared" si="120"/>
        <v>0</v>
      </c>
      <c r="BU39" s="78">
        <f t="shared" si="121"/>
        <v>0</v>
      </c>
      <c r="BV39" s="78">
        <f t="shared" si="122"/>
        <v>0</v>
      </c>
      <c r="BW39" s="78">
        <f t="shared" si="123"/>
        <v>0</v>
      </c>
      <c r="BX39" s="78">
        <f t="shared" si="124"/>
        <v>0</v>
      </c>
      <c r="BY39" s="78">
        <f t="shared" si="125"/>
        <v>0</v>
      </c>
      <c r="BZ39" s="78">
        <f t="shared" si="126"/>
        <v>0</v>
      </c>
    </row>
    <row r="40" spans="1:78" x14ac:dyDescent="0.25">
      <c r="A40" s="78" t="str">
        <f>'Scenario List'!$A$5</f>
        <v>3- No CETA/NCF no SCGHG</v>
      </c>
      <c r="B40" s="78" t="s">
        <v>64</v>
      </c>
      <c r="C40" s="87">
        <v>1</v>
      </c>
      <c r="D40" s="87">
        <v>1</v>
      </c>
      <c r="E40" s="78">
        <v>1</v>
      </c>
      <c r="F40" s="78">
        <v>1</v>
      </c>
      <c r="G40" s="78">
        <v>1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  <c r="W40" s="78">
        <v>0</v>
      </c>
      <c r="X40" s="78">
        <v>0</v>
      </c>
      <c r="Y40" s="78">
        <v>0</v>
      </c>
      <c r="Z40" s="78">
        <v>0</v>
      </c>
      <c r="AA40" s="78">
        <v>0</v>
      </c>
      <c r="AC40" s="78">
        <f t="shared" si="127"/>
        <v>0</v>
      </c>
      <c r="AD40" s="78">
        <f t="shared" si="81"/>
        <v>0</v>
      </c>
      <c r="AE40" s="78">
        <f t="shared" si="82"/>
        <v>0</v>
      </c>
      <c r="AF40" s="78">
        <f t="shared" si="83"/>
        <v>0</v>
      </c>
      <c r="AG40" s="78">
        <f t="shared" si="84"/>
        <v>1</v>
      </c>
      <c r="AH40" s="78">
        <f t="shared" si="85"/>
        <v>0</v>
      </c>
      <c r="AI40" s="78">
        <f t="shared" si="86"/>
        <v>0</v>
      </c>
      <c r="AJ40" s="78">
        <f t="shared" si="87"/>
        <v>0</v>
      </c>
      <c r="AK40" s="78">
        <f t="shared" si="88"/>
        <v>0</v>
      </c>
      <c r="AL40" s="78">
        <f t="shared" si="89"/>
        <v>0</v>
      </c>
      <c r="AM40" s="78">
        <f t="shared" si="90"/>
        <v>0</v>
      </c>
      <c r="AN40" s="78">
        <f t="shared" si="91"/>
        <v>0</v>
      </c>
      <c r="AO40" s="78">
        <f t="shared" si="92"/>
        <v>0</v>
      </c>
      <c r="AP40" s="78">
        <f t="shared" si="93"/>
        <v>0</v>
      </c>
      <c r="AQ40" s="78">
        <f t="shared" si="94"/>
        <v>0</v>
      </c>
      <c r="AR40" s="78">
        <f t="shared" si="95"/>
        <v>0</v>
      </c>
      <c r="AS40" s="78">
        <f t="shared" si="96"/>
        <v>0</v>
      </c>
      <c r="AT40" s="78">
        <f t="shared" si="97"/>
        <v>0</v>
      </c>
      <c r="AU40" s="78">
        <f t="shared" si="98"/>
        <v>0</v>
      </c>
      <c r="AV40" s="78">
        <f t="shared" si="99"/>
        <v>0</v>
      </c>
      <c r="AW40" s="78">
        <f t="shared" si="100"/>
        <v>0</v>
      </c>
      <c r="AX40" s="78">
        <f t="shared" si="101"/>
        <v>0</v>
      </c>
      <c r="AY40" s="78">
        <f t="shared" si="102"/>
        <v>0</v>
      </c>
      <c r="AZ40" s="78">
        <f t="shared" si="103"/>
        <v>0</v>
      </c>
      <c r="BB40" s="77">
        <f t="shared" si="128"/>
        <v>2025</v>
      </c>
      <c r="BC40" s="78">
        <f t="shared" si="129"/>
        <v>0</v>
      </c>
      <c r="BD40" s="78">
        <f t="shared" si="104"/>
        <v>0</v>
      </c>
      <c r="BE40" s="78">
        <f t="shared" si="105"/>
        <v>0</v>
      </c>
      <c r="BF40" s="78">
        <f t="shared" si="106"/>
        <v>0</v>
      </c>
      <c r="BG40" s="78">
        <f t="shared" si="107"/>
        <v>2026</v>
      </c>
      <c r="BH40" s="78">
        <f t="shared" si="108"/>
        <v>0</v>
      </c>
      <c r="BI40" s="78">
        <f t="shared" si="109"/>
        <v>0</v>
      </c>
      <c r="BJ40" s="78">
        <f t="shared" si="110"/>
        <v>0</v>
      </c>
      <c r="BK40" s="78">
        <f t="shared" si="111"/>
        <v>0</v>
      </c>
      <c r="BL40" s="78">
        <f t="shared" si="112"/>
        <v>0</v>
      </c>
      <c r="BM40" s="78">
        <f t="shared" si="113"/>
        <v>0</v>
      </c>
      <c r="BN40" s="78">
        <f t="shared" si="114"/>
        <v>0</v>
      </c>
      <c r="BO40" s="78">
        <f t="shared" si="115"/>
        <v>0</v>
      </c>
      <c r="BP40" s="78">
        <f t="shared" si="116"/>
        <v>0</v>
      </c>
      <c r="BQ40" s="78">
        <f t="shared" si="117"/>
        <v>0</v>
      </c>
      <c r="BR40" s="78">
        <f t="shared" si="118"/>
        <v>0</v>
      </c>
      <c r="BS40" s="78">
        <f t="shared" si="119"/>
        <v>0</v>
      </c>
      <c r="BT40" s="78">
        <f t="shared" si="120"/>
        <v>0</v>
      </c>
      <c r="BU40" s="78">
        <f t="shared" si="121"/>
        <v>0</v>
      </c>
      <c r="BV40" s="78">
        <f t="shared" si="122"/>
        <v>0</v>
      </c>
      <c r="BW40" s="78">
        <f t="shared" si="123"/>
        <v>0</v>
      </c>
      <c r="BX40" s="78">
        <f t="shared" si="124"/>
        <v>0</v>
      </c>
      <c r="BY40" s="78">
        <f t="shared" si="125"/>
        <v>0</v>
      </c>
      <c r="BZ40" s="78">
        <f t="shared" si="126"/>
        <v>0</v>
      </c>
    </row>
    <row r="41" spans="1:78" x14ac:dyDescent="0.25">
      <c r="A41" s="78" t="str">
        <f>'Scenario List'!$A$5</f>
        <v>3- No CETA/NCF no SCGHG</v>
      </c>
      <c r="B41" s="78" t="s">
        <v>65</v>
      </c>
      <c r="C41" s="87">
        <v>1</v>
      </c>
      <c r="D41" s="87">
        <v>1</v>
      </c>
      <c r="E41" s="78">
        <v>1</v>
      </c>
      <c r="F41" s="78">
        <v>1</v>
      </c>
      <c r="G41" s="78">
        <v>1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  <c r="W41" s="78">
        <v>0</v>
      </c>
      <c r="X41" s="78">
        <v>0</v>
      </c>
      <c r="Y41" s="78">
        <v>0</v>
      </c>
      <c r="Z41" s="78">
        <v>0</v>
      </c>
      <c r="AA41" s="78">
        <v>0</v>
      </c>
      <c r="AC41" s="78">
        <f t="shared" si="127"/>
        <v>0</v>
      </c>
      <c r="AD41" s="78">
        <f t="shared" si="81"/>
        <v>0</v>
      </c>
      <c r="AE41" s="78">
        <f t="shared" si="82"/>
        <v>0</v>
      </c>
      <c r="AF41" s="78">
        <f t="shared" si="83"/>
        <v>0</v>
      </c>
      <c r="AG41" s="78">
        <f t="shared" si="84"/>
        <v>1</v>
      </c>
      <c r="AH41" s="78">
        <f t="shared" si="85"/>
        <v>0</v>
      </c>
      <c r="AI41" s="78">
        <f t="shared" si="86"/>
        <v>0</v>
      </c>
      <c r="AJ41" s="78">
        <f t="shared" si="87"/>
        <v>0</v>
      </c>
      <c r="AK41" s="78">
        <f t="shared" si="88"/>
        <v>0</v>
      </c>
      <c r="AL41" s="78">
        <f t="shared" si="89"/>
        <v>0</v>
      </c>
      <c r="AM41" s="78">
        <f t="shared" si="90"/>
        <v>0</v>
      </c>
      <c r="AN41" s="78">
        <f t="shared" si="91"/>
        <v>0</v>
      </c>
      <c r="AO41" s="78">
        <f t="shared" si="92"/>
        <v>0</v>
      </c>
      <c r="AP41" s="78">
        <f t="shared" si="93"/>
        <v>0</v>
      </c>
      <c r="AQ41" s="78">
        <f t="shared" si="94"/>
        <v>0</v>
      </c>
      <c r="AR41" s="78">
        <f t="shared" si="95"/>
        <v>0</v>
      </c>
      <c r="AS41" s="78">
        <f t="shared" si="96"/>
        <v>0</v>
      </c>
      <c r="AT41" s="78">
        <f t="shared" si="97"/>
        <v>0</v>
      </c>
      <c r="AU41" s="78">
        <f t="shared" si="98"/>
        <v>0</v>
      </c>
      <c r="AV41" s="78">
        <f t="shared" si="99"/>
        <v>0</v>
      </c>
      <c r="AW41" s="78">
        <f t="shared" si="100"/>
        <v>0</v>
      </c>
      <c r="AX41" s="78">
        <f t="shared" si="101"/>
        <v>0</v>
      </c>
      <c r="AY41" s="78">
        <f t="shared" si="102"/>
        <v>0</v>
      </c>
      <c r="AZ41" s="78">
        <f t="shared" si="103"/>
        <v>0</v>
      </c>
      <c r="BB41" s="77">
        <f t="shared" si="128"/>
        <v>2025</v>
      </c>
      <c r="BC41" s="78">
        <f t="shared" si="129"/>
        <v>0</v>
      </c>
      <c r="BD41" s="78">
        <f t="shared" si="104"/>
        <v>0</v>
      </c>
      <c r="BE41" s="78">
        <f t="shared" si="105"/>
        <v>0</v>
      </c>
      <c r="BF41" s="78">
        <f t="shared" si="106"/>
        <v>0</v>
      </c>
      <c r="BG41" s="78">
        <f t="shared" si="107"/>
        <v>2026</v>
      </c>
      <c r="BH41" s="78">
        <f t="shared" si="108"/>
        <v>0</v>
      </c>
      <c r="BI41" s="78">
        <f t="shared" si="109"/>
        <v>0</v>
      </c>
      <c r="BJ41" s="78">
        <f t="shared" si="110"/>
        <v>0</v>
      </c>
      <c r="BK41" s="78">
        <f t="shared" si="111"/>
        <v>0</v>
      </c>
      <c r="BL41" s="78">
        <f t="shared" si="112"/>
        <v>0</v>
      </c>
      <c r="BM41" s="78">
        <f t="shared" si="113"/>
        <v>0</v>
      </c>
      <c r="BN41" s="78">
        <f t="shared" si="114"/>
        <v>0</v>
      </c>
      <c r="BO41" s="78">
        <f t="shared" si="115"/>
        <v>0</v>
      </c>
      <c r="BP41" s="78">
        <f t="shared" si="116"/>
        <v>0</v>
      </c>
      <c r="BQ41" s="78">
        <f t="shared" si="117"/>
        <v>0</v>
      </c>
      <c r="BR41" s="78">
        <f t="shared" si="118"/>
        <v>0</v>
      </c>
      <c r="BS41" s="78">
        <f t="shared" si="119"/>
        <v>0</v>
      </c>
      <c r="BT41" s="78">
        <f t="shared" si="120"/>
        <v>0</v>
      </c>
      <c r="BU41" s="78">
        <f t="shared" si="121"/>
        <v>0</v>
      </c>
      <c r="BV41" s="78">
        <f t="shared" si="122"/>
        <v>0</v>
      </c>
      <c r="BW41" s="78">
        <f t="shared" si="123"/>
        <v>0</v>
      </c>
      <c r="BX41" s="78">
        <f t="shared" si="124"/>
        <v>0</v>
      </c>
      <c r="BY41" s="78">
        <f t="shared" si="125"/>
        <v>0</v>
      </c>
      <c r="BZ41" s="78">
        <f t="shared" si="126"/>
        <v>0</v>
      </c>
    </row>
    <row r="42" spans="1:78" x14ac:dyDescent="0.25">
      <c r="A42" s="78" t="str">
        <f>'Scenario List'!$A$5</f>
        <v>3- No CETA/NCF no SCGHG</v>
      </c>
      <c r="B42" s="78" t="s">
        <v>66</v>
      </c>
      <c r="C42" s="87">
        <v>1</v>
      </c>
      <c r="D42" s="87">
        <v>1</v>
      </c>
      <c r="E42" s="78">
        <v>1</v>
      </c>
      <c r="F42" s="78">
        <v>1</v>
      </c>
      <c r="G42" s="78">
        <v>1</v>
      </c>
      <c r="H42" s="78">
        <v>1</v>
      </c>
      <c r="I42" s="78">
        <v>1</v>
      </c>
      <c r="J42" s="78">
        <v>1</v>
      </c>
      <c r="K42" s="78">
        <v>1</v>
      </c>
      <c r="L42" s="78">
        <v>1</v>
      </c>
      <c r="M42" s="78">
        <v>1</v>
      </c>
      <c r="N42" s="78">
        <v>1</v>
      </c>
      <c r="O42" s="78">
        <v>1</v>
      </c>
      <c r="P42" s="78">
        <v>1</v>
      </c>
      <c r="Q42" s="78">
        <v>1</v>
      </c>
      <c r="R42" s="78">
        <v>1</v>
      </c>
      <c r="S42" s="78">
        <v>1</v>
      </c>
      <c r="T42" s="78">
        <v>1</v>
      </c>
      <c r="U42" s="78">
        <v>1</v>
      </c>
      <c r="V42" s="78">
        <v>1</v>
      </c>
      <c r="W42" s="78">
        <v>1</v>
      </c>
      <c r="X42" s="78">
        <v>1</v>
      </c>
      <c r="Y42" s="78">
        <v>1</v>
      </c>
      <c r="Z42" s="78">
        <v>1</v>
      </c>
      <c r="AA42" s="78">
        <v>1</v>
      </c>
      <c r="AC42" s="78">
        <f t="shared" si="127"/>
        <v>0</v>
      </c>
      <c r="AD42" s="78">
        <f t="shared" si="81"/>
        <v>0</v>
      </c>
      <c r="AE42" s="78">
        <f t="shared" si="82"/>
        <v>0</v>
      </c>
      <c r="AF42" s="78">
        <f t="shared" si="83"/>
        <v>0</v>
      </c>
      <c r="AG42" s="78">
        <f t="shared" si="84"/>
        <v>0</v>
      </c>
      <c r="AH42" s="78">
        <f t="shared" si="85"/>
        <v>0</v>
      </c>
      <c r="AI42" s="78">
        <f t="shared" si="86"/>
        <v>0</v>
      </c>
      <c r="AJ42" s="78">
        <f t="shared" si="87"/>
        <v>0</v>
      </c>
      <c r="AK42" s="78">
        <f t="shared" si="88"/>
        <v>0</v>
      </c>
      <c r="AL42" s="78">
        <f t="shared" si="89"/>
        <v>0</v>
      </c>
      <c r="AM42" s="78">
        <f t="shared" si="90"/>
        <v>0</v>
      </c>
      <c r="AN42" s="78">
        <f t="shared" si="91"/>
        <v>0</v>
      </c>
      <c r="AO42" s="78">
        <f t="shared" si="92"/>
        <v>0</v>
      </c>
      <c r="AP42" s="78">
        <f t="shared" si="93"/>
        <v>0</v>
      </c>
      <c r="AQ42" s="78">
        <f t="shared" si="94"/>
        <v>0</v>
      </c>
      <c r="AR42" s="78">
        <f t="shared" si="95"/>
        <v>0</v>
      </c>
      <c r="AS42" s="78">
        <f t="shared" si="96"/>
        <v>0</v>
      </c>
      <c r="AT42" s="78">
        <f t="shared" si="97"/>
        <v>0</v>
      </c>
      <c r="AU42" s="78">
        <f t="shared" si="98"/>
        <v>0</v>
      </c>
      <c r="AV42" s="78">
        <f t="shared" si="99"/>
        <v>0</v>
      </c>
      <c r="AW42" s="78">
        <f t="shared" si="100"/>
        <v>0</v>
      </c>
      <c r="AX42" s="78">
        <f t="shared" si="101"/>
        <v>0</v>
      </c>
      <c r="AY42" s="78">
        <f t="shared" si="102"/>
        <v>0</v>
      </c>
      <c r="AZ42" s="78">
        <f t="shared" si="103"/>
        <v>0</v>
      </c>
      <c r="BB42" s="77" t="str">
        <f t="shared" si="128"/>
        <v>-</v>
      </c>
      <c r="BC42" s="78">
        <f t="shared" si="129"/>
        <v>0</v>
      </c>
      <c r="BD42" s="78">
        <f t="shared" si="104"/>
        <v>0</v>
      </c>
      <c r="BE42" s="78">
        <f t="shared" si="105"/>
        <v>0</v>
      </c>
      <c r="BF42" s="78">
        <f t="shared" si="106"/>
        <v>0</v>
      </c>
      <c r="BG42" s="78">
        <f t="shared" si="107"/>
        <v>0</v>
      </c>
      <c r="BH42" s="78">
        <f t="shared" si="108"/>
        <v>0</v>
      </c>
      <c r="BI42" s="78">
        <f t="shared" si="109"/>
        <v>0</v>
      </c>
      <c r="BJ42" s="78">
        <f t="shared" si="110"/>
        <v>0</v>
      </c>
      <c r="BK42" s="78">
        <f t="shared" si="111"/>
        <v>0</v>
      </c>
      <c r="BL42" s="78">
        <f t="shared" si="112"/>
        <v>0</v>
      </c>
      <c r="BM42" s="78">
        <f t="shared" si="113"/>
        <v>0</v>
      </c>
      <c r="BN42" s="78">
        <f t="shared" si="114"/>
        <v>0</v>
      </c>
      <c r="BO42" s="78">
        <f t="shared" si="115"/>
        <v>0</v>
      </c>
      <c r="BP42" s="78">
        <f t="shared" si="116"/>
        <v>0</v>
      </c>
      <c r="BQ42" s="78">
        <f t="shared" si="117"/>
        <v>0</v>
      </c>
      <c r="BR42" s="78">
        <f t="shared" si="118"/>
        <v>0</v>
      </c>
      <c r="BS42" s="78">
        <f t="shared" si="119"/>
        <v>0</v>
      </c>
      <c r="BT42" s="78">
        <f t="shared" si="120"/>
        <v>0</v>
      </c>
      <c r="BU42" s="78">
        <f t="shared" si="121"/>
        <v>0</v>
      </c>
      <c r="BV42" s="78">
        <f t="shared" si="122"/>
        <v>0</v>
      </c>
      <c r="BW42" s="78">
        <f t="shared" si="123"/>
        <v>0</v>
      </c>
      <c r="BX42" s="78">
        <f t="shared" si="124"/>
        <v>0</v>
      </c>
      <c r="BY42" s="78">
        <f t="shared" si="125"/>
        <v>0</v>
      </c>
      <c r="BZ42" s="78">
        <f t="shared" si="126"/>
        <v>0</v>
      </c>
    </row>
    <row r="43" spans="1:78" x14ac:dyDescent="0.25">
      <c r="A43" s="78" t="str">
        <f>'Scenario List'!$A$5</f>
        <v>3- No CETA/NCF no SCGHG</v>
      </c>
      <c r="B43" s="78" t="s">
        <v>67</v>
      </c>
      <c r="C43" s="87">
        <v>1</v>
      </c>
      <c r="D43" s="87">
        <v>1</v>
      </c>
      <c r="E43" s="78">
        <v>0.99999999999999989</v>
      </c>
      <c r="F43" s="78">
        <v>0.99999999999999989</v>
      </c>
      <c r="G43" s="78">
        <v>0.99999999999999989</v>
      </c>
      <c r="H43" s="78">
        <v>0.99999999999999989</v>
      </c>
      <c r="I43" s="78">
        <v>0.99999999999999989</v>
      </c>
      <c r="J43" s="78">
        <v>0.99999999999999989</v>
      </c>
      <c r="K43" s="78">
        <v>0.99999999999999989</v>
      </c>
      <c r="L43" s="78">
        <v>0.99999999999999978</v>
      </c>
      <c r="M43" s="78">
        <v>1</v>
      </c>
      <c r="N43" s="78">
        <v>1</v>
      </c>
      <c r="O43" s="78">
        <v>1</v>
      </c>
      <c r="P43" s="78">
        <v>1</v>
      </c>
      <c r="Q43" s="78">
        <v>1</v>
      </c>
      <c r="R43" s="78">
        <v>1</v>
      </c>
      <c r="S43" s="78">
        <v>1</v>
      </c>
      <c r="T43" s="78">
        <v>1</v>
      </c>
      <c r="U43" s="78">
        <v>1</v>
      </c>
      <c r="V43" s="78">
        <v>1</v>
      </c>
      <c r="W43" s="78">
        <v>0</v>
      </c>
      <c r="X43" s="78">
        <v>0</v>
      </c>
      <c r="Y43" s="78">
        <v>0</v>
      </c>
      <c r="Z43" s="78">
        <v>0</v>
      </c>
      <c r="AA43" s="78">
        <v>0</v>
      </c>
      <c r="AC43" s="78">
        <f t="shared" si="127"/>
        <v>0</v>
      </c>
      <c r="AD43" s="78">
        <f t="shared" si="81"/>
        <v>0</v>
      </c>
      <c r="AE43" s="78">
        <f t="shared" si="82"/>
        <v>0</v>
      </c>
      <c r="AF43" s="78">
        <f t="shared" si="83"/>
        <v>0</v>
      </c>
      <c r="AG43" s="78">
        <f t="shared" si="84"/>
        <v>0</v>
      </c>
      <c r="AH43" s="78">
        <f t="shared" si="85"/>
        <v>0</v>
      </c>
      <c r="AI43" s="78">
        <f t="shared" si="86"/>
        <v>0</v>
      </c>
      <c r="AJ43" s="78">
        <f t="shared" si="87"/>
        <v>0</v>
      </c>
      <c r="AK43" s="78">
        <f t="shared" si="88"/>
        <v>0</v>
      </c>
      <c r="AL43" s="78">
        <f t="shared" si="89"/>
        <v>0</v>
      </c>
      <c r="AM43" s="78">
        <f t="shared" si="90"/>
        <v>0</v>
      </c>
      <c r="AN43" s="78">
        <f t="shared" si="91"/>
        <v>0</v>
      </c>
      <c r="AO43" s="78">
        <f t="shared" si="92"/>
        <v>0</v>
      </c>
      <c r="AP43" s="78">
        <f t="shared" si="93"/>
        <v>0</v>
      </c>
      <c r="AQ43" s="78">
        <f t="shared" si="94"/>
        <v>0</v>
      </c>
      <c r="AR43" s="78">
        <f t="shared" si="95"/>
        <v>0</v>
      </c>
      <c r="AS43" s="78">
        <f t="shared" si="96"/>
        <v>0</v>
      </c>
      <c r="AT43" s="78">
        <f t="shared" si="97"/>
        <v>0</v>
      </c>
      <c r="AU43" s="78">
        <f t="shared" si="98"/>
        <v>0</v>
      </c>
      <c r="AV43" s="78">
        <f t="shared" si="99"/>
        <v>1</v>
      </c>
      <c r="AW43" s="78">
        <f t="shared" si="100"/>
        <v>0</v>
      </c>
      <c r="AX43" s="78">
        <f t="shared" si="101"/>
        <v>0</v>
      </c>
      <c r="AY43" s="78">
        <f t="shared" si="102"/>
        <v>0</v>
      </c>
      <c r="AZ43" s="78">
        <f t="shared" si="103"/>
        <v>0</v>
      </c>
      <c r="BB43" s="77">
        <f t="shared" si="128"/>
        <v>2040</v>
      </c>
      <c r="BC43" s="78">
        <f t="shared" si="129"/>
        <v>0</v>
      </c>
      <c r="BD43" s="78">
        <f t="shared" si="104"/>
        <v>0</v>
      </c>
      <c r="BE43" s="78">
        <f t="shared" si="105"/>
        <v>0</v>
      </c>
      <c r="BF43" s="78">
        <f t="shared" si="106"/>
        <v>0</v>
      </c>
      <c r="BG43" s="78">
        <f t="shared" si="107"/>
        <v>0</v>
      </c>
      <c r="BH43" s="78">
        <f t="shared" si="108"/>
        <v>0</v>
      </c>
      <c r="BI43" s="78">
        <f t="shared" si="109"/>
        <v>0</v>
      </c>
      <c r="BJ43" s="78">
        <f t="shared" si="110"/>
        <v>0</v>
      </c>
      <c r="BK43" s="78">
        <f t="shared" si="111"/>
        <v>0</v>
      </c>
      <c r="BL43" s="78">
        <f t="shared" si="112"/>
        <v>0</v>
      </c>
      <c r="BM43" s="78">
        <f t="shared" si="113"/>
        <v>0</v>
      </c>
      <c r="BN43" s="78">
        <f t="shared" si="114"/>
        <v>0</v>
      </c>
      <c r="BO43" s="78">
        <f t="shared" si="115"/>
        <v>0</v>
      </c>
      <c r="BP43" s="78">
        <f t="shared" si="116"/>
        <v>0</v>
      </c>
      <c r="BQ43" s="78">
        <f t="shared" si="117"/>
        <v>0</v>
      </c>
      <c r="BR43" s="78">
        <f t="shared" si="118"/>
        <v>0</v>
      </c>
      <c r="BS43" s="78">
        <f t="shared" si="119"/>
        <v>0</v>
      </c>
      <c r="BT43" s="78">
        <f t="shared" si="120"/>
        <v>0</v>
      </c>
      <c r="BU43" s="78">
        <f t="shared" si="121"/>
        <v>0</v>
      </c>
      <c r="BV43" s="78">
        <f t="shared" si="122"/>
        <v>2041</v>
      </c>
      <c r="BW43" s="78">
        <f t="shared" si="123"/>
        <v>0</v>
      </c>
      <c r="BX43" s="78">
        <f t="shared" si="124"/>
        <v>0</v>
      </c>
      <c r="BY43" s="78">
        <f t="shared" si="125"/>
        <v>0</v>
      </c>
      <c r="BZ43" s="78">
        <f t="shared" si="126"/>
        <v>0</v>
      </c>
    </row>
    <row r="44" spans="1:78" x14ac:dyDescent="0.25">
      <c r="A44" s="78" t="str">
        <f>'Scenario List'!$A$5</f>
        <v>3- No CETA/NCF no SCGHG</v>
      </c>
      <c r="B44" s="78" t="s">
        <v>68</v>
      </c>
      <c r="C44" s="87">
        <v>1</v>
      </c>
      <c r="D44" s="87">
        <v>1</v>
      </c>
      <c r="E44" s="78">
        <v>1</v>
      </c>
      <c r="F44" s="78">
        <v>1</v>
      </c>
      <c r="G44" s="78">
        <v>1</v>
      </c>
      <c r="H44" s="78">
        <v>1</v>
      </c>
      <c r="I44" s="78">
        <v>1</v>
      </c>
      <c r="J44" s="78">
        <v>1</v>
      </c>
      <c r="K44" s="78">
        <v>1</v>
      </c>
      <c r="L44" s="78">
        <v>1</v>
      </c>
      <c r="M44" s="78">
        <v>1</v>
      </c>
      <c r="N44" s="78">
        <v>1</v>
      </c>
      <c r="O44" s="78">
        <v>1</v>
      </c>
      <c r="P44" s="78">
        <v>1</v>
      </c>
      <c r="Q44" s="78">
        <v>1</v>
      </c>
      <c r="R44" s="78">
        <v>1</v>
      </c>
      <c r="S44" s="78">
        <v>1</v>
      </c>
      <c r="T44" s="78">
        <v>1</v>
      </c>
      <c r="U44" s="78">
        <v>1</v>
      </c>
      <c r="V44" s="78">
        <v>1</v>
      </c>
      <c r="W44" s="78">
        <v>0</v>
      </c>
      <c r="X44" s="78">
        <v>0</v>
      </c>
      <c r="Y44" s="78">
        <v>0</v>
      </c>
      <c r="Z44" s="78">
        <v>0</v>
      </c>
      <c r="AA44" s="78">
        <v>0</v>
      </c>
      <c r="AC44" s="78">
        <f t="shared" si="127"/>
        <v>0</v>
      </c>
      <c r="AD44" s="78">
        <f t="shared" si="81"/>
        <v>0</v>
      </c>
      <c r="AE44" s="78">
        <f t="shared" si="82"/>
        <v>0</v>
      </c>
      <c r="AF44" s="78">
        <f t="shared" si="83"/>
        <v>0</v>
      </c>
      <c r="AG44" s="78">
        <f t="shared" si="84"/>
        <v>0</v>
      </c>
      <c r="AH44" s="78">
        <f t="shared" si="85"/>
        <v>0</v>
      </c>
      <c r="AI44" s="78">
        <f t="shared" si="86"/>
        <v>0</v>
      </c>
      <c r="AJ44" s="78">
        <f t="shared" si="87"/>
        <v>0</v>
      </c>
      <c r="AK44" s="78">
        <f t="shared" si="88"/>
        <v>0</v>
      </c>
      <c r="AL44" s="78">
        <f t="shared" si="89"/>
        <v>0</v>
      </c>
      <c r="AM44" s="78">
        <f t="shared" si="90"/>
        <v>0</v>
      </c>
      <c r="AN44" s="78">
        <f t="shared" si="91"/>
        <v>0</v>
      </c>
      <c r="AO44" s="78">
        <f t="shared" si="92"/>
        <v>0</v>
      </c>
      <c r="AP44" s="78">
        <f t="shared" si="93"/>
        <v>0</v>
      </c>
      <c r="AQ44" s="78">
        <f t="shared" si="94"/>
        <v>0</v>
      </c>
      <c r="AR44" s="78">
        <f t="shared" si="95"/>
        <v>0</v>
      </c>
      <c r="AS44" s="78">
        <f t="shared" si="96"/>
        <v>0</v>
      </c>
      <c r="AT44" s="78">
        <f t="shared" si="97"/>
        <v>0</v>
      </c>
      <c r="AU44" s="78">
        <f t="shared" si="98"/>
        <v>0</v>
      </c>
      <c r="AV44" s="78">
        <f t="shared" si="99"/>
        <v>1</v>
      </c>
      <c r="AW44" s="78">
        <f t="shared" si="100"/>
        <v>0</v>
      </c>
      <c r="AX44" s="78">
        <f t="shared" si="101"/>
        <v>0</v>
      </c>
      <c r="AY44" s="78">
        <f t="shared" si="102"/>
        <v>0</v>
      </c>
      <c r="AZ44" s="78">
        <f t="shared" si="103"/>
        <v>0</v>
      </c>
      <c r="BB44" s="77">
        <f t="shared" si="128"/>
        <v>2040</v>
      </c>
      <c r="BC44" s="78">
        <f t="shared" si="129"/>
        <v>0</v>
      </c>
      <c r="BD44" s="78">
        <f t="shared" si="104"/>
        <v>0</v>
      </c>
      <c r="BE44" s="78">
        <f t="shared" si="105"/>
        <v>0</v>
      </c>
      <c r="BF44" s="78">
        <f t="shared" si="106"/>
        <v>0</v>
      </c>
      <c r="BG44" s="78">
        <f t="shared" si="107"/>
        <v>0</v>
      </c>
      <c r="BH44" s="78">
        <f t="shared" si="108"/>
        <v>0</v>
      </c>
      <c r="BI44" s="78">
        <f t="shared" si="109"/>
        <v>0</v>
      </c>
      <c r="BJ44" s="78">
        <f t="shared" si="110"/>
        <v>0</v>
      </c>
      <c r="BK44" s="78">
        <f t="shared" si="111"/>
        <v>0</v>
      </c>
      <c r="BL44" s="78">
        <f t="shared" si="112"/>
        <v>0</v>
      </c>
      <c r="BM44" s="78">
        <f t="shared" si="113"/>
        <v>0</v>
      </c>
      <c r="BN44" s="78">
        <f t="shared" si="114"/>
        <v>0</v>
      </c>
      <c r="BO44" s="78">
        <f t="shared" si="115"/>
        <v>0</v>
      </c>
      <c r="BP44" s="78">
        <f t="shared" si="116"/>
        <v>0</v>
      </c>
      <c r="BQ44" s="78">
        <f t="shared" si="117"/>
        <v>0</v>
      </c>
      <c r="BR44" s="78">
        <f t="shared" si="118"/>
        <v>0</v>
      </c>
      <c r="BS44" s="78">
        <f t="shared" si="119"/>
        <v>0</v>
      </c>
      <c r="BT44" s="78">
        <f t="shared" si="120"/>
        <v>0</v>
      </c>
      <c r="BU44" s="78">
        <f t="shared" si="121"/>
        <v>0</v>
      </c>
      <c r="BV44" s="78">
        <f t="shared" si="122"/>
        <v>2041</v>
      </c>
      <c r="BW44" s="78">
        <f t="shared" si="123"/>
        <v>0</v>
      </c>
      <c r="BX44" s="78">
        <f t="shared" si="124"/>
        <v>0</v>
      </c>
      <c r="BY44" s="78">
        <f t="shared" si="125"/>
        <v>0</v>
      </c>
      <c r="BZ44" s="78">
        <f t="shared" si="126"/>
        <v>0</v>
      </c>
    </row>
    <row r="45" spans="1:78" x14ac:dyDescent="0.25">
      <c r="A45" s="78" t="str">
        <f>'Scenario List'!$A$5</f>
        <v>3- No CETA/NCF no SCGHG</v>
      </c>
      <c r="B45" s="78" t="s">
        <v>69</v>
      </c>
      <c r="C45" s="87">
        <v>1</v>
      </c>
      <c r="D45" s="87">
        <v>1</v>
      </c>
      <c r="E45" s="78">
        <v>1</v>
      </c>
      <c r="F45" s="78">
        <v>1</v>
      </c>
      <c r="G45" s="78">
        <v>1</v>
      </c>
      <c r="H45" s="78">
        <v>1</v>
      </c>
      <c r="I45" s="78">
        <v>1</v>
      </c>
      <c r="J45" s="78">
        <v>1</v>
      </c>
      <c r="K45" s="78">
        <v>1</v>
      </c>
      <c r="L45" s="78">
        <v>1</v>
      </c>
      <c r="M45" s="78">
        <v>1</v>
      </c>
      <c r="N45" s="78">
        <v>1</v>
      </c>
      <c r="O45" s="78">
        <v>1</v>
      </c>
      <c r="P45" s="78">
        <v>1</v>
      </c>
      <c r="Q45" s="78">
        <v>1</v>
      </c>
      <c r="R45" s="78">
        <v>1</v>
      </c>
      <c r="S45" s="78">
        <v>1</v>
      </c>
      <c r="T45" s="78">
        <v>1</v>
      </c>
      <c r="U45" s="78">
        <v>1</v>
      </c>
      <c r="V45" s="78">
        <v>1</v>
      </c>
      <c r="W45" s="78">
        <v>1</v>
      </c>
      <c r="X45" s="78">
        <v>1</v>
      </c>
      <c r="Y45" s="78">
        <v>1</v>
      </c>
      <c r="Z45" s="78">
        <v>1</v>
      </c>
      <c r="AA45" s="78">
        <v>0</v>
      </c>
      <c r="AC45" s="78">
        <f t="shared" si="127"/>
        <v>0</v>
      </c>
      <c r="AD45" s="78">
        <f t="shared" si="81"/>
        <v>0</v>
      </c>
      <c r="AE45" s="78">
        <f t="shared" si="82"/>
        <v>0</v>
      </c>
      <c r="AF45" s="78">
        <f t="shared" si="83"/>
        <v>0</v>
      </c>
      <c r="AG45" s="78">
        <f t="shared" si="84"/>
        <v>0</v>
      </c>
      <c r="AH45" s="78">
        <f t="shared" si="85"/>
        <v>0</v>
      </c>
      <c r="AI45" s="78">
        <f t="shared" si="86"/>
        <v>0</v>
      </c>
      <c r="AJ45" s="78">
        <f t="shared" si="87"/>
        <v>0</v>
      </c>
      <c r="AK45" s="78">
        <f t="shared" si="88"/>
        <v>0</v>
      </c>
      <c r="AL45" s="78">
        <f t="shared" si="89"/>
        <v>0</v>
      </c>
      <c r="AM45" s="78">
        <f t="shared" si="90"/>
        <v>0</v>
      </c>
      <c r="AN45" s="78">
        <f t="shared" si="91"/>
        <v>0</v>
      </c>
      <c r="AO45" s="78">
        <f t="shared" si="92"/>
        <v>0</v>
      </c>
      <c r="AP45" s="78">
        <f t="shared" si="93"/>
        <v>0</v>
      </c>
      <c r="AQ45" s="78">
        <f t="shared" si="94"/>
        <v>0</v>
      </c>
      <c r="AR45" s="78">
        <f t="shared" si="95"/>
        <v>0</v>
      </c>
      <c r="AS45" s="78">
        <f t="shared" si="96"/>
        <v>0</v>
      </c>
      <c r="AT45" s="78">
        <f t="shared" si="97"/>
        <v>0</v>
      </c>
      <c r="AU45" s="78">
        <f t="shared" si="98"/>
        <v>0</v>
      </c>
      <c r="AV45" s="78">
        <f t="shared" si="99"/>
        <v>0</v>
      </c>
      <c r="AW45" s="78">
        <f t="shared" si="100"/>
        <v>0</v>
      </c>
      <c r="AX45" s="78">
        <f t="shared" si="101"/>
        <v>0</v>
      </c>
      <c r="AY45" s="78">
        <f t="shared" si="102"/>
        <v>0</v>
      </c>
      <c r="AZ45" s="78">
        <f t="shared" si="103"/>
        <v>1</v>
      </c>
      <c r="BB45" s="77">
        <f t="shared" si="128"/>
        <v>2044</v>
      </c>
      <c r="BC45" s="78">
        <f t="shared" si="129"/>
        <v>0</v>
      </c>
      <c r="BD45" s="78">
        <f t="shared" si="104"/>
        <v>0</v>
      </c>
      <c r="BE45" s="78">
        <f t="shared" si="105"/>
        <v>0</v>
      </c>
      <c r="BF45" s="78">
        <f t="shared" si="106"/>
        <v>0</v>
      </c>
      <c r="BG45" s="78">
        <f t="shared" si="107"/>
        <v>0</v>
      </c>
      <c r="BH45" s="78">
        <f t="shared" si="108"/>
        <v>0</v>
      </c>
      <c r="BI45" s="78">
        <f t="shared" si="109"/>
        <v>0</v>
      </c>
      <c r="BJ45" s="78">
        <f t="shared" si="110"/>
        <v>0</v>
      </c>
      <c r="BK45" s="78">
        <f t="shared" si="111"/>
        <v>0</v>
      </c>
      <c r="BL45" s="78">
        <f t="shared" si="112"/>
        <v>0</v>
      </c>
      <c r="BM45" s="78">
        <f t="shared" si="113"/>
        <v>0</v>
      </c>
      <c r="BN45" s="78">
        <f t="shared" si="114"/>
        <v>0</v>
      </c>
      <c r="BO45" s="78">
        <f t="shared" si="115"/>
        <v>0</v>
      </c>
      <c r="BP45" s="78">
        <f t="shared" si="116"/>
        <v>0</v>
      </c>
      <c r="BQ45" s="78">
        <f t="shared" si="117"/>
        <v>0</v>
      </c>
      <c r="BR45" s="78">
        <f t="shared" si="118"/>
        <v>0</v>
      </c>
      <c r="BS45" s="78">
        <f t="shared" si="119"/>
        <v>0</v>
      </c>
      <c r="BT45" s="78">
        <f t="shared" si="120"/>
        <v>0</v>
      </c>
      <c r="BU45" s="78">
        <f t="shared" si="121"/>
        <v>0</v>
      </c>
      <c r="BV45" s="78">
        <f t="shared" si="122"/>
        <v>0</v>
      </c>
      <c r="BW45" s="78">
        <f t="shared" si="123"/>
        <v>0</v>
      </c>
      <c r="BX45" s="78">
        <f t="shared" si="124"/>
        <v>0</v>
      </c>
      <c r="BY45" s="78">
        <f t="shared" si="125"/>
        <v>0</v>
      </c>
      <c r="BZ45" s="78">
        <f t="shared" si="126"/>
        <v>2045</v>
      </c>
    </row>
    <row r="46" spans="1:78" x14ac:dyDescent="0.25">
      <c r="A46" s="78" t="str">
        <f>'Scenario List'!$A$5</f>
        <v>3- No CETA/NCF no SCGHG</v>
      </c>
      <c r="B46" s="78" t="s">
        <v>70</v>
      </c>
      <c r="C46" s="87">
        <v>1</v>
      </c>
      <c r="D46" s="87">
        <v>1</v>
      </c>
      <c r="E46" s="78">
        <v>1</v>
      </c>
      <c r="F46" s="78">
        <v>1</v>
      </c>
      <c r="G46" s="78">
        <v>1</v>
      </c>
      <c r="H46" s="78">
        <v>1</v>
      </c>
      <c r="I46" s="78">
        <v>1</v>
      </c>
      <c r="J46" s="78">
        <v>1</v>
      </c>
      <c r="K46" s="78">
        <v>1</v>
      </c>
      <c r="L46" s="78">
        <v>1</v>
      </c>
      <c r="M46" s="78">
        <v>1</v>
      </c>
      <c r="N46" s="78">
        <v>1</v>
      </c>
      <c r="O46" s="78">
        <v>1</v>
      </c>
      <c r="P46" s="78">
        <v>1</v>
      </c>
      <c r="Q46" s="78">
        <v>1</v>
      </c>
      <c r="R46" s="78">
        <v>1</v>
      </c>
      <c r="S46" s="78">
        <v>1</v>
      </c>
      <c r="T46" s="78">
        <v>1</v>
      </c>
      <c r="U46" s="78">
        <v>1</v>
      </c>
      <c r="V46" s="78">
        <v>1</v>
      </c>
      <c r="W46" s="78">
        <v>1</v>
      </c>
      <c r="X46" s="78">
        <v>1</v>
      </c>
      <c r="Y46" s="78">
        <v>1</v>
      </c>
      <c r="Z46" s="78">
        <v>1</v>
      </c>
      <c r="AA46" s="78">
        <v>0</v>
      </c>
      <c r="AC46" s="78">
        <f t="shared" si="127"/>
        <v>0</v>
      </c>
      <c r="AD46" s="78">
        <f t="shared" si="81"/>
        <v>0</v>
      </c>
      <c r="AE46" s="78">
        <f t="shared" si="82"/>
        <v>0</v>
      </c>
      <c r="AF46" s="78">
        <f t="shared" si="83"/>
        <v>0</v>
      </c>
      <c r="AG46" s="78">
        <f t="shared" si="84"/>
        <v>0</v>
      </c>
      <c r="AH46" s="78">
        <f t="shared" si="85"/>
        <v>0</v>
      </c>
      <c r="AI46" s="78">
        <f t="shared" si="86"/>
        <v>0</v>
      </c>
      <c r="AJ46" s="78">
        <f t="shared" si="87"/>
        <v>0</v>
      </c>
      <c r="AK46" s="78">
        <f t="shared" si="88"/>
        <v>0</v>
      </c>
      <c r="AL46" s="78">
        <f t="shared" si="89"/>
        <v>0</v>
      </c>
      <c r="AM46" s="78">
        <f t="shared" si="90"/>
        <v>0</v>
      </c>
      <c r="AN46" s="78">
        <f t="shared" si="91"/>
        <v>0</v>
      </c>
      <c r="AO46" s="78">
        <f t="shared" si="92"/>
        <v>0</v>
      </c>
      <c r="AP46" s="78">
        <f t="shared" si="93"/>
        <v>0</v>
      </c>
      <c r="AQ46" s="78">
        <f t="shared" si="94"/>
        <v>0</v>
      </c>
      <c r="AR46" s="78">
        <f t="shared" si="95"/>
        <v>0</v>
      </c>
      <c r="AS46" s="78">
        <f t="shared" si="96"/>
        <v>0</v>
      </c>
      <c r="AT46" s="78">
        <f t="shared" si="97"/>
        <v>0</v>
      </c>
      <c r="AU46" s="78">
        <f t="shared" si="98"/>
        <v>0</v>
      </c>
      <c r="AV46" s="78">
        <f t="shared" si="99"/>
        <v>0</v>
      </c>
      <c r="AW46" s="78">
        <f t="shared" si="100"/>
        <v>0</v>
      </c>
      <c r="AX46" s="78">
        <f t="shared" si="101"/>
        <v>0</v>
      </c>
      <c r="AY46" s="78">
        <f t="shared" si="102"/>
        <v>0</v>
      </c>
      <c r="AZ46" s="78">
        <f t="shared" si="103"/>
        <v>1</v>
      </c>
      <c r="BB46" s="77">
        <f t="shared" si="128"/>
        <v>2044</v>
      </c>
      <c r="BC46" s="78">
        <f t="shared" si="129"/>
        <v>0</v>
      </c>
      <c r="BD46" s="78">
        <f t="shared" si="104"/>
        <v>0</v>
      </c>
      <c r="BE46" s="78">
        <f t="shared" si="105"/>
        <v>0</v>
      </c>
      <c r="BF46" s="78">
        <f t="shared" si="106"/>
        <v>0</v>
      </c>
      <c r="BG46" s="78">
        <f t="shared" si="107"/>
        <v>0</v>
      </c>
      <c r="BH46" s="78">
        <f t="shared" si="108"/>
        <v>0</v>
      </c>
      <c r="BI46" s="78">
        <f t="shared" si="109"/>
        <v>0</v>
      </c>
      <c r="BJ46" s="78">
        <f t="shared" si="110"/>
        <v>0</v>
      </c>
      <c r="BK46" s="78">
        <f t="shared" si="111"/>
        <v>0</v>
      </c>
      <c r="BL46" s="78">
        <f t="shared" si="112"/>
        <v>0</v>
      </c>
      <c r="BM46" s="78">
        <f t="shared" si="113"/>
        <v>0</v>
      </c>
      <c r="BN46" s="78">
        <f t="shared" si="114"/>
        <v>0</v>
      </c>
      <c r="BO46" s="78">
        <f t="shared" si="115"/>
        <v>0</v>
      </c>
      <c r="BP46" s="78">
        <f t="shared" si="116"/>
        <v>0</v>
      </c>
      <c r="BQ46" s="78">
        <f t="shared" si="117"/>
        <v>0</v>
      </c>
      <c r="BR46" s="78">
        <f t="shared" si="118"/>
        <v>0</v>
      </c>
      <c r="BS46" s="78">
        <f t="shared" si="119"/>
        <v>0</v>
      </c>
      <c r="BT46" s="78">
        <f t="shared" si="120"/>
        <v>0</v>
      </c>
      <c r="BU46" s="78">
        <f t="shared" si="121"/>
        <v>0</v>
      </c>
      <c r="BV46" s="78">
        <f t="shared" si="122"/>
        <v>0</v>
      </c>
      <c r="BW46" s="78">
        <f t="shared" si="123"/>
        <v>0</v>
      </c>
      <c r="BX46" s="78">
        <f t="shared" si="124"/>
        <v>0</v>
      </c>
      <c r="BY46" s="78">
        <f t="shared" si="125"/>
        <v>0</v>
      </c>
      <c r="BZ46" s="78">
        <f t="shared" si="126"/>
        <v>2045</v>
      </c>
    </row>
    <row r="47" spans="1:78" x14ac:dyDescent="0.25">
      <c r="A47" s="78" t="str">
        <f>'Scenario List'!$A$5</f>
        <v>3- No CETA/NCF no SCGHG</v>
      </c>
      <c r="B47" s="78" t="s">
        <v>71</v>
      </c>
      <c r="C47" s="87">
        <v>1</v>
      </c>
      <c r="D47" s="87">
        <v>1</v>
      </c>
      <c r="E47" s="78">
        <v>1</v>
      </c>
      <c r="F47" s="78">
        <v>1</v>
      </c>
      <c r="G47" s="78">
        <v>1</v>
      </c>
      <c r="H47" s="78">
        <v>1</v>
      </c>
      <c r="I47" s="78">
        <v>1</v>
      </c>
      <c r="J47" s="78">
        <v>1</v>
      </c>
      <c r="K47" s="78">
        <v>1</v>
      </c>
      <c r="L47" s="78">
        <v>1</v>
      </c>
      <c r="M47" s="78">
        <v>1</v>
      </c>
      <c r="N47" s="78">
        <v>1</v>
      </c>
      <c r="O47" s="78">
        <v>1</v>
      </c>
      <c r="P47" s="78">
        <v>1</v>
      </c>
      <c r="Q47" s="78">
        <v>1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  <c r="W47" s="78">
        <v>0</v>
      </c>
      <c r="X47" s="78">
        <v>0</v>
      </c>
      <c r="Y47" s="78">
        <v>0</v>
      </c>
      <c r="Z47" s="78">
        <v>0</v>
      </c>
      <c r="AA47" s="78">
        <v>0</v>
      </c>
      <c r="AC47" s="78">
        <f t="shared" si="127"/>
        <v>0</v>
      </c>
      <c r="AD47" s="78">
        <f t="shared" si="81"/>
        <v>0</v>
      </c>
      <c r="AE47" s="78">
        <f t="shared" si="82"/>
        <v>0</v>
      </c>
      <c r="AF47" s="78">
        <f t="shared" si="83"/>
        <v>0</v>
      </c>
      <c r="AG47" s="78">
        <f t="shared" si="84"/>
        <v>0</v>
      </c>
      <c r="AH47" s="78">
        <f t="shared" si="85"/>
        <v>0</v>
      </c>
      <c r="AI47" s="78">
        <f t="shared" si="86"/>
        <v>0</v>
      </c>
      <c r="AJ47" s="78">
        <f t="shared" si="87"/>
        <v>0</v>
      </c>
      <c r="AK47" s="78">
        <f t="shared" si="88"/>
        <v>0</v>
      </c>
      <c r="AL47" s="78">
        <f t="shared" si="89"/>
        <v>0</v>
      </c>
      <c r="AM47" s="78">
        <f t="shared" si="90"/>
        <v>0</v>
      </c>
      <c r="AN47" s="78">
        <f t="shared" si="91"/>
        <v>0</v>
      </c>
      <c r="AO47" s="78">
        <f t="shared" si="92"/>
        <v>0</v>
      </c>
      <c r="AP47" s="78">
        <f t="shared" si="93"/>
        <v>0</v>
      </c>
      <c r="AQ47" s="78">
        <f t="shared" si="94"/>
        <v>1</v>
      </c>
      <c r="AR47" s="78">
        <f t="shared" si="95"/>
        <v>0</v>
      </c>
      <c r="AS47" s="78">
        <f t="shared" si="96"/>
        <v>0</v>
      </c>
      <c r="AT47" s="78">
        <f t="shared" si="97"/>
        <v>0</v>
      </c>
      <c r="AU47" s="78">
        <f t="shared" si="98"/>
        <v>0</v>
      </c>
      <c r="AV47" s="78">
        <f t="shared" si="99"/>
        <v>0</v>
      </c>
      <c r="AW47" s="78">
        <f t="shared" si="100"/>
        <v>0</v>
      </c>
      <c r="AX47" s="78">
        <f t="shared" si="101"/>
        <v>0</v>
      </c>
      <c r="AY47" s="78">
        <f t="shared" si="102"/>
        <v>0</v>
      </c>
      <c r="AZ47" s="78">
        <f t="shared" si="103"/>
        <v>0</v>
      </c>
      <c r="BB47" s="77">
        <f t="shared" si="128"/>
        <v>2035</v>
      </c>
      <c r="BC47" s="78">
        <f t="shared" si="129"/>
        <v>0</v>
      </c>
      <c r="BD47" s="78">
        <f t="shared" si="104"/>
        <v>0</v>
      </c>
      <c r="BE47" s="78">
        <f t="shared" si="105"/>
        <v>0</v>
      </c>
      <c r="BF47" s="78">
        <f t="shared" si="106"/>
        <v>0</v>
      </c>
      <c r="BG47" s="78">
        <f t="shared" si="107"/>
        <v>0</v>
      </c>
      <c r="BH47" s="78">
        <f t="shared" si="108"/>
        <v>0</v>
      </c>
      <c r="BI47" s="78">
        <f t="shared" si="109"/>
        <v>0</v>
      </c>
      <c r="BJ47" s="78">
        <f t="shared" si="110"/>
        <v>0</v>
      </c>
      <c r="BK47" s="78">
        <f t="shared" si="111"/>
        <v>0</v>
      </c>
      <c r="BL47" s="78">
        <f t="shared" si="112"/>
        <v>0</v>
      </c>
      <c r="BM47" s="78">
        <f t="shared" si="113"/>
        <v>0</v>
      </c>
      <c r="BN47" s="78">
        <f t="shared" si="114"/>
        <v>0</v>
      </c>
      <c r="BO47" s="78">
        <f t="shared" si="115"/>
        <v>0</v>
      </c>
      <c r="BP47" s="78">
        <f t="shared" si="116"/>
        <v>0</v>
      </c>
      <c r="BQ47" s="78">
        <f t="shared" si="117"/>
        <v>2036</v>
      </c>
      <c r="BR47" s="78">
        <f t="shared" si="118"/>
        <v>0</v>
      </c>
      <c r="BS47" s="78">
        <f t="shared" si="119"/>
        <v>0</v>
      </c>
      <c r="BT47" s="78">
        <f t="shared" si="120"/>
        <v>0</v>
      </c>
      <c r="BU47" s="78">
        <f t="shared" si="121"/>
        <v>0</v>
      </c>
      <c r="BV47" s="78">
        <f t="shared" si="122"/>
        <v>0</v>
      </c>
      <c r="BW47" s="78">
        <f t="shared" si="123"/>
        <v>0</v>
      </c>
      <c r="BX47" s="78">
        <f t="shared" si="124"/>
        <v>0</v>
      </c>
      <c r="BY47" s="78">
        <f t="shared" si="125"/>
        <v>0</v>
      </c>
      <c r="BZ47" s="78">
        <f t="shared" si="126"/>
        <v>0</v>
      </c>
    </row>
    <row r="48" spans="1:78" x14ac:dyDescent="0.25">
      <c r="C48" s="87"/>
      <c r="D48" s="87"/>
    </row>
    <row r="49" spans="1:78" x14ac:dyDescent="0.25">
      <c r="A49" s="78" t="str">
        <f>'Scenario List'!$A$6</f>
        <v>4- No Resource Additons</v>
      </c>
      <c r="B49" s="78" t="s">
        <v>62</v>
      </c>
      <c r="C49" s="87">
        <v>1</v>
      </c>
      <c r="D49" s="87">
        <v>1</v>
      </c>
      <c r="E49" s="84">
        <v>1</v>
      </c>
      <c r="F49" s="84">
        <v>1</v>
      </c>
      <c r="G49" s="84">
        <v>1</v>
      </c>
      <c r="H49" s="84">
        <v>1</v>
      </c>
      <c r="I49" s="84">
        <v>1</v>
      </c>
      <c r="J49" s="84">
        <v>1</v>
      </c>
      <c r="K49" s="84">
        <v>1</v>
      </c>
      <c r="L49" s="84">
        <v>1</v>
      </c>
      <c r="M49" s="84">
        <v>1</v>
      </c>
      <c r="N49" s="84">
        <v>1</v>
      </c>
      <c r="O49" s="84">
        <v>1</v>
      </c>
      <c r="P49" s="84">
        <v>1</v>
      </c>
      <c r="Q49" s="84">
        <v>1</v>
      </c>
      <c r="R49" s="84">
        <v>1</v>
      </c>
      <c r="S49" s="84">
        <v>1</v>
      </c>
      <c r="T49" s="84">
        <v>1</v>
      </c>
      <c r="U49" s="84">
        <v>1</v>
      </c>
      <c r="V49" s="84">
        <v>1</v>
      </c>
      <c r="W49" s="84">
        <v>1</v>
      </c>
      <c r="X49" s="84">
        <v>1</v>
      </c>
      <c r="Y49" s="84">
        <v>1</v>
      </c>
      <c r="Z49" s="84">
        <v>1</v>
      </c>
      <c r="AA49" s="84">
        <v>1</v>
      </c>
      <c r="AC49" s="78">
        <f>C49-D49</f>
        <v>0</v>
      </c>
      <c r="AD49" s="78">
        <f t="shared" ref="AD49:AD58" si="130">D49-E49</f>
        <v>0</v>
      </c>
      <c r="AE49" s="78">
        <f t="shared" ref="AE49:AE58" si="131">E49-F49</f>
        <v>0</v>
      </c>
      <c r="AF49" s="78">
        <f t="shared" ref="AF49:AF58" si="132">F49-G49</f>
        <v>0</v>
      </c>
      <c r="AG49" s="78">
        <f t="shared" ref="AG49:AG58" si="133">G49-H49</f>
        <v>0</v>
      </c>
      <c r="AH49" s="78">
        <f t="shared" ref="AH49:AH58" si="134">H49-I49</f>
        <v>0</v>
      </c>
      <c r="AI49" s="78">
        <f t="shared" ref="AI49:AI58" si="135">I49-J49</f>
        <v>0</v>
      </c>
      <c r="AJ49" s="78">
        <f t="shared" ref="AJ49:AJ58" si="136">J49-K49</f>
        <v>0</v>
      </c>
      <c r="AK49" s="78">
        <f t="shared" ref="AK49:AK58" si="137">K49-L49</f>
        <v>0</v>
      </c>
      <c r="AL49" s="78">
        <f t="shared" ref="AL49:AL58" si="138">L49-M49</f>
        <v>0</v>
      </c>
      <c r="AM49" s="78">
        <f t="shared" ref="AM49:AM58" si="139">M49-N49</f>
        <v>0</v>
      </c>
      <c r="AN49" s="78">
        <f t="shared" ref="AN49:AN58" si="140">N49-O49</f>
        <v>0</v>
      </c>
      <c r="AO49" s="78">
        <f t="shared" ref="AO49:AO58" si="141">O49-P49</f>
        <v>0</v>
      </c>
      <c r="AP49" s="78">
        <f t="shared" ref="AP49:AP58" si="142">P49-Q49</f>
        <v>0</v>
      </c>
      <c r="AQ49" s="78">
        <f t="shared" ref="AQ49:AQ58" si="143">Q49-R49</f>
        <v>0</v>
      </c>
      <c r="AR49" s="78">
        <f t="shared" ref="AR49:AR58" si="144">R49-S49</f>
        <v>0</v>
      </c>
      <c r="AS49" s="78">
        <f t="shared" ref="AS49:AS58" si="145">S49-T49</f>
        <v>0</v>
      </c>
      <c r="AT49" s="78">
        <f t="shared" ref="AT49:AT58" si="146">T49-U49</f>
        <v>0</v>
      </c>
      <c r="AU49" s="78">
        <f t="shared" ref="AU49:AU58" si="147">U49-V49</f>
        <v>0</v>
      </c>
      <c r="AV49" s="78">
        <f t="shared" ref="AV49:AV58" si="148">V49-W49</f>
        <v>0</v>
      </c>
      <c r="AW49" s="78">
        <f t="shared" ref="AW49:AW58" si="149">W49-X49</f>
        <v>0</v>
      </c>
      <c r="AX49" s="78">
        <f t="shared" ref="AX49:AX58" si="150">X49-Y49</f>
        <v>0</v>
      </c>
      <c r="AY49" s="78">
        <f t="shared" ref="AY49:AY58" si="151">Y49-Z49</f>
        <v>0</v>
      </c>
      <c r="AZ49" s="78">
        <f t="shared" ref="AZ49:AZ58" si="152">Z49-AA49</f>
        <v>0</v>
      </c>
      <c r="BB49" s="77" t="str">
        <f>IF(MAX(BC49:BZ49)=0,"-",MAX(BC49:BZ49)-1)</f>
        <v>-</v>
      </c>
      <c r="BC49" s="78">
        <f>IF(AC49=1,AC$13,0)</f>
        <v>0</v>
      </c>
      <c r="BD49" s="78">
        <f t="shared" ref="BD49:BD58" si="153">IF(AD49=1,AD$13,0)</f>
        <v>0</v>
      </c>
      <c r="BE49" s="78">
        <f t="shared" ref="BE49:BE58" si="154">IF(AE49=1,AE$13,0)</f>
        <v>0</v>
      </c>
      <c r="BF49" s="78">
        <f t="shared" ref="BF49:BF58" si="155">IF(AF49=1,AF$13,0)</f>
        <v>0</v>
      </c>
      <c r="BG49" s="78">
        <f t="shared" ref="BG49:BG58" si="156">IF(AG49=1,AG$13,0)</f>
        <v>0</v>
      </c>
      <c r="BH49" s="78">
        <f t="shared" ref="BH49:BH58" si="157">IF(AH49=1,AH$13,0)</f>
        <v>0</v>
      </c>
      <c r="BI49" s="78">
        <f t="shared" ref="BI49:BI58" si="158">IF(AI49=1,AI$13,0)</f>
        <v>0</v>
      </c>
      <c r="BJ49" s="78">
        <f t="shared" ref="BJ49:BJ58" si="159">IF(AJ49=1,AJ$13,0)</f>
        <v>0</v>
      </c>
      <c r="BK49" s="78">
        <f t="shared" ref="BK49:BK58" si="160">IF(AK49=1,AK$13,0)</f>
        <v>0</v>
      </c>
      <c r="BL49" s="78">
        <f t="shared" ref="BL49:BL58" si="161">IF(AL49=1,AL$13,0)</f>
        <v>0</v>
      </c>
      <c r="BM49" s="78">
        <f t="shared" ref="BM49:BM58" si="162">IF(AM49=1,AM$13,0)</f>
        <v>0</v>
      </c>
      <c r="BN49" s="78">
        <f t="shared" ref="BN49:BN58" si="163">IF(AN49=1,AN$13,0)</f>
        <v>0</v>
      </c>
      <c r="BO49" s="78">
        <f t="shared" ref="BO49:BO58" si="164">IF(AO49=1,AO$13,0)</f>
        <v>0</v>
      </c>
      <c r="BP49" s="78">
        <f t="shared" ref="BP49:BP58" si="165">IF(AP49=1,AP$13,0)</f>
        <v>0</v>
      </c>
      <c r="BQ49" s="78">
        <f t="shared" ref="BQ49:BQ58" si="166">IF(AQ49=1,AQ$13,0)</f>
        <v>0</v>
      </c>
      <c r="BR49" s="78">
        <f t="shared" ref="BR49:BR58" si="167">IF(AR49=1,AR$13,0)</f>
        <v>0</v>
      </c>
      <c r="BS49" s="78">
        <f t="shared" ref="BS49:BS58" si="168">IF(AS49=1,AS$13,0)</f>
        <v>0</v>
      </c>
      <c r="BT49" s="78">
        <f t="shared" ref="BT49:BT58" si="169">IF(AT49=1,AT$13,0)</f>
        <v>0</v>
      </c>
      <c r="BU49" s="78">
        <f t="shared" ref="BU49:BU58" si="170">IF(AU49=1,AU$13,0)</f>
        <v>0</v>
      </c>
      <c r="BV49" s="78">
        <f t="shared" ref="BV49:BV58" si="171">IF(AV49=1,AV$13,0)</f>
        <v>0</v>
      </c>
      <c r="BW49" s="78">
        <f t="shared" ref="BW49:BW58" si="172">IF(AW49=1,AW$13,0)</f>
        <v>0</v>
      </c>
      <c r="BX49" s="78">
        <f t="shared" ref="BX49:BX58" si="173">IF(AX49=1,AX$13,0)</f>
        <v>0</v>
      </c>
      <c r="BY49" s="78">
        <f t="shared" ref="BY49:BY58" si="174">IF(AY49=1,AY$13,0)</f>
        <v>0</v>
      </c>
      <c r="BZ49" s="78">
        <f t="shared" ref="BZ49:BZ58" si="175">IF(AZ49=1,AZ$13,0)</f>
        <v>0</v>
      </c>
    </row>
    <row r="50" spans="1:78" x14ac:dyDescent="0.25">
      <c r="A50" s="78" t="str">
        <f>'Scenario List'!$A$6</f>
        <v>4- No Resource Additons</v>
      </c>
      <c r="B50" s="78" t="s">
        <v>63</v>
      </c>
      <c r="C50" s="87">
        <v>1</v>
      </c>
      <c r="D50" s="87">
        <v>1</v>
      </c>
      <c r="E50" s="84">
        <v>1</v>
      </c>
      <c r="F50" s="84">
        <v>1</v>
      </c>
      <c r="G50" s="84">
        <v>1</v>
      </c>
      <c r="H50" s="84">
        <v>1</v>
      </c>
      <c r="I50" s="84">
        <v>0</v>
      </c>
      <c r="J50" s="84">
        <v>0</v>
      </c>
      <c r="K50" s="84">
        <v>0</v>
      </c>
      <c r="L50" s="84">
        <v>0</v>
      </c>
      <c r="M50" s="84">
        <v>0</v>
      </c>
      <c r="N50" s="84">
        <v>0</v>
      </c>
      <c r="O50" s="84">
        <v>0</v>
      </c>
      <c r="P50" s="84">
        <v>0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4">
        <v>0</v>
      </c>
      <c r="W50" s="84">
        <v>0</v>
      </c>
      <c r="X50" s="84">
        <v>0</v>
      </c>
      <c r="Y50" s="84">
        <v>0</v>
      </c>
      <c r="Z50" s="84">
        <v>0</v>
      </c>
      <c r="AA50" s="84">
        <v>0</v>
      </c>
      <c r="AC50" s="78">
        <f t="shared" ref="AC50:AC58" si="176">C50-D50</f>
        <v>0</v>
      </c>
      <c r="AD50" s="78">
        <f t="shared" si="130"/>
        <v>0</v>
      </c>
      <c r="AE50" s="78">
        <f t="shared" si="131"/>
        <v>0</v>
      </c>
      <c r="AF50" s="78">
        <f t="shared" si="132"/>
        <v>0</v>
      </c>
      <c r="AG50" s="78">
        <f t="shared" si="133"/>
        <v>0</v>
      </c>
      <c r="AH50" s="78">
        <f t="shared" si="134"/>
        <v>1</v>
      </c>
      <c r="AI50" s="78">
        <f t="shared" si="135"/>
        <v>0</v>
      </c>
      <c r="AJ50" s="78">
        <f t="shared" si="136"/>
        <v>0</v>
      </c>
      <c r="AK50" s="78">
        <f t="shared" si="137"/>
        <v>0</v>
      </c>
      <c r="AL50" s="78">
        <f t="shared" si="138"/>
        <v>0</v>
      </c>
      <c r="AM50" s="78">
        <f t="shared" si="139"/>
        <v>0</v>
      </c>
      <c r="AN50" s="78">
        <f t="shared" si="140"/>
        <v>0</v>
      </c>
      <c r="AO50" s="78">
        <f t="shared" si="141"/>
        <v>0</v>
      </c>
      <c r="AP50" s="78">
        <f t="shared" si="142"/>
        <v>0</v>
      </c>
      <c r="AQ50" s="78">
        <f t="shared" si="143"/>
        <v>0</v>
      </c>
      <c r="AR50" s="78">
        <f t="shared" si="144"/>
        <v>0</v>
      </c>
      <c r="AS50" s="78">
        <f t="shared" si="145"/>
        <v>0</v>
      </c>
      <c r="AT50" s="78">
        <f t="shared" si="146"/>
        <v>0</v>
      </c>
      <c r="AU50" s="78">
        <f t="shared" si="147"/>
        <v>0</v>
      </c>
      <c r="AV50" s="78">
        <f t="shared" si="148"/>
        <v>0</v>
      </c>
      <c r="AW50" s="78">
        <f t="shared" si="149"/>
        <v>0</v>
      </c>
      <c r="AX50" s="78">
        <f t="shared" si="150"/>
        <v>0</v>
      </c>
      <c r="AY50" s="78">
        <f t="shared" si="151"/>
        <v>0</v>
      </c>
      <c r="AZ50" s="78">
        <f t="shared" si="152"/>
        <v>0</v>
      </c>
      <c r="BB50" s="77">
        <f t="shared" ref="BB50:BB58" si="177">IF(MAX(BC50:BZ50)=0,"-",MAX(BC50:BZ50)-1)</f>
        <v>2026</v>
      </c>
      <c r="BC50" s="78">
        <f t="shared" ref="BC50:BC58" si="178">IF(AC50=1,AC$13,0)</f>
        <v>0</v>
      </c>
      <c r="BD50" s="78">
        <f t="shared" si="153"/>
        <v>0</v>
      </c>
      <c r="BE50" s="78">
        <f t="shared" si="154"/>
        <v>0</v>
      </c>
      <c r="BF50" s="78">
        <f t="shared" si="155"/>
        <v>0</v>
      </c>
      <c r="BG50" s="78">
        <f t="shared" si="156"/>
        <v>0</v>
      </c>
      <c r="BH50" s="78">
        <f t="shared" si="157"/>
        <v>2027</v>
      </c>
      <c r="BI50" s="78">
        <f t="shared" si="158"/>
        <v>0</v>
      </c>
      <c r="BJ50" s="78">
        <f t="shared" si="159"/>
        <v>0</v>
      </c>
      <c r="BK50" s="78">
        <f t="shared" si="160"/>
        <v>0</v>
      </c>
      <c r="BL50" s="78">
        <f t="shared" si="161"/>
        <v>0</v>
      </c>
      <c r="BM50" s="78">
        <f t="shared" si="162"/>
        <v>0</v>
      </c>
      <c r="BN50" s="78">
        <f t="shared" si="163"/>
        <v>0</v>
      </c>
      <c r="BO50" s="78">
        <f t="shared" si="164"/>
        <v>0</v>
      </c>
      <c r="BP50" s="78">
        <f t="shared" si="165"/>
        <v>0</v>
      </c>
      <c r="BQ50" s="78">
        <f t="shared" si="166"/>
        <v>0</v>
      </c>
      <c r="BR50" s="78">
        <f t="shared" si="167"/>
        <v>0</v>
      </c>
      <c r="BS50" s="78">
        <f t="shared" si="168"/>
        <v>0</v>
      </c>
      <c r="BT50" s="78">
        <f t="shared" si="169"/>
        <v>0</v>
      </c>
      <c r="BU50" s="78">
        <f t="shared" si="170"/>
        <v>0</v>
      </c>
      <c r="BV50" s="78">
        <f t="shared" si="171"/>
        <v>0</v>
      </c>
      <c r="BW50" s="78">
        <f t="shared" si="172"/>
        <v>0</v>
      </c>
      <c r="BX50" s="78">
        <f t="shared" si="173"/>
        <v>0</v>
      </c>
      <c r="BY50" s="78">
        <f t="shared" si="174"/>
        <v>0</v>
      </c>
      <c r="BZ50" s="78">
        <f t="shared" si="175"/>
        <v>0</v>
      </c>
    </row>
    <row r="51" spans="1:78" x14ac:dyDescent="0.25">
      <c r="A51" s="78" t="str">
        <f>'Scenario List'!$A$6</f>
        <v>4- No Resource Additons</v>
      </c>
      <c r="B51" s="78" t="s">
        <v>64</v>
      </c>
      <c r="C51" s="87">
        <v>1</v>
      </c>
      <c r="D51" s="87">
        <v>1</v>
      </c>
      <c r="E51" s="84">
        <v>1</v>
      </c>
      <c r="F51" s="84">
        <v>1</v>
      </c>
      <c r="G51" s="84">
        <v>1</v>
      </c>
      <c r="H51" s="84">
        <v>0</v>
      </c>
      <c r="I51" s="84">
        <v>0</v>
      </c>
      <c r="J51" s="84">
        <v>0</v>
      </c>
      <c r="K51" s="84">
        <v>0</v>
      </c>
      <c r="L51" s="84">
        <v>0</v>
      </c>
      <c r="M51" s="84">
        <v>0</v>
      </c>
      <c r="N51" s="84">
        <v>0</v>
      </c>
      <c r="O51" s="84">
        <v>0</v>
      </c>
      <c r="P51" s="84">
        <v>0</v>
      </c>
      <c r="Q51" s="84">
        <v>0</v>
      </c>
      <c r="R51" s="84">
        <v>0</v>
      </c>
      <c r="S51" s="84">
        <v>0</v>
      </c>
      <c r="T51" s="84">
        <v>0</v>
      </c>
      <c r="U51" s="84">
        <v>0</v>
      </c>
      <c r="V51" s="84">
        <v>0</v>
      </c>
      <c r="W51" s="84">
        <v>0</v>
      </c>
      <c r="X51" s="84">
        <v>0</v>
      </c>
      <c r="Y51" s="84">
        <v>0</v>
      </c>
      <c r="Z51" s="84">
        <v>0</v>
      </c>
      <c r="AA51" s="84">
        <v>0</v>
      </c>
      <c r="AC51" s="78">
        <f t="shared" si="176"/>
        <v>0</v>
      </c>
      <c r="AD51" s="78">
        <f t="shared" si="130"/>
        <v>0</v>
      </c>
      <c r="AE51" s="78">
        <f t="shared" si="131"/>
        <v>0</v>
      </c>
      <c r="AF51" s="78">
        <f t="shared" si="132"/>
        <v>0</v>
      </c>
      <c r="AG51" s="78">
        <f t="shared" si="133"/>
        <v>1</v>
      </c>
      <c r="AH51" s="78">
        <f t="shared" si="134"/>
        <v>0</v>
      </c>
      <c r="AI51" s="78">
        <f t="shared" si="135"/>
        <v>0</v>
      </c>
      <c r="AJ51" s="78">
        <f t="shared" si="136"/>
        <v>0</v>
      </c>
      <c r="AK51" s="78">
        <f t="shared" si="137"/>
        <v>0</v>
      </c>
      <c r="AL51" s="78">
        <f t="shared" si="138"/>
        <v>0</v>
      </c>
      <c r="AM51" s="78">
        <f t="shared" si="139"/>
        <v>0</v>
      </c>
      <c r="AN51" s="78">
        <f t="shared" si="140"/>
        <v>0</v>
      </c>
      <c r="AO51" s="78">
        <f t="shared" si="141"/>
        <v>0</v>
      </c>
      <c r="AP51" s="78">
        <f t="shared" si="142"/>
        <v>0</v>
      </c>
      <c r="AQ51" s="78">
        <f t="shared" si="143"/>
        <v>0</v>
      </c>
      <c r="AR51" s="78">
        <f t="shared" si="144"/>
        <v>0</v>
      </c>
      <c r="AS51" s="78">
        <f t="shared" si="145"/>
        <v>0</v>
      </c>
      <c r="AT51" s="78">
        <f t="shared" si="146"/>
        <v>0</v>
      </c>
      <c r="AU51" s="78">
        <f t="shared" si="147"/>
        <v>0</v>
      </c>
      <c r="AV51" s="78">
        <f t="shared" si="148"/>
        <v>0</v>
      </c>
      <c r="AW51" s="78">
        <f t="shared" si="149"/>
        <v>0</v>
      </c>
      <c r="AX51" s="78">
        <f t="shared" si="150"/>
        <v>0</v>
      </c>
      <c r="AY51" s="78">
        <f t="shared" si="151"/>
        <v>0</v>
      </c>
      <c r="AZ51" s="78">
        <f t="shared" si="152"/>
        <v>0</v>
      </c>
      <c r="BB51" s="77">
        <f t="shared" si="177"/>
        <v>2025</v>
      </c>
      <c r="BC51" s="78">
        <f t="shared" si="178"/>
        <v>0</v>
      </c>
      <c r="BD51" s="78">
        <f t="shared" si="153"/>
        <v>0</v>
      </c>
      <c r="BE51" s="78">
        <f t="shared" si="154"/>
        <v>0</v>
      </c>
      <c r="BF51" s="78">
        <f t="shared" si="155"/>
        <v>0</v>
      </c>
      <c r="BG51" s="78">
        <f t="shared" si="156"/>
        <v>2026</v>
      </c>
      <c r="BH51" s="78">
        <f t="shared" si="157"/>
        <v>0</v>
      </c>
      <c r="BI51" s="78">
        <f t="shared" si="158"/>
        <v>0</v>
      </c>
      <c r="BJ51" s="78">
        <f t="shared" si="159"/>
        <v>0</v>
      </c>
      <c r="BK51" s="78">
        <f t="shared" si="160"/>
        <v>0</v>
      </c>
      <c r="BL51" s="78">
        <f t="shared" si="161"/>
        <v>0</v>
      </c>
      <c r="BM51" s="78">
        <f t="shared" si="162"/>
        <v>0</v>
      </c>
      <c r="BN51" s="78">
        <f t="shared" si="163"/>
        <v>0</v>
      </c>
      <c r="BO51" s="78">
        <f t="shared" si="164"/>
        <v>0</v>
      </c>
      <c r="BP51" s="78">
        <f t="shared" si="165"/>
        <v>0</v>
      </c>
      <c r="BQ51" s="78">
        <f t="shared" si="166"/>
        <v>0</v>
      </c>
      <c r="BR51" s="78">
        <f t="shared" si="167"/>
        <v>0</v>
      </c>
      <c r="BS51" s="78">
        <f t="shared" si="168"/>
        <v>0</v>
      </c>
      <c r="BT51" s="78">
        <f t="shared" si="169"/>
        <v>0</v>
      </c>
      <c r="BU51" s="78">
        <f t="shared" si="170"/>
        <v>0</v>
      </c>
      <c r="BV51" s="78">
        <f t="shared" si="171"/>
        <v>0</v>
      </c>
      <c r="BW51" s="78">
        <f t="shared" si="172"/>
        <v>0</v>
      </c>
      <c r="BX51" s="78">
        <f t="shared" si="173"/>
        <v>0</v>
      </c>
      <c r="BY51" s="78">
        <f t="shared" si="174"/>
        <v>0</v>
      </c>
      <c r="BZ51" s="78">
        <f t="shared" si="175"/>
        <v>0</v>
      </c>
    </row>
    <row r="52" spans="1:78" x14ac:dyDescent="0.25">
      <c r="A52" s="78" t="str">
        <f>'Scenario List'!$A$6</f>
        <v>4- No Resource Additons</v>
      </c>
      <c r="B52" s="78" t="s">
        <v>65</v>
      </c>
      <c r="C52" s="87">
        <v>1</v>
      </c>
      <c r="D52" s="87">
        <v>1</v>
      </c>
      <c r="E52" s="84">
        <v>1</v>
      </c>
      <c r="F52" s="84">
        <v>1</v>
      </c>
      <c r="G52" s="84">
        <v>1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4">
        <v>0</v>
      </c>
      <c r="P52" s="84">
        <v>0</v>
      </c>
      <c r="Q52" s="84">
        <v>0</v>
      </c>
      <c r="R52" s="84">
        <v>0</v>
      </c>
      <c r="S52" s="84">
        <v>0</v>
      </c>
      <c r="T52" s="84">
        <v>0</v>
      </c>
      <c r="U52" s="84">
        <v>0</v>
      </c>
      <c r="V52" s="84">
        <v>0</v>
      </c>
      <c r="W52" s="84">
        <v>0</v>
      </c>
      <c r="X52" s="84">
        <v>0</v>
      </c>
      <c r="Y52" s="84">
        <v>0</v>
      </c>
      <c r="Z52" s="84">
        <v>0</v>
      </c>
      <c r="AA52" s="84">
        <v>0</v>
      </c>
      <c r="AC52" s="78">
        <f t="shared" si="176"/>
        <v>0</v>
      </c>
      <c r="AD52" s="78">
        <f t="shared" si="130"/>
        <v>0</v>
      </c>
      <c r="AE52" s="78">
        <f t="shared" si="131"/>
        <v>0</v>
      </c>
      <c r="AF52" s="78">
        <f t="shared" si="132"/>
        <v>0</v>
      </c>
      <c r="AG52" s="78">
        <f t="shared" si="133"/>
        <v>1</v>
      </c>
      <c r="AH52" s="78">
        <f t="shared" si="134"/>
        <v>0</v>
      </c>
      <c r="AI52" s="78">
        <f t="shared" si="135"/>
        <v>0</v>
      </c>
      <c r="AJ52" s="78">
        <f t="shared" si="136"/>
        <v>0</v>
      </c>
      <c r="AK52" s="78">
        <f t="shared" si="137"/>
        <v>0</v>
      </c>
      <c r="AL52" s="78">
        <f t="shared" si="138"/>
        <v>0</v>
      </c>
      <c r="AM52" s="78">
        <f t="shared" si="139"/>
        <v>0</v>
      </c>
      <c r="AN52" s="78">
        <f t="shared" si="140"/>
        <v>0</v>
      </c>
      <c r="AO52" s="78">
        <f t="shared" si="141"/>
        <v>0</v>
      </c>
      <c r="AP52" s="78">
        <f t="shared" si="142"/>
        <v>0</v>
      </c>
      <c r="AQ52" s="78">
        <f t="shared" si="143"/>
        <v>0</v>
      </c>
      <c r="AR52" s="78">
        <f t="shared" si="144"/>
        <v>0</v>
      </c>
      <c r="AS52" s="78">
        <f t="shared" si="145"/>
        <v>0</v>
      </c>
      <c r="AT52" s="78">
        <f t="shared" si="146"/>
        <v>0</v>
      </c>
      <c r="AU52" s="78">
        <f t="shared" si="147"/>
        <v>0</v>
      </c>
      <c r="AV52" s="78">
        <f t="shared" si="148"/>
        <v>0</v>
      </c>
      <c r="AW52" s="78">
        <f t="shared" si="149"/>
        <v>0</v>
      </c>
      <c r="AX52" s="78">
        <f t="shared" si="150"/>
        <v>0</v>
      </c>
      <c r="AY52" s="78">
        <f t="shared" si="151"/>
        <v>0</v>
      </c>
      <c r="AZ52" s="78">
        <f t="shared" si="152"/>
        <v>0</v>
      </c>
      <c r="BB52" s="77">
        <f t="shared" si="177"/>
        <v>2025</v>
      </c>
      <c r="BC52" s="78">
        <f t="shared" si="178"/>
        <v>0</v>
      </c>
      <c r="BD52" s="78">
        <f t="shared" si="153"/>
        <v>0</v>
      </c>
      <c r="BE52" s="78">
        <f t="shared" si="154"/>
        <v>0</v>
      </c>
      <c r="BF52" s="78">
        <f t="shared" si="155"/>
        <v>0</v>
      </c>
      <c r="BG52" s="78">
        <f t="shared" si="156"/>
        <v>2026</v>
      </c>
      <c r="BH52" s="78">
        <f t="shared" si="157"/>
        <v>0</v>
      </c>
      <c r="BI52" s="78">
        <f t="shared" si="158"/>
        <v>0</v>
      </c>
      <c r="BJ52" s="78">
        <f t="shared" si="159"/>
        <v>0</v>
      </c>
      <c r="BK52" s="78">
        <f t="shared" si="160"/>
        <v>0</v>
      </c>
      <c r="BL52" s="78">
        <f t="shared" si="161"/>
        <v>0</v>
      </c>
      <c r="BM52" s="78">
        <f t="shared" si="162"/>
        <v>0</v>
      </c>
      <c r="BN52" s="78">
        <f t="shared" si="163"/>
        <v>0</v>
      </c>
      <c r="BO52" s="78">
        <f t="shared" si="164"/>
        <v>0</v>
      </c>
      <c r="BP52" s="78">
        <f t="shared" si="165"/>
        <v>0</v>
      </c>
      <c r="BQ52" s="78">
        <f t="shared" si="166"/>
        <v>0</v>
      </c>
      <c r="BR52" s="78">
        <f t="shared" si="167"/>
        <v>0</v>
      </c>
      <c r="BS52" s="78">
        <f t="shared" si="168"/>
        <v>0</v>
      </c>
      <c r="BT52" s="78">
        <f t="shared" si="169"/>
        <v>0</v>
      </c>
      <c r="BU52" s="78">
        <f t="shared" si="170"/>
        <v>0</v>
      </c>
      <c r="BV52" s="78">
        <f t="shared" si="171"/>
        <v>0</v>
      </c>
      <c r="BW52" s="78">
        <f t="shared" si="172"/>
        <v>0</v>
      </c>
      <c r="BX52" s="78">
        <f t="shared" si="173"/>
        <v>0</v>
      </c>
      <c r="BY52" s="78">
        <f t="shared" si="174"/>
        <v>0</v>
      </c>
      <c r="BZ52" s="78">
        <f t="shared" si="175"/>
        <v>0</v>
      </c>
    </row>
    <row r="53" spans="1:78" x14ac:dyDescent="0.25">
      <c r="A53" s="78" t="str">
        <f>'Scenario List'!$A$6</f>
        <v>4- No Resource Additons</v>
      </c>
      <c r="B53" s="78" t="s">
        <v>66</v>
      </c>
      <c r="C53" s="87">
        <v>1</v>
      </c>
      <c r="D53" s="87">
        <v>1</v>
      </c>
      <c r="E53" s="84">
        <v>1</v>
      </c>
      <c r="F53" s="84">
        <v>1</v>
      </c>
      <c r="G53" s="84">
        <v>1</v>
      </c>
      <c r="H53" s="84">
        <v>1</v>
      </c>
      <c r="I53" s="84">
        <v>1</v>
      </c>
      <c r="J53" s="84">
        <v>1</v>
      </c>
      <c r="K53" s="84">
        <v>1</v>
      </c>
      <c r="L53" s="84">
        <v>1</v>
      </c>
      <c r="M53" s="84">
        <v>1</v>
      </c>
      <c r="N53" s="84">
        <v>1</v>
      </c>
      <c r="O53" s="84">
        <v>1</v>
      </c>
      <c r="P53" s="84">
        <v>1</v>
      </c>
      <c r="Q53" s="84">
        <v>1</v>
      </c>
      <c r="R53" s="84">
        <v>1</v>
      </c>
      <c r="S53" s="84">
        <v>1</v>
      </c>
      <c r="T53" s="84">
        <v>1</v>
      </c>
      <c r="U53" s="84">
        <v>1</v>
      </c>
      <c r="V53" s="84">
        <v>1</v>
      </c>
      <c r="W53" s="84">
        <v>1</v>
      </c>
      <c r="X53" s="84">
        <v>1</v>
      </c>
      <c r="Y53" s="84">
        <v>1</v>
      </c>
      <c r="Z53" s="84">
        <v>1</v>
      </c>
      <c r="AA53" s="84">
        <v>1</v>
      </c>
      <c r="AC53" s="78">
        <f t="shared" si="176"/>
        <v>0</v>
      </c>
      <c r="AD53" s="78">
        <f t="shared" si="130"/>
        <v>0</v>
      </c>
      <c r="AE53" s="78">
        <f t="shared" si="131"/>
        <v>0</v>
      </c>
      <c r="AF53" s="78">
        <f t="shared" si="132"/>
        <v>0</v>
      </c>
      <c r="AG53" s="78">
        <f t="shared" si="133"/>
        <v>0</v>
      </c>
      <c r="AH53" s="78">
        <f t="shared" si="134"/>
        <v>0</v>
      </c>
      <c r="AI53" s="78">
        <f t="shared" si="135"/>
        <v>0</v>
      </c>
      <c r="AJ53" s="78">
        <f t="shared" si="136"/>
        <v>0</v>
      </c>
      <c r="AK53" s="78">
        <f t="shared" si="137"/>
        <v>0</v>
      </c>
      <c r="AL53" s="78">
        <f t="shared" si="138"/>
        <v>0</v>
      </c>
      <c r="AM53" s="78">
        <f t="shared" si="139"/>
        <v>0</v>
      </c>
      <c r="AN53" s="78">
        <f t="shared" si="140"/>
        <v>0</v>
      </c>
      <c r="AO53" s="78">
        <f t="shared" si="141"/>
        <v>0</v>
      </c>
      <c r="AP53" s="78">
        <f t="shared" si="142"/>
        <v>0</v>
      </c>
      <c r="AQ53" s="78">
        <f t="shared" si="143"/>
        <v>0</v>
      </c>
      <c r="AR53" s="78">
        <f t="shared" si="144"/>
        <v>0</v>
      </c>
      <c r="AS53" s="78">
        <f t="shared" si="145"/>
        <v>0</v>
      </c>
      <c r="AT53" s="78">
        <f t="shared" si="146"/>
        <v>0</v>
      </c>
      <c r="AU53" s="78">
        <f t="shared" si="147"/>
        <v>0</v>
      </c>
      <c r="AV53" s="78">
        <f t="shared" si="148"/>
        <v>0</v>
      </c>
      <c r="AW53" s="78">
        <f t="shared" si="149"/>
        <v>0</v>
      </c>
      <c r="AX53" s="78">
        <f t="shared" si="150"/>
        <v>0</v>
      </c>
      <c r="AY53" s="78">
        <f t="shared" si="151"/>
        <v>0</v>
      </c>
      <c r="AZ53" s="78">
        <f t="shared" si="152"/>
        <v>0</v>
      </c>
      <c r="BB53" s="77" t="str">
        <f t="shared" si="177"/>
        <v>-</v>
      </c>
      <c r="BC53" s="78">
        <f t="shared" si="178"/>
        <v>0</v>
      </c>
      <c r="BD53" s="78">
        <f t="shared" si="153"/>
        <v>0</v>
      </c>
      <c r="BE53" s="78">
        <f t="shared" si="154"/>
        <v>0</v>
      </c>
      <c r="BF53" s="78">
        <f t="shared" si="155"/>
        <v>0</v>
      </c>
      <c r="BG53" s="78">
        <f t="shared" si="156"/>
        <v>0</v>
      </c>
      <c r="BH53" s="78">
        <f t="shared" si="157"/>
        <v>0</v>
      </c>
      <c r="BI53" s="78">
        <f t="shared" si="158"/>
        <v>0</v>
      </c>
      <c r="BJ53" s="78">
        <f t="shared" si="159"/>
        <v>0</v>
      </c>
      <c r="BK53" s="78">
        <f t="shared" si="160"/>
        <v>0</v>
      </c>
      <c r="BL53" s="78">
        <f t="shared" si="161"/>
        <v>0</v>
      </c>
      <c r="BM53" s="78">
        <f t="shared" si="162"/>
        <v>0</v>
      </c>
      <c r="BN53" s="78">
        <f t="shared" si="163"/>
        <v>0</v>
      </c>
      <c r="BO53" s="78">
        <f t="shared" si="164"/>
        <v>0</v>
      </c>
      <c r="BP53" s="78">
        <f t="shared" si="165"/>
        <v>0</v>
      </c>
      <c r="BQ53" s="78">
        <f t="shared" si="166"/>
        <v>0</v>
      </c>
      <c r="BR53" s="78">
        <f t="shared" si="167"/>
        <v>0</v>
      </c>
      <c r="BS53" s="78">
        <f t="shared" si="168"/>
        <v>0</v>
      </c>
      <c r="BT53" s="78">
        <f t="shared" si="169"/>
        <v>0</v>
      </c>
      <c r="BU53" s="78">
        <f t="shared" si="170"/>
        <v>0</v>
      </c>
      <c r="BV53" s="78">
        <f t="shared" si="171"/>
        <v>0</v>
      </c>
      <c r="BW53" s="78">
        <f t="shared" si="172"/>
        <v>0</v>
      </c>
      <c r="BX53" s="78">
        <f t="shared" si="173"/>
        <v>0</v>
      </c>
      <c r="BY53" s="78">
        <f t="shared" si="174"/>
        <v>0</v>
      </c>
      <c r="BZ53" s="78">
        <f t="shared" si="175"/>
        <v>0</v>
      </c>
    </row>
    <row r="54" spans="1:78" x14ac:dyDescent="0.25">
      <c r="A54" s="78" t="str">
        <f>'Scenario List'!$A$6</f>
        <v>4- No Resource Additons</v>
      </c>
      <c r="B54" s="78" t="s">
        <v>67</v>
      </c>
      <c r="C54" s="87">
        <v>1</v>
      </c>
      <c r="D54" s="87">
        <v>1</v>
      </c>
      <c r="E54" s="84">
        <v>0.99999999999999989</v>
      </c>
      <c r="F54" s="84">
        <v>0.99999999999999989</v>
      </c>
      <c r="G54" s="84">
        <v>0.99999999999999989</v>
      </c>
      <c r="H54" s="84">
        <v>0.99999999999999989</v>
      </c>
      <c r="I54" s="84">
        <v>0.99999999999999989</v>
      </c>
      <c r="J54" s="84">
        <v>0.99999999999999989</v>
      </c>
      <c r="K54" s="84">
        <v>0.99999999999999989</v>
      </c>
      <c r="L54" s="84">
        <v>0.99999999999999978</v>
      </c>
      <c r="M54" s="84">
        <v>1</v>
      </c>
      <c r="N54" s="84">
        <v>1</v>
      </c>
      <c r="O54" s="84">
        <v>1</v>
      </c>
      <c r="P54" s="84">
        <v>1</v>
      </c>
      <c r="Q54" s="84">
        <v>1</v>
      </c>
      <c r="R54" s="84">
        <v>1</v>
      </c>
      <c r="S54" s="84">
        <v>1</v>
      </c>
      <c r="T54" s="84">
        <v>1</v>
      </c>
      <c r="U54" s="84">
        <v>1</v>
      </c>
      <c r="V54" s="84">
        <v>1</v>
      </c>
      <c r="W54" s="84">
        <v>0</v>
      </c>
      <c r="X54" s="84">
        <v>0</v>
      </c>
      <c r="Y54" s="84">
        <v>0</v>
      </c>
      <c r="Z54" s="84">
        <v>0</v>
      </c>
      <c r="AA54" s="84">
        <v>0</v>
      </c>
      <c r="AC54" s="78">
        <f t="shared" si="176"/>
        <v>0</v>
      </c>
      <c r="AD54" s="78">
        <f t="shared" si="130"/>
        <v>0</v>
      </c>
      <c r="AE54" s="78">
        <f t="shared" si="131"/>
        <v>0</v>
      </c>
      <c r="AF54" s="78">
        <f t="shared" si="132"/>
        <v>0</v>
      </c>
      <c r="AG54" s="78">
        <f t="shared" si="133"/>
        <v>0</v>
      </c>
      <c r="AH54" s="78">
        <f t="shared" si="134"/>
        <v>0</v>
      </c>
      <c r="AI54" s="78">
        <f t="shared" si="135"/>
        <v>0</v>
      </c>
      <c r="AJ54" s="78">
        <f t="shared" si="136"/>
        <v>0</v>
      </c>
      <c r="AK54" s="78">
        <f t="shared" si="137"/>
        <v>0</v>
      </c>
      <c r="AL54" s="78">
        <f t="shared" si="138"/>
        <v>0</v>
      </c>
      <c r="AM54" s="78">
        <f t="shared" si="139"/>
        <v>0</v>
      </c>
      <c r="AN54" s="78">
        <f t="shared" si="140"/>
        <v>0</v>
      </c>
      <c r="AO54" s="78">
        <f t="shared" si="141"/>
        <v>0</v>
      </c>
      <c r="AP54" s="78">
        <f t="shared" si="142"/>
        <v>0</v>
      </c>
      <c r="AQ54" s="78">
        <f t="shared" si="143"/>
        <v>0</v>
      </c>
      <c r="AR54" s="78">
        <f t="shared" si="144"/>
        <v>0</v>
      </c>
      <c r="AS54" s="78">
        <f t="shared" si="145"/>
        <v>0</v>
      </c>
      <c r="AT54" s="78">
        <f t="shared" si="146"/>
        <v>0</v>
      </c>
      <c r="AU54" s="78">
        <f t="shared" si="147"/>
        <v>0</v>
      </c>
      <c r="AV54" s="78">
        <f t="shared" si="148"/>
        <v>1</v>
      </c>
      <c r="AW54" s="78">
        <f t="shared" si="149"/>
        <v>0</v>
      </c>
      <c r="AX54" s="78">
        <f t="shared" si="150"/>
        <v>0</v>
      </c>
      <c r="AY54" s="78">
        <f t="shared" si="151"/>
        <v>0</v>
      </c>
      <c r="AZ54" s="78">
        <f t="shared" si="152"/>
        <v>0</v>
      </c>
      <c r="BB54" s="77">
        <f t="shared" si="177"/>
        <v>2040</v>
      </c>
      <c r="BC54" s="78">
        <f t="shared" si="178"/>
        <v>0</v>
      </c>
      <c r="BD54" s="78">
        <f t="shared" si="153"/>
        <v>0</v>
      </c>
      <c r="BE54" s="78">
        <f t="shared" si="154"/>
        <v>0</v>
      </c>
      <c r="BF54" s="78">
        <f t="shared" si="155"/>
        <v>0</v>
      </c>
      <c r="BG54" s="78">
        <f t="shared" si="156"/>
        <v>0</v>
      </c>
      <c r="BH54" s="78">
        <f t="shared" si="157"/>
        <v>0</v>
      </c>
      <c r="BI54" s="78">
        <f t="shared" si="158"/>
        <v>0</v>
      </c>
      <c r="BJ54" s="78">
        <f t="shared" si="159"/>
        <v>0</v>
      </c>
      <c r="BK54" s="78">
        <f t="shared" si="160"/>
        <v>0</v>
      </c>
      <c r="BL54" s="78">
        <f t="shared" si="161"/>
        <v>0</v>
      </c>
      <c r="BM54" s="78">
        <f t="shared" si="162"/>
        <v>0</v>
      </c>
      <c r="BN54" s="78">
        <f t="shared" si="163"/>
        <v>0</v>
      </c>
      <c r="BO54" s="78">
        <f t="shared" si="164"/>
        <v>0</v>
      </c>
      <c r="BP54" s="78">
        <f t="shared" si="165"/>
        <v>0</v>
      </c>
      <c r="BQ54" s="78">
        <f t="shared" si="166"/>
        <v>0</v>
      </c>
      <c r="BR54" s="78">
        <f t="shared" si="167"/>
        <v>0</v>
      </c>
      <c r="BS54" s="78">
        <f t="shared" si="168"/>
        <v>0</v>
      </c>
      <c r="BT54" s="78">
        <f t="shared" si="169"/>
        <v>0</v>
      </c>
      <c r="BU54" s="78">
        <f t="shared" si="170"/>
        <v>0</v>
      </c>
      <c r="BV54" s="78">
        <f t="shared" si="171"/>
        <v>2041</v>
      </c>
      <c r="BW54" s="78">
        <f t="shared" si="172"/>
        <v>0</v>
      </c>
      <c r="BX54" s="78">
        <f t="shared" si="173"/>
        <v>0</v>
      </c>
      <c r="BY54" s="78">
        <f t="shared" si="174"/>
        <v>0</v>
      </c>
      <c r="BZ54" s="78">
        <f t="shared" si="175"/>
        <v>0</v>
      </c>
    </row>
    <row r="55" spans="1:78" x14ac:dyDescent="0.25">
      <c r="A55" s="78" t="str">
        <f>'Scenario List'!$A$6</f>
        <v>4- No Resource Additons</v>
      </c>
      <c r="B55" s="78" t="s">
        <v>68</v>
      </c>
      <c r="C55" s="87">
        <v>1</v>
      </c>
      <c r="D55" s="87">
        <v>1</v>
      </c>
      <c r="E55" s="84">
        <v>1</v>
      </c>
      <c r="F55" s="84">
        <v>1</v>
      </c>
      <c r="G55" s="84">
        <v>1</v>
      </c>
      <c r="H55" s="84">
        <v>1</v>
      </c>
      <c r="I55" s="84">
        <v>1</v>
      </c>
      <c r="J55" s="84">
        <v>1</v>
      </c>
      <c r="K55" s="84">
        <v>1</v>
      </c>
      <c r="L55" s="84">
        <v>1</v>
      </c>
      <c r="M55" s="84">
        <v>1</v>
      </c>
      <c r="N55" s="84">
        <v>1</v>
      </c>
      <c r="O55" s="84">
        <v>1</v>
      </c>
      <c r="P55" s="84">
        <v>1</v>
      </c>
      <c r="Q55" s="84">
        <v>1</v>
      </c>
      <c r="R55" s="84">
        <v>1</v>
      </c>
      <c r="S55" s="84">
        <v>1</v>
      </c>
      <c r="T55" s="84">
        <v>1</v>
      </c>
      <c r="U55" s="84">
        <v>1</v>
      </c>
      <c r="V55" s="84">
        <v>1</v>
      </c>
      <c r="W55" s="84">
        <v>0</v>
      </c>
      <c r="X55" s="84">
        <v>0</v>
      </c>
      <c r="Y55" s="84">
        <v>0</v>
      </c>
      <c r="Z55" s="84">
        <v>0</v>
      </c>
      <c r="AA55" s="84">
        <v>0</v>
      </c>
      <c r="AC55" s="78">
        <f t="shared" si="176"/>
        <v>0</v>
      </c>
      <c r="AD55" s="78">
        <f t="shared" si="130"/>
        <v>0</v>
      </c>
      <c r="AE55" s="78">
        <f t="shared" si="131"/>
        <v>0</v>
      </c>
      <c r="AF55" s="78">
        <f t="shared" si="132"/>
        <v>0</v>
      </c>
      <c r="AG55" s="78">
        <f t="shared" si="133"/>
        <v>0</v>
      </c>
      <c r="AH55" s="78">
        <f t="shared" si="134"/>
        <v>0</v>
      </c>
      <c r="AI55" s="78">
        <f t="shared" si="135"/>
        <v>0</v>
      </c>
      <c r="AJ55" s="78">
        <f t="shared" si="136"/>
        <v>0</v>
      </c>
      <c r="AK55" s="78">
        <f t="shared" si="137"/>
        <v>0</v>
      </c>
      <c r="AL55" s="78">
        <f t="shared" si="138"/>
        <v>0</v>
      </c>
      <c r="AM55" s="78">
        <f t="shared" si="139"/>
        <v>0</v>
      </c>
      <c r="AN55" s="78">
        <f t="shared" si="140"/>
        <v>0</v>
      </c>
      <c r="AO55" s="78">
        <f t="shared" si="141"/>
        <v>0</v>
      </c>
      <c r="AP55" s="78">
        <f t="shared" si="142"/>
        <v>0</v>
      </c>
      <c r="AQ55" s="78">
        <f t="shared" si="143"/>
        <v>0</v>
      </c>
      <c r="AR55" s="78">
        <f t="shared" si="144"/>
        <v>0</v>
      </c>
      <c r="AS55" s="78">
        <f t="shared" si="145"/>
        <v>0</v>
      </c>
      <c r="AT55" s="78">
        <f t="shared" si="146"/>
        <v>0</v>
      </c>
      <c r="AU55" s="78">
        <f t="shared" si="147"/>
        <v>0</v>
      </c>
      <c r="AV55" s="78">
        <f t="shared" si="148"/>
        <v>1</v>
      </c>
      <c r="AW55" s="78">
        <f t="shared" si="149"/>
        <v>0</v>
      </c>
      <c r="AX55" s="78">
        <f t="shared" si="150"/>
        <v>0</v>
      </c>
      <c r="AY55" s="78">
        <f t="shared" si="151"/>
        <v>0</v>
      </c>
      <c r="AZ55" s="78">
        <f t="shared" si="152"/>
        <v>0</v>
      </c>
      <c r="BB55" s="77">
        <f t="shared" si="177"/>
        <v>2040</v>
      </c>
      <c r="BC55" s="78">
        <f t="shared" si="178"/>
        <v>0</v>
      </c>
      <c r="BD55" s="78">
        <f t="shared" si="153"/>
        <v>0</v>
      </c>
      <c r="BE55" s="78">
        <f t="shared" si="154"/>
        <v>0</v>
      </c>
      <c r="BF55" s="78">
        <f t="shared" si="155"/>
        <v>0</v>
      </c>
      <c r="BG55" s="78">
        <f t="shared" si="156"/>
        <v>0</v>
      </c>
      <c r="BH55" s="78">
        <f t="shared" si="157"/>
        <v>0</v>
      </c>
      <c r="BI55" s="78">
        <f t="shared" si="158"/>
        <v>0</v>
      </c>
      <c r="BJ55" s="78">
        <f t="shared" si="159"/>
        <v>0</v>
      </c>
      <c r="BK55" s="78">
        <f t="shared" si="160"/>
        <v>0</v>
      </c>
      <c r="BL55" s="78">
        <f t="shared" si="161"/>
        <v>0</v>
      </c>
      <c r="BM55" s="78">
        <f t="shared" si="162"/>
        <v>0</v>
      </c>
      <c r="BN55" s="78">
        <f t="shared" si="163"/>
        <v>0</v>
      </c>
      <c r="BO55" s="78">
        <f t="shared" si="164"/>
        <v>0</v>
      </c>
      <c r="BP55" s="78">
        <f t="shared" si="165"/>
        <v>0</v>
      </c>
      <c r="BQ55" s="78">
        <f t="shared" si="166"/>
        <v>0</v>
      </c>
      <c r="BR55" s="78">
        <f t="shared" si="167"/>
        <v>0</v>
      </c>
      <c r="BS55" s="78">
        <f t="shared" si="168"/>
        <v>0</v>
      </c>
      <c r="BT55" s="78">
        <f t="shared" si="169"/>
        <v>0</v>
      </c>
      <c r="BU55" s="78">
        <f t="shared" si="170"/>
        <v>0</v>
      </c>
      <c r="BV55" s="78">
        <f t="shared" si="171"/>
        <v>2041</v>
      </c>
      <c r="BW55" s="78">
        <f t="shared" si="172"/>
        <v>0</v>
      </c>
      <c r="BX55" s="78">
        <f t="shared" si="173"/>
        <v>0</v>
      </c>
      <c r="BY55" s="78">
        <f t="shared" si="174"/>
        <v>0</v>
      </c>
      <c r="BZ55" s="78">
        <f t="shared" si="175"/>
        <v>0</v>
      </c>
    </row>
    <row r="56" spans="1:78" x14ac:dyDescent="0.25">
      <c r="A56" s="78" t="str">
        <f>'Scenario List'!$A$6</f>
        <v>4- No Resource Additons</v>
      </c>
      <c r="B56" s="78" t="s">
        <v>69</v>
      </c>
      <c r="C56" s="87">
        <v>1</v>
      </c>
      <c r="D56" s="87">
        <v>1</v>
      </c>
      <c r="E56" s="84">
        <v>1</v>
      </c>
      <c r="F56" s="84">
        <v>1</v>
      </c>
      <c r="G56" s="84">
        <v>1</v>
      </c>
      <c r="H56" s="84">
        <v>1</v>
      </c>
      <c r="I56" s="84">
        <v>1</v>
      </c>
      <c r="J56" s="84">
        <v>1</v>
      </c>
      <c r="K56" s="84">
        <v>1</v>
      </c>
      <c r="L56" s="84">
        <v>1</v>
      </c>
      <c r="M56" s="84">
        <v>1</v>
      </c>
      <c r="N56" s="84">
        <v>1</v>
      </c>
      <c r="O56" s="84">
        <v>1</v>
      </c>
      <c r="P56" s="84">
        <v>1</v>
      </c>
      <c r="Q56" s="84">
        <v>1</v>
      </c>
      <c r="R56" s="84">
        <v>1</v>
      </c>
      <c r="S56" s="84">
        <v>1</v>
      </c>
      <c r="T56" s="84">
        <v>1</v>
      </c>
      <c r="U56" s="84">
        <v>1</v>
      </c>
      <c r="V56" s="84">
        <v>1</v>
      </c>
      <c r="W56" s="84">
        <v>1</v>
      </c>
      <c r="X56" s="84">
        <v>1</v>
      </c>
      <c r="Y56" s="84">
        <v>1</v>
      </c>
      <c r="Z56" s="84">
        <v>1</v>
      </c>
      <c r="AA56" s="84">
        <v>0</v>
      </c>
      <c r="AC56" s="78">
        <f t="shared" si="176"/>
        <v>0</v>
      </c>
      <c r="AD56" s="78">
        <f t="shared" si="130"/>
        <v>0</v>
      </c>
      <c r="AE56" s="78">
        <f t="shared" si="131"/>
        <v>0</v>
      </c>
      <c r="AF56" s="78">
        <f t="shared" si="132"/>
        <v>0</v>
      </c>
      <c r="AG56" s="78">
        <f t="shared" si="133"/>
        <v>0</v>
      </c>
      <c r="AH56" s="78">
        <f t="shared" si="134"/>
        <v>0</v>
      </c>
      <c r="AI56" s="78">
        <f t="shared" si="135"/>
        <v>0</v>
      </c>
      <c r="AJ56" s="78">
        <f t="shared" si="136"/>
        <v>0</v>
      </c>
      <c r="AK56" s="78">
        <f t="shared" si="137"/>
        <v>0</v>
      </c>
      <c r="AL56" s="78">
        <f t="shared" si="138"/>
        <v>0</v>
      </c>
      <c r="AM56" s="78">
        <f t="shared" si="139"/>
        <v>0</v>
      </c>
      <c r="AN56" s="78">
        <f t="shared" si="140"/>
        <v>0</v>
      </c>
      <c r="AO56" s="78">
        <f t="shared" si="141"/>
        <v>0</v>
      </c>
      <c r="AP56" s="78">
        <f t="shared" si="142"/>
        <v>0</v>
      </c>
      <c r="AQ56" s="78">
        <f t="shared" si="143"/>
        <v>0</v>
      </c>
      <c r="AR56" s="78">
        <f t="shared" si="144"/>
        <v>0</v>
      </c>
      <c r="AS56" s="78">
        <f t="shared" si="145"/>
        <v>0</v>
      </c>
      <c r="AT56" s="78">
        <f t="shared" si="146"/>
        <v>0</v>
      </c>
      <c r="AU56" s="78">
        <f t="shared" si="147"/>
        <v>0</v>
      </c>
      <c r="AV56" s="78">
        <f t="shared" si="148"/>
        <v>0</v>
      </c>
      <c r="AW56" s="78">
        <f t="shared" si="149"/>
        <v>0</v>
      </c>
      <c r="AX56" s="78">
        <f t="shared" si="150"/>
        <v>0</v>
      </c>
      <c r="AY56" s="78">
        <f t="shared" si="151"/>
        <v>0</v>
      </c>
      <c r="AZ56" s="78">
        <f t="shared" si="152"/>
        <v>1</v>
      </c>
      <c r="BB56" s="77">
        <f t="shared" si="177"/>
        <v>2044</v>
      </c>
      <c r="BC56" s="78">
        <f t="shared" si="178"/>
        <v>0</v>
      </c>
      <c r="BD56" s="78">
        <f t="shared" si="153"/>
        <v>0</v>
      </c>
      <c r="BE56" s="78">
        <f t="shared" si="154"/>
        <v>0</v>
      </c>
      <c r="BF56" s="78">
        <f t="shared" si="155"/>
        <v>0</v>
      </c>
      <c r="BG56" s="78">
        <f t="shared" si="156"/>
        <v>0</v>
      </c>
      <c r="BH56" s="78">
        <f t="shared" si="157"/>
        <v>0</v>
      </c>
      <c r="BI56" s="78">
        <f t="shared" si="158"/>
        <v>0</v>
      </c>
      <c r="BJ56" s="78">
        <f t="shared" si="159"/>
        <v>0</v>
      </c>
      <c r="BK56" s="78">
        <f t="shared" si="160"/>
        <v>0</v>
      </c>
      <c r="BL56" s="78">
        <f t="shared" si="161"/>
        <v>0</v>
      </c>
      <c r="BM56" s="78">
        <f t="shared" si="162"/>
        <v>0</v>
      </c>
      <c r="BN56" s="78">
        <f t="shared" si="163"/>
        <v>0</v>
      </c>
      <c r="BO56" s="78">
        <f t="shared" si="164"/>
        <v>0</v>
      </c>
      <c r="BP56" s="78">
        <f t="shared" si="165"/>
        <v>0</v>
      </c>
      <c r="BQ56" s="78">
        <f t="shared" si="166"/>
        <v>0</v>
      </c>
      <c r="BR56" s="78">
        <f t="shared" si="167"/>
        <v>0</v>
      </c>
      <c r="BS56" s="78">
        <f t="shared" si="168"/>
        <v>0</v>
      </c>
      <c r="BT56" s="78">
        <f t="shared" si="169"/>
        <v>0</v>
      </c>
      <c r="BU56" s="78">
        <f t="shared" si="170"/>
        <v>0</v>
      </c>
      <c r="BV56" s="78">
        <f t="shared" si="171"/>
        <v>0</v>
      </c>
      <c r="BW56" s="78">
        <f t="shared" si="172"/>
        <v>0</v>
      </c>
      <c r="BX56" s="78">
        <f t="shared" si="173"/>
        <v>0</v>
      </c>
      <c r="BY56" s="78">
        <f t="shared" si="174"/>
        <v>0</v>
      </c>
      <c r="BZ56" s="78">
        <f t="shared" si="175"/>
        <v>2045</v>
      </c>
    </row>
    <row r="57" spans="1:78" x14ac:dyDescent="0.25">
      <c r="A57" s="78" t="str">
        <f>'Scenario List'!$A$6</f>
        <v>4- No Resource Additons</v>
      </c>
      <c r="B57" s="78" t="s">
        <v>70</v>
      </c>
      <c r="C57" s="87">
        <v>1</v>
      </c>
      <c r="D57" s="87">
        <v>1</v>
      </c>
      <c r="E57" s="84">
        <v>1</v>
      </c>
      <c r="F57" s="84">
        <v>1</v>
      </c>
      <c r="G57" s="84">
        <v>1</v>
      </c>
      <c r="H57" s="84">
        <v>1</v>
      </c>
      <c r="I57" s="84">
        <v>1</v>
      </c>
      <c r="J57" s="84">
        <v>1</v>
      </c>
      <c r="K57" s="84">
        <v>1</v>
      </c>
      <c r="L57" s="84">
        <v>1</v>
      </c>
      <c r="M57" s="84">
        <v>1</v>
      </c>
      <c r="N57" s="84">
        <v>1</v>
      </c>
      <c r="O57" s="84">
        <v>1</v>
      </c>
      <c r="P57" s="84">
        <v>1</v>
      </c>
      <c r="Q57" s="84">
        <v>1</v>
      </c>
      <c r="R57" s="84">
        <v>1</v>
      </c>
      <c r="S57" s="84">
        <v>1</v>
      </c>
      <c r="T57" s="84">
        <v>1</v>
      </c>
      <c r="U57" s="84">
        <v>1</v>
      </c>
      <c r="V57" s="84">
        <v>1</v>
      </c>
      <c r="W57" s="84">
        <v>1</v>
      </c>
      <c r="X57" s="84">
        <v>1</v>
      </c>
      <c r="Y57" s="84">
        <v>1</v>
      </c>
      <c r="Z57" s="84">
        <v>1</v>
      </c>
      <c r="AA57" s="84">
        <v>0</v>
      </c>
      <c r="AC57" s="78">
        <f t="shared" si="176"/>
        <v>0</v>
      </c>
      <c r="AD57" s="78">
        <f t="shared" si="130"/>
        <v>0</v>
      </c>
      <c r="AE57" s="78">
        <f t="shared" si="131"/>
        <v>0</v>
      </c>
      <c r="AF57" s="78">
        <f t="shared" si="132"/>
        <v>0</v>
      </c>
      <c r="AG57" s="78">
        <f t="shared" si="133"/>
        <v>0</v>
      </c>
      <c r="AH57" s="78">
        <f t="shared" si="134"/>
        <v>0</v>
      </c>
      <c r="AI57" s="78">
        <f t="shared" si="135"/>
        <v>0</v>
      </c>
      <c r="AJ57" s="78">
        <f t="shared" si="136"/>
        <v>0</v>
      </c>
      <c r="AK57" s="78">
        <f t="shared" si="137"/>
        <v>0</v>
      </c>
      <c r="AL57" s="78">
        <f t="shared" si="138"/>
        <v>0</v>
      </c>
      <c r="AM57" s="78">
        <f t="shared" si="139"/>
        <v>0</v>
      </c>
      <c r="AN57" s="78">
        <f t="shared" si="140"/>
        <v>0</v>
      </c>
      <c r="AO57" s="78">
        <f t="shared" si="141"/>
        <v>0</v>
      </c>
      <c r="AP57" s="78">
        <f t="shared" si="142"/>
        <v>0</v>
      </c>
      <c r="AQ57" s="78">
        <f t="shared" si="143"/>
        <v>0</v>
      </c>
      <c r="AR57" s="78">
        <f t="shared" si="144"/>
        <v>0</v>
      </c>
      <c r="AS57" s="78">
        <f t="shared" si="145"/>
        <v>0</v>
      </c>
      <c r="AT57" s="78">
        <f t="shared" si="146"/>
        <v>0</v>
      </c>
      <c r="AU57" s="78">
        <f t="shared" si="147"/>
        <v>0</v>
      </c>
      <c r="AV57" s="78">
        <f t="shared" si="148"/>
        <v>0</v>
      </c>
      <c r="AW57" s="78">
        <f t="shared" si="149"/>
        <v>0</v>
      </c>
      <c r="AX57" s="78">
        <f t="shared" si="150"/>
        <v>0</v>
      </c>
      <c r="AY57" s="78">
        <f t="shared" si="151"/>
        <v>0</v>
      </c>
      <c r="AZ57" s="78">
        <f t="shared" si="152"/>
        <v>1</v>
      </c>
      <c r="BB57" s="77">
        <f t="shared" si="177"/>
        <v>2044</v>
      </c>
      <c r="BC57" s="78">
        <f t="shared" si="178"/>
        <v>0</v>
      </c>
      <c r="BD57" s="78">
        <f t="shared" si="153"/>
        <v>0</v>
      </c>
      <c r="BE57" s="78">
        <f t="shared" si="154"/>
        <v>0</v>
      </c>
      <c r="BF57" s="78">
        <f t="shared" si="155"/>
        <v>0</v>
      </c>
      <c r="BG57" s="78">
        <f t="shared" si="156"/>
        <v>0</v>
      </c>
      <c r="BH57" s="78">
        <f t="shared" si="157"/>
        <v>0</v>
      </c>
      <c r="BI57" s="78">
        <f t="shared" si="158"/>
        <v>0</v>
      </c>
      <c r="BJ57" s="78">
        <f t="shared" si="159"/>
        <v>0</v>
      </c>
      <c r="BK57" s="78">
        <f t="shared" si="160"/>
        <v>0</v>
      </c>
      <c r="BL57" s="78">
        <f t="shared" si="161"/>
        <v>0</v>
      </c>
      <c r="BM57" s="78">
        <f t="shared" si="162"/>
        <v>0</v>
      </c>
      <c r="BN57" s="78">
        <f t="shared" si="163"/>
        <v>0</v>
      </c>
      <c r="BO57" s="78">
        <f t="shared" si="164"/>
        <v>0</v>
      </c>
      <c r="BP57" s="78">
        <f t="shared" si="165"/>
        <v>0</v>
      </c>
      <c r="BQ57" s="78">
        <f t="shared" si="166"/>
        <v>0</v>
      </c>
      <c r="BR57" s="78">
        <f t="shared" si="167"/>
        <v>0</v>
      </c>
      <c r="BS57" s="78">
        <f t="shared" si="168"/>
        <v>0</v>
      </c>
      <c r="BT57" s="78">
        <f t="shared" si="169"/>
        <v>0</v>
      </c>
      <c r="BU57" s="78">
        <f t="shared" si="170"/>
        <v>0</v>
      </c>
      <c r="BV57" s="78">
        <f t="shared" si="171"/>
        <v>0</v>
      </c>
      <c r="BW57" s="78">
        <f t="shared" si="172"/>
        <v>0</v>
      </c>
      <c r="BX57" s="78">
        <f t="shared" si="173"/>
        <v>0</v>
      </c>
      <c r="BY57" s="78">
        <f t="shared" si="174"/>
        <v>0</v>
      </c>
      <c r="BZ57" s="78">
        <f t="shared" si="175"/>
        <v>2045</v>
      </c>
    </row>
    <row r="58" spans="1:78" x14ac:dyDescent="0.25">
      <c r="A58" s="78" t="str">
        <f>'Scenario List'!$A$6</f>
        <v>4- No Resource Additons</v>
      </c>
      <c r="B58" s="78" t="s">
        <v>71</v>
      </c>
      <c r="C58" s="87">
        <v>1</v>
      </c>
      <c r="D58" s="87">
        <v>1</v>
      </c>
      <c r="E58" s="84">
        <v>1</v>
      </c>
      <c r="F58" s="84">
        <v>1</v>
      </c>
      <c r="G58" s="84">
        <v>1</v>
      </c>
      <c r="H58" s="84">
        <v>1</v>
      </c>
      <c r="I58" s="84">
        <v>1</v>
      </c>
      <c r="J58" s="84">
        <v>1</v>
      </c>
      <c r="K58" s="84">
        <v>1</v>
      </c>
      <c r="L58" s="84">
        <v>1</v>
      </c>
      <c r="M58" s="84">
        <v>1</v>
      </c>
      <c r="N58" s="84">
        <v>1</v>
      </c>
      <c r="O58" s="84">
        <v>1</v>
      </c>
      <c r="P58" s="84">
        <v>1</v>
      </c>
      <c r="Q58" s="84">
        <v>1</v>
      </c>
      <c r="R58" s="84">
        <v>0</v>
      </c>
      <c r="S58" s="84">
        <v>0</v>
      </c>
      <c r="T58" s="84">
        <v>0</v>
      </c>
      <c r="U58" s="84">
        <v>0</v>
      </c>
      <c r="V58" s="84">
        <v>0</v>
      </c>
      <c r="W58" s="84">
        <v>0</v>
      </c>
      <c r="X58" s="84">
        <v>0</v>
      </c>
      <c r="Y58" s="84">
        <v>0</v>
      </c>
      <c r="Z58" s="84">
        <v>0</v>
      </c>
      <c r="AA58" s="84">
        <v>0</v>
      </c>
      <c r="AC58" s="78">
        <f t="shared" si="176"/>
        <v>0</v>
      </c>
      <c r="AD58" s="78">
        <f t="shared" si="130"/>
        <v>0</v>
      </c>
      <c r="AE58" s="78">
        <f t="shared" si="131"/>
        <v>0</v>
      </c>
      <c r="AF58" s="78">
        <f t="shared" si="132"/>
        <v>0</v>
      </c>
      <c r="AG58" s="78">
        <f t="shared" si="133"/>
        <v>0</v>
      </c>
      <c r="AH58" s="78">
        <f t="shared" si="134"/>
        <v>0</v>
      </c>
      <c r="AI58" s="78">
        <f t="shared" si="135"/>
        <v>0</v>
      </c>
      <c r="AJ58" s="78">
        <f t="shared" si="136"/>
        <v>0</v>
      </c>
      <c r="AK58" s="78">
        <f t="shared" si="137"/>
        <v>0</v>
      </c>
      <c r="AL58" s="78">
        <f t="shared" si="138"/>
        <v>0</v>
      </c>
      <c r="AM58" s="78">
        <f t="shared" si="139"/>
        <v>0</v>
      </c>
      <c r="AN58" s="78">
        <f t="shared" si="140"/>
        <v>0</v>
      </c>
      <c r="AO58" s="78">
        <f t="shared" si="141"/>
        <v>0</v>
      </c>
      <c r="AP58" s="78">
        <f t="shared" si="142"/>
        <v>0</v>
      </c>
      <c r="AQ58" s="78">
        <f t="shared" si="143"/>
        <v>1</v>
      </c>
      <c r="AR58" s="78">
        <f t="shared" si="144"/>
        <v>0</v>
      </c>
      <c r="AS58" s="78">
        <f t="shared" si="145"/>
        <v>0</v>
      </c>
      <c r="AT58" s="78">
        <f t="shared" si="146"/>
        <v>0</v>
      </c>
      <c r="AU58" s="78">
        <f t="shared" si="147"/>
        <v>0</v>
      </c>
      <c r="AV58" s="78">
        <f t="shared" si="148"/>
        <v>0</v>
      </c>
      <c r="AW58" s="78">
        <f t="shared" si="149"/>
        <v>0</v>
      </c>
      <c r="AX58" s="78">
        <f t="shared" si="150"/>
        <v>0</v>
      </c>
      <c r="AY58" s="78">
        <f t="shared" si="151"/>
        <v>0</v>
      </c>
      <c r="AZ58" s="78">
        <f t="shared" si="152"/>
        <v>0</v>
      </c>
      <c r="BB58" s="77">
        <f t="shared" si="177"/>
        <v>2035</v>
      </c>
      <c r="BC58" s="78">
        <f t="shared" si="178"/>
        <v>0</v>
      </c>
      <c r="BD58" s="78">
        <f t="shared" si="153"/>
        <v>0</v>
      </c>
      <c r="BE58" s="78">
        <f t="shared" si="154"/>
        <v>0</v>
      </c>
      <c r="BF58" s="78">
        <f t="shared" si="155"/>
        <v>0</v>
      </c>
      <c r="BG58" s="78">
        <f t="shared" si="156"/>
        <v>0</v>
      </c>
      <c r="BH58" s="78">
        <f t="shared" si="157"/>
        <v>0</v>
      </c>
      <c r="BI58" s="78">
        <f t="shared" si="158"/>
        <v>0</v>
      </c>
      <c r="BJ58" s="78">
        <f t="shared" si="159"/>
        <v>0</v>
      </c>
      <c r="BK58" s="78">
        <f t="shared" si="160"/>
        <v>0</v>
      </c>
      <c r="BL58" s="78">
        <f t="shared" si="161"/>
        <v>0</v>
      </c>
      <c r="BM58" s="78">
        <f t="shared" si="162"/>
        <v>0</v>
      </c>
      <c r="BN58" s="78">
        <f t="shared" si="163"/>
        <v>0</v>
      </c>
      <c r="BO58" s="78">
        <f t="shared" si="164"/>
        <v>0</v>
      </c>
      <c r="BP58" s="78">
        <f t="shared" si="165"/>
        <v>0</v>
      </c>
      <c r="BQ58" s="78">
        <f t="shared" si="166"/>
        <v>2036</v>
      </c>
      <c r="BR58" s="78">
        <f t="shared" si="167"/>
        <v>0</v>
      </c>
      <c r="BS58" s="78">
        <f t="shared" si="168"/>
        <v>0</v>
      </c>
      <c r="BT58" s="78">
        <f t="shared" si="169"/>
        <v>0</v>
      </c>
      <c r="BU58" s="78">
        <f t="shared" si="170"/>
        <v>0</v>
      </c>
      <c r="BV58" s="78">
        <f t="shared" si="171"/>
        <v>0</v>
      </c>
      <c r="BW58" s="78">
        <f t="shared" si="172"/>
        <v>0</v>
      </c>
      <c r="BX58" s="78">
        <f t="shared" si="173"/>
        <v>0</v>
      </c>
      <c r="BY58" s="78">
        <f t="shared" si="174"/>
        <v>0</v>
      </c>
      <c r="BZ58" s="78">
        <f t="shared" si="175"/>
        <v>0</v>
      </c>
    </row>
    <row r="59" spans="1:78" x14ac:dyDescent="0.25">
      <c r="C59" s="87"/>
      <c r="D59" s="87"/>
    </row>
    <row r="60" spans="1:78" x14ac:dyDescent="0.25">
      <c r="A60" s="78" t="str">
        <f>'Scenario List'!$A$7</f>
        <v>5- Least Cost_no NCF EE</v>
      </c>
      <c r="B60" s="78" t="s">
        <v>62</v>
      </c>
      <c r="C60" s="87">
        <v>1</v>
      </c>
      <c r="D60" s="87">
        <v>1</v>
      </c>
      <c r="E60" s="84">
        <v>1</v>
      </c>
      <c r="F60" s="84">
        <v>1</v>
      </c>
      <c r="G60" s="84">
        <v>1</v>
      </c>
      <c r="H60" s="84">
        <v>1</v>
      </c>
      <c r="I60" s="84">
        <v>1</v>
      </c>
      <c r="J60" s="84">
        <v>1</v>
      </c>
      <c r="K60" s="84">
        <v>1</v>
      </c>
      <c r="L60" s="84">
        <v>1</v>
      </c>
      <c r="M60" s="84">
        <v>1</v>
      </c>
      <c r="N60" s="84">
        <v>1</v>
      </c>
      <c r="O60" s="84">
        <v>1</v>
      </c>
      <c r="P60" s="84">
        <v>1</v>
      </c>
      <c r="Q60" s="84">
        <v>1</v>
      </c>
      <c r="R60" s="84">
        <v>1</v>
      </c>
      <c r="S60" s="84">
        <v>1</v>
      </c>
      <c r="T60" s="84">
        <v>1</v>
      </c>
      <c r="U60" s="84">
        <v>1</v>
      </c>
      <c r="V60" s="84">
        <v>1</v>
      </c>
      <c r="W60" s="84">
        <v>1</v>
      </c>
      <c r="X60" s="84">
        <v>1</v>
      </c>
      <c r="Y60" s="84">
        <v>1</v>
      </c>
      <c r="Z60" s="84">
        <v>1</v>
      </c>
      <c r="AA60" s="84">
        <v>1</v>
      </c>
      <c r="AC60" s="78">
        <f>C60-D60</f>
        <v>0</v>
      </c>
      <c r="AD60" s="78">
        <f t="shared" ref="AD60:AD69" si="179">D60-E60</f>
        <v>0</v>
      </c>
      <c r="AE60" s="78">
        <f t="shared" ref="AE60:AE69" si="180">E60-F60</f>
        <v>0</v>
      </c>
      <c r="AF60" s="78">
        <f t="shared" ref="AF60:AF69" si="181">F60-G60</f>
        <v>0</v>
      </c>
      <c r="AG60" s="78">
        <f t="shared" ref="AG60:AG69" si="182">G60-H60</f>
        <v>0</v>
      </c>
      <c r="AH60" s="78">
        <f t="shared" ref="AH60:AH69" si="183">H60-I60</f>
        <v>0</v>
      </c>
      <c r="AI60" s="78">
        <f t="shared" ref="AI60:AI69" si="184">I60-J60</f>
        <v>0</v>
      </c>
      <c r="AJ60" s="78">
        <f t="shared" ref="AJ60:AJ69" si="185">J60-K60</f>
        <v>0</v>
      </c>
      <c r="AK60" s="78">
        <f t="shared" ref="AK60:AK69" si="186">K60-L60</f>
        <v>0</v>
      </c>
      <c r="AL60" s="78">
        <f t="shared" ref="AL60:AL69" si="187">L60-M60</f>
        <v>0</v>
      </c>
      <c r="AM60" s="78">
        <f t="shared" ref="AM60:AM69" si="188">M60-N60</f>
        <v>0</v>
      </c>
      <c r="AN60" s="78">
        <f t="shared" ref="AN60:AN69" si="189">N60-O60</f>
        <v>0</v>
      </c>
      <c r="AO60" s="78">
        <f t="shared" ref="AO60:AO69" si="190">O60-P60</f>
        <v>0</v>
      </c>
      <c r="AP60" s="78">
        <f t="shared" ref="AP60:AP69" si="191">P60-Q60</f>
        <v>0</v>
      </c>
      <c r="AQ60" s="78">
        <f t="shared" ref="AQ60:AQ69" si="192">Q60-R60</f>
        <v>0</v>
      </c>
      <c r="AR60" s="78">
        <f t="shared" ref="AR60:AR69" si="193">R60-S60</f>
        <v>0</v>
      </c>
      <c r="AS60" s="78">
        <f t="shared" ref="AS60:AS69" si="194">S60-T60</f>
        <v>0</v>
      </c>
      <c r="AT60" s="78">
        <f t="shared" ref="AT60:AT69" si="195">T60-U60</f>
        <v>0</v>
      </c>
      <c r="AU60" s="78">
        <f t="shared" ref="AU60:AU69" si="196">U60-V60</f>
        <v>0</v>
      </c>
      <c r="AV60" s="78">
        <f t="shared" ref="AV60:AV69" si="197">V60-W60</f>
        <v>0</v>
      </c>
      <c r="AW60" s="78">
        <f t="shared" ref="AW60:AW69" si="198">W60-X60</f>
        <v>0</v>
      </c>
      <c r="AX60" s="78">
        <f t="shared" ref="AX60:AX69" si="199">X60-Y60</f>
        <v>0</v>
      </c>
      <c r="AY60" s="78">
        <f t="shared" ref="AY60:AY69" si="200">Y60-Z60</f>
        <v>0</v>
      </c>
      <c r="AZ60" s="78">
        <f t="shared" ref="AZ60:AZ69" si="201">Z60-AA60</f>
        <v>0</v>
      </c>
      <c r="BB60" s="77" t="str">
        <f>IF(MAX(BC60:BZ60)=0,"-",MAX(BC60:BZ60)-1)</f>
        <v>-</v>
      </c>
      <c r="BC60" s="78">
        <f>IF(AC60=1,AC$13,0)</f>
        <v>0</v>
      </c>
      <c r="BD60" s="78">
        <f t="shared" ref="BD60:BD69" si="202">IF(AD60=1,AD$13,0)</f>
        <v>0</v>
      </c>
      <c r="BE60" s="78">
        <f t="shared" ref="BE60:BE69" si="203">IF(AE60=1,AE$13,0)</f>
        <v>0</v>
      </c>
      <c r="BF60" s="78">
        <f t="shared" ref="BF60:BF69" si="204">IF(AF60=1,AF$13,0)</f>
        <v>0</v>
      </c>
      <c r="BG60" s="78">
        <f t="shared" ref="BG60:BG69" si="205">IF(AG60=1,AG$13,0)</f>
        <v>0</v>
      </c>
      <c r="BH60" s="78">
        <f t="shared" ref="BH60:BH69" si="206">IF(AH60=1,AH$13,0)</f>
        <v>0</v>
      </c>
      <c r="BI60" s="78">
        <f t="shared" ref="BI60:BI69" si="207">IF(AI60=1,AI$13,0)</f>
        <v>0</v>
      </c>
      <c r="BJ60" s="78">
        <f t="shared" ref="BJ60:BJ69" si="208">IF(AJ60=1,AJ$13,0)</f>
        <v>0</v>
      </c>
      <c r="BK60" s="78">
        <f t="shared" ref="BK60:BK69" si="209">IF(AK60=1,AK$13,0)</f>
        <v>0</v>
      </c>
      <c r="BL60" s="78">
        <f t="shared" ref="BL60:BL69" si="210">IF(AL60=1,AL$13,0)</f>
        <v>0</v>
      </c>
      <c r="BM60" s="78">
        <f t="shared" ref="BM60:BM69" si="211">IF(AM60=1,AM$13,0)</f>
        <v>0</v>
      </c>
      <c r="BN60" s="78">
        <f t="shared" ref="BN60:BN69" si="212">IF(AN60=1,AN$13,0)</f>
        <v>0</v>
      </c>
      <c r="BO60" s="78">
        <f t="shared" ref="BO60:BO69" si="213">IF(AO60=1,AO$13,0)</f>
        <v>0</v>
      </c>
      <c r="BP60" s="78">
        <f t="shared" ref="BP60:BP69" si="214">IF(AP60=1,AP$13,0)</f>
        <v>0</v>
      </c>
      <c r="BQ60" s="78">
        <f t="shared" ref="BQ60:BQ69" si="215">IF(AQ60=1,AQ$13,0)</f>
        <v>0</v>
      </c>
      <c r="BR60" s="78">
        <f t="shared" ref="BR60:BR69" si="216">IF(AR60=1,AR$13,0)</f>
        <v>0</v>
      </c>
      <c r="BS60" s="78">
        <f t="shared" ref="BS60:BS69" si="217">IF(AS60=1,AS$13,0)</f>
        <v>0</v>
      </c>
      <c r="BT60" s="78">
        <f t="shared" ref="BT60:BT69" si="218">IF(AT60=1,AT$13,0)</f>
        <v>0</v>
      </c>
      <c r="BU60" s="78">
        <f t="shared" ref="BU60:BU69" si="219">IF(AU60=1,AU$13,0)</f>
        <v>0</v>
      </c>
      <c r="BV60" s="78">
        <f t="shared" ref="BV60:BV69" si="220">IF(AV60=1,AV$13,0)</f>
        <v>0</v>
      </c>
      <c r="BW60" s="78">
        <f t="shared" ref="BW60:BW69" si="221">IF(AW60=1,AW$13,0)</f>
        <v>0</v>
      </c>
      <c r="BX60" s="78">
        <f t="shared" ref="BX60:BX69" si="222">IF(AX60=1,AX$13,0)</f>
        <v>0</v>
      </c>
      <c r="BY60" s="78">
        <f t="shared" ref="BY60:BY69" si="223">IF(AY60=1,AY$13,0)</f>
        <v>0</v>
      </c>
      <c r="BZ60" s="78">
        <f t="shared" ref="BZ60:BZ69" si="224">IF(AZ60=1,AZ$13,0)</f>
        <v>0</v>
      </c>
    </row>
    <row r="61" spans="1:78" x14ac:dyDescent="0.25">
      <c r="A61" s="78" t="str">
        <f>'Scenario List'!$A$7</f>
        <v>5- Least Cost_no NCF EE</v>
      </c>
      <c r="B61" s="78" t="s">
        <v>63</v>
      </c>
      <c r="C61" s="87">
        <v>1</v>
      </c>
      <c r="D61" s="87">
        <v>1</v>
      </c>
      <c r="E61" s="84">
        <v>1</v>
      </c>
      <c r="F61" s="84">
        <v>1</v>
      </c>
      <c r="G61" s="84">
        <v>1</v>
      </c>
      <c r="H61" s="84">
        <v>1</v>
      </c>
      <c r="I61" s="84">
        <v>0</v>
      </c>
      <c r="J61" s="84">
        <v>0</v>
      </c>
      <c r="K61" s="84">
        <v>0</v>
      </c>
      <c r="L61" s="84">
        <v>0</v>
      </c>
      <c r="M61" s="84">
        <v>0</v>
      </c>
      <c r="N61" s="84">
        <v>0</v>
      </c>
      <c r="O61" s="84">
        <v>0</v>
      </c>
      <c r="P61" s="84">
        <v>0</v>
      </c>
      <c r="Q61" s="84">
        <v>0</v>
      </c>
      <c r="R61" s="84">
        <v>0</v>
      </c>
      <c r="S61" s="84">
        <v>0</v>
      </c>
      <c r="T61" s="84">
        <v>0</v>
      </c>
      <c r="U61" s="84">
        <v>0</v>
      </c>
      <c r="V61" s="84">
        <v>0</v>
      </c>
      <c r="W61" s="84">
        <v>0</v>
      </c>
      <c r="X61" s="84">
        <v>0</v>
      </c>
      <c r="Y61" s="84">
        <v>0</v>
      </c>
      <c r="Z61" s="84">
        <v>0</v>
      </c>
      <c r="AA61" s="84">
        <v>0</v>
      </c>
      <c r="AC61" s="78">
        <f t="shared" ref="AC61:AC69" si="225">C61-D61</f>
        <v>0</v>
      </c>
      <c r="AD61" s="78">
        <f t="shared" si="179"/>
        <v>0</v>
      </c>
      <c r="AE61" s="78">
        <f t="shared" si="180"/>
        <v>0</v>
      </c>
      <c r="AF61" s="78">
        <f t="shared" si="181"/>
        <v>0</v>
      </c>
      <c r="AG61" s="78">
        <f t="shared" si="182"/>
        <v>0</v>
      </c>
      <c r="AH61" s="78">
        <f t="shared" si="183"/>
        <v>1</v>
      </c>
      <c r="AI61" s="78">
        <f t="shared" si="184"/>
        <v>0</v>
      </c>
      <c r="AJ61" s="78">
        <f t="shared" si="185"/>
        <v>0</v>
      </c>
      <c r="AK61" s="78">
        <f t="shared" si="186"/>
        <v>0</v>
      </c>
      <c r="AL61" s="78">
        <f t="shared" si="187"/>
        <v>0</v>
      </c>
      <c r="AM61" s="78">
        <f t="shared" si="188"/>
        <v>0</v>
      </c>
      <c r="AN61" s="78">
        <f t="shared" si="189"/>
        <v>0</v>
      </c>
      <c r="AO61" s="78">
        <f t="shared" si="190"/>
        <v>0</v>
      </c>
      <c r="AP61" s="78">
        <f t="shared" si="191"/>
        <v>0</v>
      </c>
      <c r="AQ61" s="78">
        <f t="shared" si="192"/>
        <v>0</v>
      </c>
      <c r="AR61" s="78">
        <f t="shared" si="193"/>
        <v>0</v>
      </c>
      <c r="AS61" s="78">
        <f t="shared" si="194"/>
        <v>0</v>
      </c>
      <c r="AT61" s="78">
        <f t="shared" si="195"/>
        <v>0</v>
      </c>
      <c r="AU61" s="78">
        <f t="shared" si="196"/>
        <v>0</v>
      </c>
      <c r="AV61" s="78">
        <f t="shared" si="197"/>
        <v>0</v>
      </c>
      <c r="AW61" s="78">
        <f t="shared" si="198"/>
        <v>0</v>
      </c>
      <c r="AX61" s="78">
        <f t="shared" si="199"/>
        <v>0</v>
      </c>
      <c r="AY61" s="78">
        <f t="shared" si="200"/>
        <v>0</v>
      </c>
      <c r="AZ61" s="78">
        <f t="shared" si="201"/>
        <v>0</v>
      </c>
      <c r="BB61" s="77">
        <f t="shared" ref="BB61:BB69" si="226">IF(MAX(BC61:BZ61)=0,"-",MAX(BC61:BZ61)-1)</f>
        <v>2026</v>
      </c>
      <c r="BC61" s="78">
        <f t="shared" ref="BC61:BC69" si="227">IF(AC61=1,AC$13,0)</f>
        <v>0</v>
      </c>
      <c r="BD61" s="78">
        <f t="shared" si="202"/>
        <v>0</v>
      </c>
      <c r="BE61" s="78">
        <f t="shared" si="203"/>
        <v>0</v>
      </c>
      <c r="BF61" s="78">
        <f t="shared" si="204"/>
        <v>0</v>
      </c>
      <c r="BG61" s="78">
        <f t="shared" si="205"/>
        <v>0</v>
      </c>
      <c r="BH61" s="78">
        <f t="shared" si="206"/>
        <v>2027</v>
      </c>
      <c r="BI61" s="78">
        <f t="shared" si="207"/>
        <v>0</v>
      </c>
      <c r="BJ61" s="78">
        <f t="shared" si="208"/>
        <v>0</v>
      </c>
      <c r="BK61" s="78">
        <f t="shared" si="209"/>
        <v>0</v>
      </c>
      <c r="BL61" s="78">
        <f t="shared" si="210"/>
        <v>0</v>
      </c>
      <c r="BM61" s="78">
        <f t="shared" si="211"/>
        <v>0</v>
      </c>
      <c r="BN61" s="78">
        <f t="shared" si="212"/>
        <v>0</v>
      </c>
      <c r="BO61" s="78">
        <f t="shared" si="213"/>
        <v>0</v>
      </c>
      <c r="BP61" s="78">
        <f t="shared" si="214"/>
        <v>0</v>
      </c>
      <c r="BQ61" s="78">
        <f t="shared" si="215"/>
        <v>0</v>
      </c>
      <c r="BR61" s="78">
        <f t="shared" si="216"/>
        <v>0</v>
      </c>
      <c r="BS61" s="78">
        <f t="shared" si="217"/>
        <v>0</v>
      </c>
      <c r="BT61" s="78">
        <f t="shared" si="218"/>
        <v>0</v>
      </c>
      <c r="BU61" s="78">
        <f t="shared" si="219"/>
        <v>0</v>
      </c>
      <c r="BV61" s="78">
        <f t="shared" si="220"/>
        <v>0</v>
      </c>
      <c r="BW61" s="78">
        <f t="shared" si="221"/>
        <v>0</v>
      </c>
      <c r="BX61" s="78">
        <f t="shared" si="222"/>
        <v>0</v>
      </c>
      <c r="BY61" s="78">
        <f t="shared" si="223"/>
        <v>0</v>
      </c>
      <c r="BZ61" s="78">
        <f t="shared" si="224"/>
        <v>0</v>
      </c>
    </row>
    <row r="62" spans="1:78" x14ac:dyDescent="0.25">
      <c r="A62" s="78" t="str">
        <f>'Scenario List'!$A$7</f>
        <v>5- Least Cost_no NCF EE</v>
      </c>
      <c r="B62" s="78" t="s">
        <v>64</v>
      </c>
      <c r="C62" s="87">
        <v>1</v>
      </c>
      <c r="D62" s="87">
        <v>1</v>
      </c>
      <c r="E62" s="84">
        <v>1</v>
      </c>
      <c r="F62" s="84">
        <v>1</v>
      </c>
      <c r="G62" s="84">
        <v>1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0</v>
      </c>
      <c r="N62" s="84">
        <v>0</v>
      </c>
      <c r="O62" s="84">
        <v>0</v>
      </c>
      <c r="P62" s="84">
        <v>0</v>
      </c>
      <c r="Q62" s="84">
        <v>0</v>
      </c>
      <c r="R62" s="84">
        <v>0</v>
      </c>
      <c r="S62" s="84">
        <v>0</v>
      </c>
      <c r="T62" s="84">
        <v>0</v>
      </c>
      <c r="U62" s="84">
        <v>0</v>
      </c>
      <c r="V62" s="84">
        <v>0</v>
      </c>
      <c r="W62" s="84">
        <v>0</v>
      </c>
      <c r="X62" s="84">
        <v>0</v>
      </c>
      <c r="Y62" s="84">
        <v>0</v>
      </c>
      <c r="Z62" s="84">
        <v>0</v>
      </c>
      <c r="AA62" s="84">
        <v>0</v>
      </c>
      <c r="AC62" s="78">
        <f t="shared" si="225"/>
        <v>0</v>
      </c>
      <c r="AD62" s="78">
        <f t="shared" si="179"/>
        <v>0</v>
      </c>
      <c r="AE62" s="78">
        <f t="shared" si="180"/>
        <v>0</v>
      </c>
      <c r="AF62" s="78">
        <f t="shared" si="181"/>
        <v>0</v>
      </c>
      <c r="AG62" s="78">
        <f t="shared" si="182"/>
        <v>1</v>
      </c>
      <c r="AH62" s="78">
        <f t="shared" si="183"/>
        <v>0</v>
      </c>
      <c r="AI62" s="78">
        <f t="shared" si="184"/>
        <v>0</v>
      </c>
      <c r="AJ62" s="78">
        <f t="shared" si="185"/>
        <v>0</v>
      </c>
      <c r="AK62" s="78">
        <f t="shared" si="186"/>
        <v>0</v>
      </c>
      <c r="AL62" s="78">
        <f t="shared" si="187"/>
        <v>0</v>
      </c>
      <c r="AM62" s="78">
        <f t="shared" si="188"/>
        <v>0</v>
      </c>
      <c r="AN62" s="78">
        <f t="shared" si="189"/>
        <v>0</v>
      </c>
      <c r="AO62" s="78">
        <f t="shared" si="190"/>
        <v>0</v>
      </c>
      <c r="AP62" s="78">
        <f t="shared" si="191"/>
        <v>0</v>
      </c>
      <c r="AQ62" s="78">
        <f t="shared" si="192"/>
        <v>0</v>
      </c>
      <c r="AR62" s="78">
        <f t="shared" si="193"/>
        <v>0</v>
      </c>
      <c r="AS62" s="78">
        <f t="shared" si="194"/>
        <v>0</v>
      </c>
      <c r="AT62" s="78">
        <f t="shared" si="195"/>
        <v>0</v>
      </c>
      <c r="AU62" s="78">
        <f t="shared" si="196"/>
        <v>0</v>
      </c>
      <c r="AV62" s="78">
        <f t="shared" si="197"/>
        <v>0</v>
      </c>
      <c r="AW62" s="78">
        <f t="shared" si="198"/>
        <v>0</v>
      </c>
      <c r="AX62" s="78">
        <f t="shared" si="199"/>
        <v>0</v>
      </c>
      <c r="AY62" s="78">
        <f t="shared" si="200"/>
        <v>0</v>
      </c>
      <c r="AZ62" s="78">
        <f t="shared" si="201"/>
        <v>0</v>
      </c>
      <c r="BB62" s="77">
        <f t="shared" si="226"/>
        <v>2025</v>
      </c>
      <c r="BC62" s="78">
        <f t="shared" si="227"/>
        <v>0</v>
      </c>
      <c r="BD62" s="78">
        <f t="shared" si="202"/>
        <v>0</v>
      </c>
      <c r="BE62" s="78">
        <f t="shared" si="203"/>
        <v>0</v>
      </c>
      <c r="BF62" s="78">
        <f t="shared" si="204"/>
        <v>0</v>
      </c>
      <c r="BG62" s="78">
        <f t="shared" si="205"/>
        <v>2026</v>
      </c>
      <c r="BH62" s="78">
        <f t="shared" si="206"/>
        <v>0</v>
      </c>
      <c r="BI62" s="78">
        <f t="shared" si="207"/>
        <v>0</v>
      </c>
      <c r="BJ62" s="78">
        <f t="shared" si="208"/>
        <v>0</v>
      </c>
      <c r="BK62" s="78">
        <f t="shared" si="209"/>
        <v>0</v>
      </c>
      <c r="BL62" s="78">
        <f t="shared" si="210"/>
        <v>0</v>
      </c>
      <c r="BM62" s="78">
        <f t="shared" si="211"/>
        <v>0</v>
      </c>
      <c r="BN62" s="78">
        <f t="shared" si="212"/>
        <v>0</v>
      </c>
      <c r="BO62" s="78">
        <f t="shared" si="213"/>
        <v>0</v>
      </c>
      <c r="BP62" s="78">
        <f t="shared" si="214"/>
        <v>0</v>
      </c>
      <c r="BQ62" s="78">
        <f t="shared" si="215"/>
        <v>0</v>
      </c>
      <c r="BR62" s="78">
        <f t="shared" si="216"/>
        <v>0</v>
      </c>
      <c r="BS62" s="78">
        <f t="shared" si="217"/>
        <v>0</v>
      </c>
      <c r="BT62" s="78">
        <f t="shared" si="218"/>
        <v>0</v>
      </c>
      <c r="BU62" s="78">
        <f t="shared" si="219"/>
        <v>0</v>
      </c>
      <c r="BV62" s="78">
        <f t="shared" si="220"/>
        <v>0</v>
      </c>
      <c r="BW62" s="78">
        <f t="shared" si="221"/>
        <v>0</v>
      </c>
      <c r="BX62" s="78">
        <f t="shared" si="222"/>
        <v>0</v>
      </c>
      <c r="BY62" s="78">
        <f t="shared" si="223"/>
        <v>0</v>
      </c>
      <c r="BZ62" s="78">
        <f t="shared" si="224"/>
        <v>0</v>
      </c>
    </row>
    <row r="63" spans="1:78" x14ac:dyDescent="0.25">
      <c r="A63" s="78" t="str">
        <f>'Scenario List'!$A$7</f>
        <v>5- Least Cost_no NCF EE</v>
      </c>
      <c r="B63" s="78" t="s">
        <v>65</v>
      </c>
      <c r="C63" s="87">
        <v>1</v>
      </c>
      <c r="D63" s="87">
        <v>1</v>
      </c>
      <c r="E63" s="84">
        <v>1</v>
      </c>
      <c r="F63" s="84">
        <v>1</v>
      </c>
      <c r="G63" s="84">
        <v>1</v>
      </c>
      <c r="H63" s="84">
        <v>0</v>
      </c>
      <c r="I63" s="84">
        <v>0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  <c r="O63" s="84">
        <v>0</v>
      </c>
      <c r="P63" s="84">
        <v>0</v>
      </c>
      <c r="Q63" s="84">
        <v>0</v>
      </c>
      <c r="R63" s="84">
        <v>0</v>
      </c>
      <c r="S63" s="84">
        <v>0</v>
      </c>
      <c r="T63" s="84">
        <v>0</v>
      </c>
      <c r="U63" s="84">
        <v>0</v>
      </c>
      <c r="V63" s="84">
        <v>0</v>
      </c>
      <c r="W63" s="84">
        <v>0</v>
      </c>
      <c r="X63" s="84">
        <v>0</v>
      </c>
      <c r="Y63" s="84">
        <v>0</v>
      </c>
      <c r="Z63" s="84">
        <v>0</v>
      </c>
      <c r="AA63" s="84">
        <v>0</v>
      </c>
      <c r="AC63" s="78">
        <f t="shared" si="225"/>
        <v>0</v>
      </c>
      <c r="AD63" s="78">
        <f t="shared" si="179"/>
        <v>0</v>
      </c>
      <c r="AE63" s="78">
        <f t="shared" si="180"/>
        <v>0</v>
      </c>
      <c r="AF63" s="78">
        <f t="shared" si="181"/>
        <v>0</v>
      </c>
      <c r="AG63" s="78">
        <f t="shared" si="182"/>
        <v>1</v>
      </c>
      <c r="AH63" s="78">
        <f t="shared" si="183"/>
        <v>0</v>
      </c>
      <c r="AI63" s="78">
        <f t="shared" si="184"/>
        <v>0</v>
      </c>
      <c r="AJ63" s="78">
        <f t="shared" si="185"/>
        <v>0</v>
      </c>
      <c r="AK63" s="78">
        <f t="shared" si="186"/>
        <v>0</v>
      </c>
      <c r="AL63" s="78">
        <f t="shared" si="187"/>
        <v>0</v>
      </c>
      <c r="AM63" s="78">
        <f t="shared" si="188"/>
        <v>0</v>
      </c>
      <c r="AN63" s="78">
        <f t="shared" si="189"/>
        <v>0</v>
      </c>
      <c r="AO63" s="78">
        <f t="shared" si="190"/>
        <v>0</v>
      </c>
      <c r="AP63" s="78">
        <f t="shared" si="191"/>
        <v>0</v>
      </c>
      <c r="AQ63" s="78">
        <f t="shared" si="192"/>
        <v>0</v>
      </c>
      <c r="AR63" s="78">
        <f t="shared" si="193"/>
        <v>0</v>
      </c>
      <c r="AS63" s="78">
        <f t="shared" si="194"/>
        <v>0</v>
      </c>
      <c r="AT63" s="78">
        <f t="shared" si="195"/>
        <v>0</v>
      </c>
      <c r="AU63" s="78">
        <f t="shared" si="196"/>
        <v>0</v>
      </c>
      <c r="AV63" s="78">
        <f t="shared" si="197"/>
        <v>0</v>
      </c>
      <c r="AW63" s="78">
        <f t="shared" si="198"/>
        <v>0</v>
      </c>
      <c r="AX63" s="78">
        <f t="shared" si="199"/>
        <v>0</v>
      </c>
      <c r="AY63" s="78">
        <f t="shared" si="200"/>
        <v>0</v>
      </c>
      <c r="AZ63" s="78">
        <f t="shared" si="201"/>
        <v>0</v>
      </c>
      <c r="BB63" s="77">
        <f t="shared" si="226"/>
        <v>2025</v>
      </c>
      <c r="BC63" s="78">
        <f t="shared" si="227"/>
        <v>0</v>
      </c>
      <c r="BD63" s="78">
        <f t="shared" si="202"/>
        <v>0</v>
      </c>
      <c r="BE63" s="78">
        <f t="shared" si="203"/>
        <v>0</v>
      </c>
      <c r="BF63" s="78">
        <f t="shared" si="204"/>
        <v>0</v>
      </c>
      <c r="BG63" s="78">
        <f t="shared" si="205"/>
        <v>2026</v>
      </c>
      <c r="BH63" s="78">
        <f t="shared" si="206"/>
        <v>0</v>
      </c>
      <c r="BI63" s="78">
        <f t="shared" si="207"/>
        <v>0</v>
      </c>
      <c r="BJ63" s="78">
        <f t="shared" si="208"/>
        <v>0</v>
      </c>
      <c r="BK63" s="78">
        <f t="shared" si="209"/>
        <v>0</v>
      </c>
      <c r="BL63" s="78">
        <f t="shared" si="210"/>
        <v>0</v>
      </c>
      <c r="BM63" s="78">
        <f t="shared" si="211"/>
        <v>0</v>
      </c>
      <c r="BN63" s="78">
        <f t="shared" si="212"/>
        <v>0</v>
      </c>
      <c r="BO63" s="78">
        <f t="shared" si="213"/>
        <v>0</v>
      </c>
      <c r="BP63" s="78">
        <f t="shared" si="214"/>
        <v>0</v>
      </c>
      <c r="BQ63" s="78">
        <f t="shared" si="215"/>
        <v>0</v>
      </c>
      <c r="BR63" s="78">
        <f t="shared" si="216"/>
        <v>0</v>
      </c>
      <c r="BS63" s="78">
        <f t="shared" si="217"/>
        <v>0</v>
      </c>
      <c r="BT63" s="78">
        <f t="shared" si="218"/>
        <v>0</v>
      </c>
      <c r="BU63" s="78">
        <f t="shared" si="219"/>
        <v>0</v>
      </c>
      <c r="BV63" s="78">
        <f t="shared" si="220"/>
        <v>0</v>
      </c>
      <c r="BW63" s="78">
        <f t="shared" si="221"/>
        <v>0</v>
      </c>
      <c r="BX63" s="78">
        <f t="shared" si="222"/>
        <v>0</v>
      </c>
      <c r="BY63" s="78">
        <f t="shared" si="223"/>
        <v>0</v>
      </c>
      <c r="BZ63" s="78">
        <f t="shared" si="224"/>
        <v>0</v>
      </c>
    </row>
    <row r="64" spans="1:78" x14ac:dyDescent="0.25">
      <c r="A64" s="78" t="str">
        <f>'Scenario List'!$A$7</f>
        <v>5- Least Cost_no NCF EE</v>
      </c>
      <c r="B64" s="78" t="s">
        <v>66</v>
      </c>
      <c r="C64" s="87">
        <v>1</v>
      </c>
      <c r="D64" s="87">
        <v>1</v>
      </c>
      <c r="E64" s="84">
        <v>1</v>
      </c>
      <c r="F64" s="84">
        <v>1</v>
      </c>
      <c r="G64" s="84">
        <v>1</v>
      </c>
      <c r="H64" s="84">
        <v>1</v>
      </c>
      <c r="I64" s="84">
        <v>1</v>
      </c>
      <c r="J64" s="84">
        <v>1</v>
      </c>
      <c r="K64" s="84">
        <v>1</v>
      </c>
      <c r="L64" s="84">
        <v>1</v>
      </c>
      <c r="M64" s="84">
        <v>1</v>
      </c>
      <c r="N64" s="84">
        <v>1</v>
      </c>
      <c r="O64" s="84">
        <v>1</v>
      </c>
      <c r="P64" s="84">
        <v>1</v>
      </c>
      <c r="Q64" s="84">
        <v>1</v>
      </c>
      <c r="R64" s="84">
        <v>1</v>
      </c>
      <c r="S64" s="84">
        <v>1</v>
      </c>
      <c r="T64" s="84">
        <v>1</v>
      </c>
      <c r="U64" s="84">
        <v>1</v>
      </c>
      <c r="V64" s="84">
        <v>1</v>
      </c>
      <c r="W64" s="84">
        <v>1</v>
      </c>
      <c r="X64" s="84">
        <v>1</v>
      </c>
      <c r="Y64" s="84">
        <v>1</v>
      </c>
      <c r="Z64" s="84">
        <v>1</v>
      </c>
      <c r="AA64" s="84">
        <v>1</v>
      </c>
      <c r="AC64" s="78">
        <f t="shared" si="225"/>
        <v>0</v>
      </c>
      <c r="AD64" s="78">
        <f t="shared" si="179"/>
        <v>0</v>
      </c>
      <c r="AE64" s="78">
        <f t="shared" si="180"/>
        <v>0</v>
      </c>
      <c r="AF64" s="78">
        <f t="shared" si="181"/>
        <v>0</v>
      </c>
      <c r="AG64" s="78">
        <f t="shared" si="182"/>
        <v>0</v>
      </c>
      <c r="AH64" s="78">
        <f t="shared" si="183"/>
        <v>0</v>
      </c>
      <c r="AI64" s="78">
        <f t="shared" si="184"/>
        <v>0</v>
      </c>
      <c r="AJ64" s="78">
        <f t="shared" si="185"/>
        <v>0</v>
      </c>
      <c r="AK64" s="78">
        <f t="shared" si="186"/>
        <v>0</v>
      </c>
      <c r="AL64" s="78">
        <f t="shared" si="187"/>
        <v>0</v>
      </c>
      <c r="AM64" s="78">
        <f t="shared" si="188"/>
        <v>0</v>
      </c>
      <c r="AN64" s="78">
        <f t="shared" si="189"/>
        <v>0</v>
      </c>
      <c r="AO64" s="78">
        <f t="shared" si="190"/>
        <v>0</v>
      </c>
      <c r="AP64" s="78">
        <f t="shared" si="191"/>
        <v>0</v>
      </c>
      <c r="AQ64" s="78">
        <f t="shared" si="192"/>
        <v>0</v>
      </c>
      <c r="AR64" s="78">
        <f t="shared" si="193"/>
        <v>0</v>
      </c>
      <c r="AS64" s="78">
        <f t="shared" si="194"/>
        <v>0</v>
      </c>
      <c r="AT64" s="78">
        <f t="shared" si="195"/>
        <v>0</v>
      </c>
      <c r="AU64" s="78">
        <f t="shared" si="196"/>
        <v>0</v>
      </c>
      <c r="AV64" s="78">
        <f t="shared" si="197"/>
        <v>0</v>
      </c>
      <c r="AW64" s="78">
        <f t="shared" si="198"/>
        <v>0</v>
      </c>
      <c r="AX64" s="78">
        <f t="shared" si="199"/>
        <v>0</v>
      </c>
      <c r="AY64" s="78">
        <f t="shared" si="200"/>
        <v>0</v>
      </c>
      <c r="AZ64" s="78">
        <f t="shared" si="201"/>
        <v>0</v>
      </c>
      <c r="BB64" s="77" t="str">
        <f t="shared" si="226"/>
        <v>-</v>
      </c>
      <c r="BC64" s="78">
        <f t="shared" si="227"/>
        <v>0</v>
      </c>
      <c r="BD64" s="78">
        <f t="shared" si="202"/>
        <v>0</v>
      </c>
      <c r="BE64" s="78">
        <f t="shared" si="203"/>
        <v>0</v>
      </c>
      <c r="BF64" s="78">
        <f t="shared" si="204"/>
        <v>0</v>
      </c>
      <c r="BG64" s="78">
        <f t="shared" si="205"/>
        <v>0</v>
      </c>
      <c r="BH64" s="78">
        <f t="shared" si="206"/>
        <v>0</v>
      </c>
      <c r="BI64" s="78">
        <f t="shared" si="207"/>
        <v>0</v>
      </c>
      <c r="BJ64" s="78">
        <f t="shared" si="208"/>
        <v>0</v>
      </c>
      <c r="BK64" s="78">
        <f t="shared" si="209"/>
        <v>0</v>
      </c>
      <c r="BL64" s="78">
        <f t="shared" si="210"/>
        <v>0</v>
      </c>
      <c r="BM64" s="78">
        <f t="shared" si="211"/>
        <v>0</v>
      </c>
      <c r="BN64" s="78">
        <f t="shared" si="212"/>
        <v>0</v>
      </c>
      <c r="BO64" s="78">
        <f t="shared" si="213"/>
        <v>0</v>
      </c>
      <c r="BP64" s="78">
        <f t="shared" si="214"/>
        <v>0</v>
      </c>
      <c r="BQ64" s="78">
        <f t="shared" si="215"/>
        <v>0</v>
      </c>
      <c r="BR64" s="78">
        <f t="shared" si="216"/>
        <v>0</v>
      </c>
      <c r="BS64" s="78">
        <f t="shared" si="217"/>
        <v>0</v>
      </c>
      <c r="BT64" s="78">
        <f t="shared" si="218"/>
        <v>0</v>
      </c>
      <c r="BU64" s="78">
        <f t="shared" si="219"/>
        <v>0</v>
      </c>
      <c r="BV64" s="78">
        <f t="shared" si="220"/>
        <v>0</v>
      </c>
      <c r="BW64" s="78">
        <f t="shared" si="221"/>
        <v>0</v>
      </c>
      <c r="BX64" s="78">
        <f t="shared" si="222"/>
        <v>0</v>
      </c>
      <c r="BY64" s="78">
        <f t="shared" si="223"/>
        <v>0</v>
      </c>
      <c r="BZ64" s="78">
        <f t="shared" si="224"/>
        <v>0</v>
      </c>
    </row>
    <row r="65" spans="1:78" x14ac:dyDescent="0.25">
      <c r="A65" s="78" t="str">
        <f>'Scenario List'!$A$7</f>
        <v>5- Least Cost_no NCF EE</v>
      </c>
      <c r="B65" s="78" t="s">
        <v>67</v>
      </c>
      <c r="C65" s="87">
        <v>1</v>
      </c>
      <c r="D65" s="87">
        <v>1</v>
      </c>
      <c r="E65" s="84">
        <v>0.99999999999999989</v>
      </c>
      <c r="F65" s="84">
        <v>0.99999999999999989</v>
      </c>
      <c r="G65" s="84">
        <v>0.99999999999999989</v>
      </c>
      <c r="H65" s="84">
        <v>0.99999999999999989</v>
      </c>
      <c r="I65" s="84">
        <v>0.99999999999999989</v>
      </c>
      <c r="J65" s="84">
        <v>0.99999999999999989</v>
      </c>
      <c r="K65" s="84">
        <v>0.99999999999999989</v>
      </c>
      <c r="L65" s="84">
        <v>0.99999999999999978</v>
      </c>
      <c r="M65" s="84">
        <v>1</v>
      </c>
      <c r="N65" s="84">
        <v>1</v>
      </c>
      <c r="O65" s="84">
        <v>1</v>
      </c>
      <c r="P65" s="84">
        <v>1</v>
      </c>
      <c r="Q65" s="84">
        <v>1</v>
      </c>
      <c r="R65" s="84">
        <v>1</v>
      </c>
      <c r="S65" s="84">
        <v>1</v>
      </c>
      <c r="T65" s="84">
        <v>1</v>
      </c>
      <c r="U65" s="84">
        <v>1</v>
      </c>
      <c r="V65" s="84">
        <v>1</v>
      </c>
      <c r="W65" s="84">
        <v>0</v>
      </c>
      <c r="X65" s="84">
        <v>0</v>
      </c>
      <c r="Y65" s="84">
        <v>0</v>
      </c>
      <c r="Z65" s="84">
        <v>0</v>
      </c>
      <c r="AA65" s="84">
        <v>0</v>
      </c>
      <c r="AC65" s="78">
        <f t="shared" si="225"/>
        <v>0</v>
      </c>
      <c r="AD65" s="78">
        <f t="shared" si="179"/>
        <v>0</v>
      </c>
      <c r="AE65" s="78">
        <f t="shared" si="180"/>
        <v>0</v>
      </c>
      <c r="AF65" s="78">
        <f t="shared" si="181"/>
        <v>0</v>
      </c>
      <c r="AG65" s="78">
        <f t="shared" si="182"/>
        <v>0</v>
      </c>
      <c r="AH65" s="78">
        <f t="shared" si="183"/>
        <v>0</v>
      </c>
      <c r="AI65" s="78">
        <f t="shared" si="184"/>
        <v>0</v>
      </c>
      <c r="AJ65" s="78">
        <f t="shared" si="185"/>
        <v>0</v>
      </c>
      <c r="AK65" s="78">
        <f t="shared" si="186"/>
        <v>0</v>
      </c>
      <c r="AL65" s="78">
        <f t="shared" si="187"/>
        <v>0</v>
      </c>
      <c r="AM65" s="78">
        <f t="shared" si="188"/>
        <v>0</v>
      </c>
      <c r="AN65" s="78">
        <f t="shared" si="189"/>
        <v>0</v>
      </c>
      <c r="AO65" s="78">
        <f t="shared" si="190"/>
        <v>0</v>
      </c>
      <c r="AP65" s="78">
        <f t="shared" si="191"/>
        <v>0</v>
      </c>
      <c r="AQ65" s="78">
        <f t="shared" si="192"/>
        <v>0</v>
      </c>
      <c r="AR65" s="78">
        <f t="shared" si="193"/>
        <v>0</v>
      </c>
      <c r="AS65" s="78">
        <f t="shared" si="194"/>
        <v>0</v>
      </c>
      <c r="AT65" s="78">
        <f t="shared" si="195"/>
        <v>0</v>
      </c>
      <c r="AU65" s="78">
        <f t="shared" si="196"/>
        <v>0</v>
      </c>
      <c r="AV65" s="78">
        <f t="shared" si="197"/>
        <v>1</v>
      </c>
      <c r="AW65" s="78">
        <f t="shared" si="198"/>
        <v>0</v>
      </c>
      <c r="AX65" s="78">
        <f t="shared" si="199"/>
        <v>0</v>
      </c>
      <c r="AY65" s="78">
        <f t="shared" si="200"/>
        <v>0</v>
      </c>
      <c r="AZ65" s="78">
        <f t="shared" si="201"/>
        <v>0</v>
      </c>
      <c r="BB65" s="77">
        <f t="shared" si="226"/>
        <v>2040</v>
      </c>
      <c r="BC65" s="78">
        <f t="shared" si="227"/>
        <v>0</v>
      </c>
      <c r="BD65" s="78">
        <f t="shared" si="202"/>
        <v>0</v>
      </c>
      <c r="BE65" s="78">
        <f t="shared" si="203"/>
        <v>0</v>
      </c>
      <c r="BF65" s="78">
        <f t="shared" si="204"/>
        <v>0</v>
      </c>
      <c r="BG65" s="78">
        <f t="shared" si="205"/>
        <v>0</v>
      </c>
      <c r="BH65" s="78">
        <f t="shared" si="206"/>
        <v>0</v>
      </c>
      <c r="BI65" s="78">
        <f t="shared" si="207"/>
        <v>0</v>
      </c>
      <c r="BJ65" s="78">
        <f t="shared" si="208"/>
        <v>0</v>
      </c>
      <c r="BK65" s="78">
        <f t="shared" si="209"/>
        <v>0</v>
      </c>
      <c r="BL65" s="78">
        <f t="shared" si="210"/>
        <v>0</v>
      </c>
      <c r="BM65" s="78">
        <f t="shared" si="211"/>
        <v>0</v>
      </c>
      <c r="BN65" s="78">
        <f t="shared" si="212"/>
        <v>0</v>
      </c>
      <c r="BO65" s="78">
        <f t="shared" si="213"/>
        <v>0</v>
      </c>
      <c r="BP65" s="78">
        <f t="shared" si="214"/>
        <v>0</v>
      </c>
      <c r="BQ65" s="78">
        <f t="shared" si="215"/>
        <v>0</v>
      </c>
      <c r="BR65" s="78">
        <f t="shared" si="216"/>
        <v>0</v>
      </c>
      <c r="BS65" s="78">
        <f t="shared" si="217"/>
        <v>0</v>
      </c>
      <c r="BT65" s="78">
        <f t="shared" si="218"/>
        <v>0</v>
      </c>
      <c r="BU65" s="78">
        <f t="shared" si="219"/>
        <v>0</v>
      </c>
      <c r="BV65" s="78">
        <f t="shared" si="220"/>
        <v>2041</v>
      </c>
      <c r="BW65" s="78">
        <f t="shared" si="221"/>
        <v>0</v>
      </c>
      <c r="BX65" s="78">
        <f t="shared" si="222"/>
        <v>0</v>
      </c>
      <c r="BY65" s="78">
        <f t="shared" si="223"/>
        <v>0</v>
      </c>
      <c r="BZ65" s="78">
        <f t="shared" si="224"/>
        <v>0</v>
      </c>
    </row>
    <row r="66" spans="1:78" x14ac:dyDescent="0.25">
      <c r="A66" s="78" t="str">
        <f>'Scenario List'!$A$7</f>
        <v>5- Least Cost_no NCF EE</v>
      </c>
      <c r="B66" s="78" t="s">
        <v>68</v>
      </c>
      <c r="C66" s="87">
        <v>1</v>
      </c>
      <c r="D66" s="87">
        <v>1</v>
      </c>
      <c r="E66" s="84">
        <v>1</v>
      </c>
      <c r="F66" s="84">
        <v>1</v>
      </c>
      <c r="G66" s="84">
        <v>1</v>
      </c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4">
        <v>1</v>
      </c>
      <c r="N66" s="84">
        <v>1</v>
      </c>
      <c r="O66" s="84">
        <v>1</v>
      </c>
      <c r="P66" s="84">
        <v>1</v>
      </c>
      <c r="Q66" s="84">
        <v>1</v>
      </c>
      <c r="R66" s="84">
        <v>1</v>
      </c>
      <c r="S66" s="84">
        <v>1</v>
      </c>
      <c r="T66" s="84">
        <v>1</v>
      </c>
      <c r="U66" s="84">
        <v>1</v>
      </c>
      <c r="V66" s="84">
        <v>1</v>
      </c>
      <c r="W66" s="84">
        <v>0</v>
      </c>
      <c r="X66" s="84">
        <v>0</v>
      </c>
      <c r="Y66" s="84">
        <v>0</v>
      </c>
      <c r="Z66" s="84">
        <v>0</v>
      </c>
      <c r="AA66" s="84">
        <v>0</v>
      </c>
      <c r="AC66" s="78">
        <f t="shared" si="225"/>
        <v>0</v>
      </c>
      <c r="AD66" s="78">
        <f t="shared" si="179"/>
        <v>0</v>
      </c>
      <c r="AE66" s="78">
        <f t="shared" si="180"/>
        <v>0</v>
      </c>
      <c r="AF66" s="78">
        <f t="shared" si="181"/>
        <v>0</v>
      </c>
      <c r="AG66" s="78">
        <f t="shared" si="182"/>
        <v>0</v>
      </c>
      <c r="AH66" s="78">
        <f t="shared" si="183"/>
        <v>0</v>
      </c>
      <c r="AI66" s="78">
        <f t="shared" si="184"/>
        <v>0</v>
      </c>
      <c r="AJ66" s="78">
        <f t="shared" si="185"/>
        <v>0</v>
      </c>
      <c r="AK66" s="78">
        <f t="shared" si="186"/>
        <v>0</v>
      </c>
      <c r="AL66" s="78">
        <f t="shared" si="187"/>
        <v>0</v>
      </c>
      <c r="AM66" s="78">
        <f t="shared" si="188"/>
        <v>0</v>
      </c>
      <c r="AN66" s="78">
        <f t="shared" si="189"/>
        <v>0</v>
      </c>
      <c r="AO66" s="78">
        <f t="shared" si="190"/>
        <v>0</v>
      </c>
      <c r="AP66" s="78">
        <f t="shared" si="191"/>
        <v>0</v>
      </c>
      <c r="AQ66" s="78">
        <f t="shared" si="192"/>
        <v>0</v>
      </c>
      <c r="AR66" s="78">
        <f t="shared" si="193"/>
        <v>0</v>
      </c>
      <c r="AS66" s="78">
        <f t="shared" si="194"/>
        <v>0</v>
      </c>
      <c r="AT66" s="78">
        <f t="shared" si="195"/>
        <v>0</v>
      </c>
      <c r="AU66" s="78">
        <f t="shared" si="196"/>
        <v>0</v>
      </c>
      <c r="AV66" s="78">
        <f t="shared" si="197"/>
        <v>1</v>
      </c>
      <c r="AW66" s="78">
        <f t="shared" si="198"/>
        <v>0</v>
      </c>
      <c r="AX66" s="78">
        <f t="shared" si="199"/>
        <v>0</v>
      </c>
      <c r="AY66" s="78">
        <f t="shared" si="200"/>
        <v>0</v>
      </c>
      <c r="AZ66" s="78">
        <f t="shared" si="201"/>
        <v>0</v>
      </c>
      <c r="BB66" s="77">
        <f t="shared" si="226"/>
        <v>2040</v>
      </c>
      <c r="BC66" s="78">
        <f t="shared" si="227"/>
        <v>0</v>
      </c>
      <c r="BD66" s="78">
        <f t="shared" si="202"/>
        <v>0</v>
      </c>
      <c r="BE66" s="78">
        <f t="shared" si="203"/>
        <v>0</v>
      </c>
      <c r="BF66" s="78">
        <f t="shared" si="204"/>
        <v>0</v>
      </c>
      <c r="BG66" s="78">
        <f t="shared" si="205"/>
        <v>0</v>
      </c>
      <c r="BH66" s="78">
        <f t="shared" si="206"/>
        <v>0</v>
      </c>
      <c r="BI66" s="78">
        <f t="shared" si="207"/>
        <v>0</v>
      </c>
      <c r="BJ66" s="78">
        <f t="shared" si="208"/>
        <v>0</v>
      </c>
      <c r="BK66" s="78">
        <f t="shared" si="209"/>
        <v>0</v>
      </c>
      <c r="BL66" s="78">
        <f t="shared" si="210"/>
        <v>0</v>
      </c>
      <c r="BM66" s="78">
        <f t="shared" si="211"/>
        <v>0</v>
      </c>
      <c r="BN66" s="78">
        <f t="shared" si="212"/>
        <v>0</v>
      </c>
      <c r="BO66" s="78">
        <f t="shared" si="213"/>
        <v>0</v>
      </c>
      <c r="BP66" s="78">
        <f t="shared" si="214"/>
        <v>0</v>
      </c>
      <c r="BQ66" s="78">
        <f t="shared" si="215"/>
        <v>0</v>
      </c>
      <c r="BR66" s="78">
        <f t="shared" si="216"/>
        <v>0</v>
      </c>
      <c r="BS66" s="78">
        <f t="shared" si="217"/>
        <v>0</v>
      </c>
      <c r="BT66" s="78">
        <f t="shared" si="218"/>
        <v>0</v>
      </c>
      <c r="BU66" s="78">
        <f t="shared" si="219"/>
        <v>0</v>
      </c>
      <c r="BV66" s="78">
        <f t="shared" si="220"/>
        <v>2041</v>
      </c>
      <c r="BW66" s="78">
        <f t="shared" si="221"/>
        <v>0</v>
      </c>
      <c r="BX66" s="78">
        <f t="shared" si="222"/>
        <v>0</v>
      </c>
      <c r="BY66" s="78">
        <f t="shared" si="223"/>
        <v>0</v>
      </c>
      <c r="BZ66" s="78">
        <f t="shared" si="224"/>
        <v>0</v>
      </c>
    </row>
    <row r="67" spans="1:78" x14ac:dyDescent="0.25">
      <c r="A67" s="78" t="str">
        <f>'Scenario List'!$A$7</f>
        <v>5- Least Cost_no NCF EE</v>
      </c>
      <c r="B67" s="78" t="s">
        <v>69</v>
      </c>
      <c r="C67" s="87">
        <v>1</v>
      </c>
      <c r="D67" s="87">
        <v>1</v>
      </c>
      <c r="E67" s="84">
        <v>1</v>
      </c>
      <c r="F67" s="84">
        <v>1</v>
      </c>
      <c r="G67" s="84">
        <v>1</v>
      </c>
      <c r="H67" s="84">
        <v>1</v>
      </c>
      <c r="I67" s="84">
        <v>1</v>
      </c>
      <c r="J67" s="84">
        <v>1</v>
      </c>
      <c r="K67" s="84">
        <v>1</v>
      </c>
      <c r="L67" s="84">
        <v>1</v>
      </c>
      <c r="M67" s="84">
        <v>1</v>
      </c>
      <c r="N67" s="84">
        <v>1</v>
      </c>
      <c r="O67" s="84">
        <v>1</v>
      </c>
      <c r="P67" s="84">
        <v>1</v>
      </c>
      <c r="Q67" s="84">
        <v>1</v>
      </c>
      <c r="R67" s="84">
        <v>1</v>
      </c>
      <c r="S67" s="84">
        <v>1</v>
      </c>
      <c r="T67" s="84">
        <v>1</v>
      </c>
      <c r="U67" s="84">
        <v>1</v>
      </c>
      <c r="V67" s="84">
        <v>1</v>
      </c>
      <c r="W67" s="84">
        <v>1</v>
      </c>
      <c r="X67" s="84">
        <v>1</v>
      </c>
      <c r="Y67" s="84">
        <v>1</v>
      </c>
      <c r="Z67" s="84">
        <v>1</v>
      </c>
      <c r="AA67" s="84">
        <v>0</v>
      </c>
      <c r="AC67" s="78">
        <f t="shared" si="225"/>
        <v>0</v>
      </c>
      <c r="AD67" s="78">
        <f t="shared" si="179"/>
        <v>0</v>
      </c>
      <c r="AE67" s="78">
        <f t="shared" si="180"/>
        <v>0</v>
      </c>
      <c r="AF67" s="78">
        <f t="shared" si="181"/>
        <v>0</v>
      </c>
      <c r="AG67" s="78">
        <f t="shared" si="182"/>
        <v>0</v>
      </c>
      <c r="AH67" s="78">
        <f t="shared" si="183"/>
        <v>0</v>
      </c>
      <c r="AI67" s="78">
        <f t="shared" si="184"/>
        <v>0</v>
      </c>
      <c r="AJ67" s="78">
        <f t="shared" si="185"/>
        <v>0</v>
      </c>
      <c r="AK67" s="78">
        <f t="shared" si="186"/>
        <v>0</v>
      </c>
      <c r="AL67" s="78">
        <f t="shared" si="187"/>
        <v>0</v>
      </c>
      <c r="AM67" s="78">
        <f t="shared" si="188"/>
        <v>0</v>
      </c>
      <c r="AN67" s="78">
        <f t="shared" si="189"/>
        <v>0</v>
      </c>
      <c r="AO67" s="78">
        <f t="shared" si="190"/>
        <v>0</v>
      </c>
      <c r="AP67" s="78">
        <f t="shared" si="191"/>
        <v>0</v>
      </c>
      <c r="AQ67" s="78">
        <f t="shared" si="192"/>
        <v>0</v>
      </c>
      <c r="AR67" s="78">
        <f t="shared" si="193"/>
        <v>0</v>
      </c>
      <c r="AS67" s="78">
        <f t="shared" si="194"/>
        <v>0</v>
      </c>
      <c r="AT67" s="78">
        <f t="shared" si="195"/>
        <v>0</v>
      </c>
      <c r="AU67" s="78">
        <f t="shared" si="196"/>
        <v>0</v>
      </c>
      <c r="AV67" s="78">
        <f t="shared" si="197"/>
        <v>0</v>
      </c>
      <c r="AW67" s="78">
        <f t="shared" si="198"/>
        <v>0</v>
      </c>
      <c r="AX67" s="78">
        <f t="shared" si="199"/>
        <v>0</v>
      </c>
      <c r="AY67" s="78">
        <f t="shared" si="200"/>
        <v>0</v>
      </c>
      <c r="AZ67" s="78">
        <f t="shared" si="201"/>
        <v>1</v>
      </c>
      <c r="BB67" s="77">
        <f t="shared" si="226"/>
        <v>2044</v>
      </c>
      <c r="BC67" s="78">
        <f t="shared" si="227"/>
        <v>0</v>
      </c>
      <c r="BD67" s="78">
        <f t="shared" si="202"/>
        <v>0</v>
      </c>
      <c r="BE67" s="78">
        <f t="shared" si="203"/>
        <v>0</v>
      </c>
      <c r="BF67" s="78">
        <f t="shared" si="204"/>
        <v>0</v>
      </c>
      <c r="BG67" s="78">
        <f t="shared" si="205"/>
        <v>0</v>
      </c>
      <c r="BH67" s="78">
        <f t="shared" si="206"/>
        <v>0</v>
      </c>
      <c r="BI67" s="78">
        <f t="shared" si="207"/>
        <v>0</v>
      </c>
      <c r="BJ67" s="78">
        <f t="shared" si="208"/>
        <v>0</v>
      </c>
      <c r="BK67" s="78">
        <f t="shared" si="209"/>
        <v>0</v>
      </c>
      <c r="BL67" s="78">
        <f t="shared" si="210"/>
        <v>0</v>
      </c>
      <c r="BM67" s="78">
        <f t="shared" si="211"/>
        <v>0</v>
      </c>
      <c r="BN67" s="78">
        <f t="shared" si="212"/>
        <v>0</v>
      </c>
      <c r="BO67" s="78">
        <f t="shared" si="213"/>
        <v>0</v>
      </c>
      <c r="BP67" s="78">
        <f t="shared" si="214"/>
        <v>0</v>
      </c>
      <c r="BQ67" s="78">
        <f t="shared" si="215"/>
        <v>0</v>
      </c>
      <c r="BR67" s="78">
        <f t="shared" si="216"/>
        <v>0</v>
      </c>
      <c r="BS67" s="78">
        <f t="shared" si="217"/>
        <v>0</v>
      </c>
      <c r="BT67" s="78">
        <f t="shared" si="218"/>
        <v>0</v>
      </c>
      <c r="BU67" s="78">
        <f t="shared" si="219"/>
        <v>0</v>
      </c>
      <c r="BV67" s="78">
        <f t="shared" si="220"/>
        <v>0</v>
      </c>
      <c r="BW67" s="78">
        <f t="shared" si="221"/>
        <v>0</v>
      </c>
      <c r="BX67" s="78">
        <f t="shared" si="222"/>
        <v>0</v>
      </c>
      <c r="BY67" s="78">
        <f t="shared" si="223"/>
        <v>0</v>
      </c>
      <c r="BZ67" s="78">
        <f t="shared" si="224"/>
        <v>2045</v>
      </c>
    </row>
    <row r="68" spans="1:78" x14ac:dyDescent="0.25">
      <c r="A68" s="78" t="str">
        <f>'Scenario List'!$A$7</f>
        <v>5- Least Cost_no NCF EE</v>
      </c>
      <c r="B68" s="78" t="s">
        <v>70</v>
      </c>
      <c r="C68" s="87">
        <v>1</v>
      </c>
      <c r="D68" s="87">
        <v>1</v>
      </c>
      <c r="E68" s="84">
        <v>1</v>
      </c>
      <c r="F68" s="84">
        <v>1</v>
      </c>
      <c r="G68" s="84">
        <v>1</v>
      </c>
      <c r="H68" s="84">
        <v>1</v>
      </c>
      <c r="I68" s="84">
        <v>1</v>
      </c>
      <c r="J68" s="84">
        <v>1</v>
      </c>
      <c r="K68" s="84">
        <v>1</v>
      </c>
      <c r="L68" s="84">
        <v>1</v>
      </c>
      <c r="M68" s="84">
        <v>1</v>
      </c>
      <c r="N68" s="84">
        <v>1</v>
      </c>
      <c r="O68" s="84">
        <v>1</v>
      </c>
      <c r="P68" s="84">
        <v>1</v>
      </c>
      <c r="Q68" s="84">
        <v>1</v>
      </c>
      <c r="R68" s="84">
        <v>1</v>
      </c>
      <c r="S68" s="84">
        <v>1</v>
      </c>
      <c r="T68" s="84">
        <v>1</v>
      </c>
      <c r="U68" s="84">
        <v>1</v>
      </c>
      <c r="V68" s="84">
        <v>1</v>
      </c>
      <c r="W68" s="84">
        <v>1</v>
      </c>
      <c r="X68" s="84">
        <v>1</v>
      </c>
      <c r="Y68" s="84">
        <v>1</v>
      </c>
      <c r="Z68" s="84">
        <v>1</v>
      </c>
      <c r="AA68" s="84">
        <v>0</v>
      </c>
      <c r="AC68" s="78">
        <f t="shared" si="225"/>
        <v>0</v>
      </c>
      <c r="AD68" s="78">
        <f t="shared" si="179"/>
        <v>0</v>
      </c>
      <c r="AE68" s="78">
        <f t="shared" si="180"/>
        <v>0</v>
      </c>
      <c r="AF68" s="78">
        <f t="shared" si="181"/>
        <v>0</v>
      </c>
      <c r="AG68" s="78">
        <f t="shared" si="182"/>
        <v>0</v>
      </c>
      <c r="AH68" s="78">
        <f t="shared" si="183"/>
        <v>0</v>
      </c>
      <c r="AI68" s="78">
        <f t="shared" si="184"/>
        <v>0</v>
      </c>
      <c r="AJ68" s="78">
        <f t="shared" si="185"/>
        <v>0</v>
      </c>
      <c r="AK68" s="78">
        <f t="shared" si="186"/>
        <v>0</v>
      </c>
      <c r="AL68" s="78">
        <f t="shared" si="187"/>
        <v>0</v>
      </c>
      <c r="AM68" s="78">
        <f t="shared" si="188"/>
        <v>0</v>
      </c>
      <c r="AN68" s="78">
        <f t="shared" si="189"/>
        <v>0</v>
      </c>
      <c r="AO68" s="78">
        <f t="shared" si="190"/>
        <v>0</v>
      </c>
      <c r="AP68" s="78">
        <f t="shared" si="191"/>
        <v>0</v>
      </c>
      <c r="AQ68" s="78">
        <f t="shared" si="192"/>
        <v>0</v>
      </c>
      <c r="AR68" s="78">
        <f t="shared" si="193"/>
        <v>0</v>
      </c>
      <c r="AS68" s="78">
        <f t="shared" si="194"/>
        <v>0</v>
      </c>
      <c r="AT68" s="78">
        <f t="shared" si="195"/>
        <v>0</v>
      </c>
      <c r="AU68" s="78">
        <f t="shared" si="196"/>
        <v>0</v>
      </c>
      <c r="AV68" s="78">
        <f t="shared" si="197"/>
        <v>0</v>
      </c>
      <c r="AW68" s="78">
        <f t="shared" si="198"/>
        <v>0</v>
      </c>
      <c r="AX68" s="78">
        <f t="shared" si="199"/>
        <v>0</v>
      </c>
      <c r="AY68" s="78">
        <f t="shared" si="200"/>
        <v>0</v>
      </c>
      <c r="AZ68" s="78">
        <f t="shared" si="201"/>
        <v>1</v>
      </c>
      <c r="BB68" s="77">
        <f t="shared" si="226"/>
        <v>2044</v>
      </c>
      <c r="BC68" s="78">
        <f t="shared" si="227"/>
        <v>0</v>
      </c>
      <c r="BD68" s="78">
        <f t="shared" si="202"/>
        <v>0</v>
      </c>
      <c r="BE68" s="78">
        <f t="shared" si="203"/>
        <v>0</v>
      </c>
      <c r="BF68" s="78">
        <f t="shared" si="204"/>
        <v>0</v>
      </c>
      <c r="BG68" s="78">
        <f t="shared" si="205"/>
        <v>0</v>
      </c>
      <c r="BH68" s="78">
        <f t="shared" si="206"/>
        <v>0</v>
      </c>
      <c r="BI68" s="78">
        <f t="shared" si="207"/>
        <v>0</v>
      </c>
      <c r="BJ68" s="78">
        <f t="shared" si="208"/>
        <v>0</v>
      </c>
      <c r="BK68" s="78">
        <f t="shared" si="209"/>
        <v>0</v>
      </c>
      <c r="BL68" s="78">
        <f t="shared" si="210"/>
        <v>0</v>
      </c>
      <c r="BM68" s="78">
        <f t="shared" si="211"/>
        <v>0</v>
      </c>
      <c r="BN68" s="78">
        <f t="shared" si="212"/>
        <v>0</v>
      </c>
      <c r="BO68" s="78">
        <f t="shared" si="213"/>
        <v>0</v>
      </c>
      <c r="BP68" s="78">
        <f t="shared" si="214"/>
        <v>0</v>
      </c>
      <c r="BQ68" s="78">
        <f t="shared" si="215"/>
        <v>0</v>
      </c>
      <c r="BR68" s="78">
        <f t="shared" si="216"/>
        <v>0</v>
      </c>
      <c r="BS68" s="78">
        <f t="shared" si="217"/>
        <v>0</v>
      </c>
      <c r="BT68" s="78">
        <f t="shared" si="218"/>
        <v>0</v>
      </c>
      <c r="BU68" s="78">
        <f t="shared" si="219"/>
        <v>0</v>
      </c>
      <c r="BV68" s="78">
        <f t="shared" si="220"/>
        <v>0</v>
      </c>
      <c r="BW68" s="78">
        <f t="shared" si="221"/>
        <v>0</v>
      </c>
      <c r="BX68" s="78">
        <f t="shared" si="222"/>
        <v>0</v>
      </c>
      <c r="BY68" s="78">
        <f t="shared" si="223"/>
        <v>0</v>
      </c>
      <c r="BZ68" s="78">
        <f t="shared" si="224"/>
        <v>2045</v>
      </c>
    </row>
    <row r="69" spans="1:78" x14ac:dyDescent="0.25">
      <c r="A69" s="78" t="str">
        <f>'Scenario List'!$A$7</f>
        <v>5- Least Cost_no NCF EE</v>
      </c>
      <c r="B69" s="78" t="s">
        <v>71</v>
      </c>
      <c r="C69" s="87">
        <v>1</v>
      </c>
      <c r="D69" s="87">
        <v>1</v>
      </c>
      <c r="E69" s="84">
        <v>1</v>
      </c>
      <c r="F69" s="84">
        <v>1</v>
      </c>
      <c r="G69" s="84">
        <v>1</v>
      </c>
      <c r="H69" s="84">
        <v>1</v>
      </c>
      <c r="I69" s="84">
        <v>1</v>
      </c>
      <c r="J69" s="84">
        <v>1</v>
      </c>
      <c r="K69" s="84">
        <v>1</v>
      </c>
      <c r="L69" s="84">
        <v>1</v>
      </c>
      <c r="M69" s="84">
        <v>1</v>
      </c>
      <c r="N69" s="84">
        <v>1</v>
      </c>
      <c r="O69" s="84">
        <v>1</v>
      </c>
      <c r="P69" s="84">
        <v>1</v>
      </c>
      <c r="Q69" s="84">
        <v>1</v>
      </c>
      <c r="R69" s="84">
        <v>0</v>
      </c>
      <c r="S69" s="84">
        <v>0</v>
      </c>
      <c r="T69" s="84">
        <v>0</v>
      </c>
      <c r="U69" s="84">
        <v>0</v>
      </c>
      <c r="V69" s="84">
        <v>0</v>
      </c>
      <c r="W69" s="84">
        <v>0</v>
      </c>
      <c r="X69" s="84">
        <v>0</v>
      </c>
      <c r="Y69" s="84">
        <v>0</v>
      </c>
      <c r="Z69" s="84">
        <v>0</v>
      </c>
      <c r="AA69" s="84">
        <v>0</v>
      </c>
      <c r="AC69" s="78">
        <f t="shared" si="225"/>
        <v>0</v>
      </c>
      <c r="AD69" s="78">
        <f t="shared" si="179"/>
        <v>0</v>
      </c>
      <c r="AE69" s="78">
        <f t="shared" si="180"/>
        <v>0</v>
      </c>
      <c r="AF69" s="78">
        <f t="shared" si="181"/>
        <v>0</v>
      </c>
      <c r="AG69" s="78">
        <f t="shared" si="182"/>
        <v>0</v>
      </c>
      <c r="AH69" s="78">
        <f t="shared" si="183"/>
        <v>0</v>
      </c>
      <c r="AI69" s="78">
        <f t="shared" si="184"/>
        <v>0</v>
      </c>
      <c r="AJ69" s="78">
        <f t="shared" si="185"/>
        <v>0</v>
      </c>
      <c r="AK69" s="78">
        <f t="shared" si="186"/>
        <v>0</v>
      </c>
      <c r="AL69" s="78">
        <f t="shared" si="187"/>
        <v>0</v>
      </c>
      <c r="AM69" s="78">
        <f t="shared" si="188"/>
        <v>0</v>
      </c>
      <c r="AN69" s="78">
        <f t="shared" si="189"/>
        <v>0</v>
      </c>
      <c r="AO69" s="78">
        <f t="shared" si="190"/>
        <v>0</v>
      </c>
      <c r="AP69" s="78">
        <f t="shared" si="191"/>
        <v>0</v>
      </c>
      <c r="AQ69" s="78">
        <f t="shared" si="192"/>
        <v>1</v>
      </c>
      <c r="AR69" s="78">
        <f t="shared" si="193"/>
        <v>0</v>
      </c>
      <c r="AS69" s="78">
        <f t="shared" si="194"/>
        <v>0</v>
      </c>
      <c r="AT69" s="78">
        <f t="shared" si="195"/>
        <v>0</v>
      </c>
      <c r="AU69" s="78">
        <f t="shared" si="196"/>
        <v>0</v>
      </c>
      <c r="AV69" s="78">
        <f t="shared" si="197"/>
        <v>0</v>
      </c>
      <c r="AW69" s="78">
        <f t="shared" si="198"/>
        <v>0</v>
      </c>
      <c r="AX69" s="78">
        <f t="shared" si="199"/>
        <v>0</v>
      </c>
      <c r="AY69" s="78">
        <f t="shared" si="200"/>
        <v>0</v>
      </c>
      <c r="AZ69" s="78">
        <f t="shared" si="201"/>
        <v>0</v>
      </c>
      <c r="BB69" s="77">
        <f t="shared" si="226"/>
        <v>2035</v>
      </c>
      <c r="BC69" s="78">
        <f t="shared" si="227"/>
        <v>0</v>
      </c>
      <c r="BD69" s="78">
        <f t="shared" si="202"/>
        <v>0</v>
      </c>
      <c r="BE69" s="78">
        <f t="shared" si="203"/>
        <v>0</v>
      </c>
      <c r="BF69" s="78">
        <f t="shared" si="204"/>
        <v>0</v>
      </c>
      <c r="BG69" s="78">
        <f t="shared" si="205"/>
        <v>0</v>
      </c>
      <c r="BH69" s="78">
        <f t="shared" si="206"/>
        <v>0</v>
      </c>
      <c r="BI69" s="78">
        <f t="shared" si="207"/>
        <v>0</v>
      </c>
      <c r="BJ69" s="78">
        <f t="shared" si="208"/>
        <v>0</v>
      </c>
      <c r="BK69" s="78">
        <f t="shared" si="209"/>
        <v>0</v>
      </c>
      <c r="BL69" s="78">
        <f t="shared" si="210"/>
        <v>0</v>
      </c>
      <c r="BM69" s="78">
        <f t="shared" si="211"/>
        <v>0</v>
      </c>
      <c r="BN69" s="78">
        <f t="shared" si="212"/>
        <v>0</v>
      </c>
      <c r="BO69" s="78">
        <f t="shared" si="213"/>
        <v>0</v>
      </c>
      <c r="BP69" s="78">
        <f t="shared" si="214"/>
        <v>0</v>
      </c>
      <c r="BQ69" s="78">
        <f t="shared" si="215"/>
        <v>2036</v>
      </c>
      <c r="BR69" s="78">
        <f t="shared" si="216"/>
        <v>0</v>
      </c>
      <c r="BS69" s="78">
        <f t="shared" si="217"/>
        <v>0</v>
      </c>
      <c r="BT69" s="78">
        <f t="shared" si="218"/>
        <v>0</v>
      </c>
      <c r="BU69" s="78">
        <f t="shared" si="219"/>
        <v>0</v>
      </c>
      <c r="BV69" s="78">
        <f t="shared" si="220"/>
        <v>0</v>
      </c>
      <c r="BW69" s="78">
        <f t="shared" si="221"/>
        <v>0</v>
      </c>
      <c r="BX69" s="78">
        <f t="shared" si="222"/>
        <v>0</v>
      </c>
      <c r="BY69" s="78">
        <f t="shared" si="223"/>
        <v>0</v>
      </c>
      <c r="BZ69" s="78">
        <f t="shared" si="224"/>
        <v>0</v>
      </c>
    </row>
  </sheetData>
  <conditionalFormatting sqref="AC14:BZ23">
    <cfRule type="cellIs" dxfId="13" priority="54" operator="greaterThan">
      <formula>0</formula>
    </cfRule>
  </conditionalFormatting>
  <conditionalFormatting sqref="AC26:BA35">
    <cfRule type="cellIs" dxfId="12" priority="53" operator="greaterThan">
      <formula>0</formula>
    </cfRule>
  </conditionalFormatting>
  <conditionalFormatting sqref="AC38:BA47">
    <cfRule type="cellIs" dxfId="11" priority="52" operator="greaterThan">
      <formula>0</formula>
    </cfRule>
  </conditionalFormatting>
  <conditionalFormatting sqref="AC49:BA58">
    <cfRule type="cellIs" dxfId="10" priority="51" operator="greaterThan">
      <formula>0</formula>
    </cfRule>
  </conditionalFormatting>
  <conditionalFormatting sqref="AC60:BA69">
    <cfRule type="cellIs" dxfId="9" priority="50" operator="greaterThan">
      <formula>0</formula>
    </cfRule>
  </conditionalFormatting>
  <conditionalFormatting sqref="BC26:BZ35">
    <cfRule type="cellIs" dxfId="8" priority="43" operator="greaterThan">
      <formula>0</formula>
    </cfRule>
  </conditionalFormatting>
  <conditionalFormatting sqref="BC38:BZ47">
    <cfRule type="cellIs" dxfId="7" priority="42" operator="greaterThan">
      <formula>0</formula>
    </cfRule>
  </conditionalFormatting>
  <conditionalFormatting sqref="BC49:BZ58">
    <cfRule type="cellIs" dxfId="6" priority="41" operator="greaterThan">
      <formula>0</formula>
    </cfRule>
  </conditionalFormatting>
  <conditionalFormatting sqref="BC60:BZ69">
    <cfRule type="cellIs" dxfId="5" priority="40" operator="greaterThan">
      <formula>0</formula>
    </cfRule>
  </conditionalFormatting>
  <conditionalFormatting sqref="BB26:BB35">
    <cfRule type="cellIs" dxfId="4" priority="23" operator="greaterThan">
      <formula>0</formula>
    </cfRule>
  </conditionalFormatting>
  <conditionalFormatting sqref="BB38:BB47">
    <cfRule type="cellIs" dxfId="3" priority="22" operator="greaterThan">
      <formula>0</formula>
    </cfRule>
  </conditionalFormatting>
  <conditionalFormatting sqref="BB49:BB58">
    <cfRule type="cellIs" dxfId="2" priority="21" operator="greaterThan">
      <formula>0</formula>
    </cfRule>
  </conditionalFormatting>
  <conditionalFormatting sqref="BB60:BB69">
    <cfRule type="cellIs" dxfId="1" priority="20" operator="greater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U122"/>
  <sheetViews>
    <sheetView zoomScale="70" zoomScaleNormal="70" workbookViewId="0">
      <selection activeCell="X11" sqref="X11:Y11"/>
    </sheetView>
  </sheetViews>
  <sheetFormatPr defaultRowHeight="15" x14ac:dyDescent="0.25"/>
  <cols>
    <col min="1" max="1" width="34" bestFit="1" customWidth="1"/>
    <col min="2" max="2" width="68.5703125" bestFit="1" customWidth="1"/>
    <col min="3" max="3" width="8.7109375" hidden="1" customWidth="1"/>
    <col min="4" max="24" width="9.140625" customWidth="1"/>
    <col min="25" max="25" width="9.42578125" customWidth="1"/>
    <col min="26" max="26" width="4" customWidth="1"/>
    <col min="27" max="27" width="9.140625" customWidth="1"/>
    <col min="28" max="28" width="9" customWidth="1"/>
    <col min="29" max="34" width="7.42578125" bestFit="1" customWidth="1"/>
    <col min="35" max="35" width="7.140625" bestFit="1" customWidth="1"/>
    <col min="36" max="44" width="7.42578125" bestFit="1" customWidth="1"/>
    <col min="45" max="45" width="7.140625" bestFit="1" customWidth="1"/>
    <col min="46" max="49" width="7.42578125" bestFit="1" customWidth="1"/>
    <col min="51" max="58" width="7.42578125" bestFit="1" customWidth="1"/>
    <col min="59" max="59" width="7.140625" bestFit="1" customWidth="1"/>
    <col min="60" max="68" width="7.42578125" bestFit="1" customWidth="1"/>
    <col min="69" max="69" width="7.140625" bestFit="1" customWidth="1"/>
    <col min="70" max="73" width="7.42578125" bestFit="1" customWidth="1"/>
  </cols>
  <sheetData>
    <row r="1" spans="1:73" x14ac:dyDescent="0.25">
      <c r="B1" t="s">
        <v>1</v>
      </c>
      <c r="C1" s="136">
        <v>0.65649999999999997</v>
      </c>
    </row>
    <row r="2" spans="1:73" x14ac:dyDescent="0.25">
      <c r="B2" t="s">
        <v>2</v>
      </c>
      <c r="C2" s="113">
        <f>1-C1</f>
        <v>0.34350000000000003</v>
      </c>
    </row>
    <row r="4" spans="1:73" x14ac:dyDescent="0.25">
      <c r="C4" s="162" t="s">
        <v>116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26"/>
      <c r="AA4" s="162" t="s">
        <v>117</v>
      </c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27"/>
      <c r="AY4" s="162" t="s">
        <v>118</v>
      </c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</row>
    <row r="5" spans="1:73" x14ac:dyDescent="0.25">
      <c r="C5" s="128">
        <v>2023</v>
      </c>
      <c r="D5" s="128">
        <v>2024</v>
      </c>
      <c r="E5" s="128">
        <v>2025</v>
      </c>
      <c r="F5" s="128">
        <v>2026</v>
      </c>
      <c r="G5" s="128">
        <v>2027</v>
      </c>
      <c r="H5" s="128">
        <v>2028</v>
      </c>
      <c r="I5" s="128">
        <v>2029</v>
      </c>
      <c r="J5" s="128">
        <v>2030</v>
      </c>
      <c r="K5" s="128">
        <v>2031</v>
      </c>
      <c r="L5" s="128">
        <v>2032</v>
      </c>
      <c r="M5" s="128">
        <v>2033</v>
      </c>
      <c r="N5" s="128">
        <v>2034</v>
      </c>
      <c r="O5" s="128">
        <v>2035</v>
      </c>
      <c r="P5" s="128">
        <v>2036</v>
      </c>
      <c r="Q5" s="128">
        <v>2037</v>
      </c>
      <c r="R5" s="128">
        <v>2038</v>
      </c>
      <c r="S5" s="128">
        <v>2039</v>
      </c>
      <c r="T5" s="128">
        <v>2040</v>
      </c>
      <c r="U5" s="128">
        <v>2041</v>
      </c>
      <c r="V5" s="128">
        <v>2042</v>
      </c>
      <c r="W5" s="128">
        <v>2043</v>
      </c>
      <c r="X5" s="128">
        <v>2044</v>
      </c>
      <c r="Y5" s="128">
        <v>2045</v>
      </c>
      <c r="Z5" s="129"/>
      <c r="AA5" s="128">
        <v>2023</v>
      </c>
      <c r="AB5" s="128">
        <v>2024</v>
      </c>
      <c r="AC5" s="128">
        <v>2025</v>
      </c>
      <c r="AD5" s="128">
        <v>2026</v>
      </c>
      <c r="AE5" s="128">
        <v>2027</v>
      </c>
      <c r="AF5" s="128">
        <v>2028</v>
      </c>
      <c r="AG5" s="128">
        <v>2029</v>
      </c>
      <c r="AH5" s="128">
        <v>2030</v>
      </c>
      <c r="AI5" s="128">
        <v>2031</v>
      </c>
      <c r="AJ5" s="128">
        <v>2032</v>
      </c>
      <c r="AK5" s="128">
        <v>2033</v>
      </c>
      <c r="AL5" s="128">
        <v>2034</v>
      </c>
      <c r="AM5" s="128">
        <v>2035</v>
      </c>
      <c r="AN5" s="128">
        <v>2036</v>
      </c>
      <c r="AO5" s="128">
        <v>2037</v>
      </c>
      <c r="AP5" s="128">
        <v>2038</v>
      </c>
      <c r="AQ5" s="128">
        <v>2039</v>
      </c>
      <c r="AR5" s="128">
        <v>2040</v>
      </c>
      <c r="AS5" s="128">
        <v>2041</v>
      </c>
      <c r="AT5" s="128">
        <v>2042</v>
      </c>
      <c r="AU5" s="128">
        <v>2043</v>
      </c>
      <c r="AV5" s="128">
        <v>2044</v>
      </c>
      <c r="AW5" s="128">
        <v>2045</v>
      </c>
      <c r="AX5" s="127"/>
      <c r="AY5" s="128">
        <v>2023</v>
      </c>
      <c r="AZ5" s="128">
        <v>2024</v>
      </c>
      <c r="BA5" s="128">
        <v>2025</v>
      </c>
      <c r="BB5" s="128">
        <v>2026</v>
      </c>
      <c r="BC5" s="128">
        <v>2027</v>
      </c>
      <c r="BD5" s="128">
        <v>2028</v>
      </c>
      <c r="BE5" s="128">
        <v>2029</v>
      </c>
      <c r="BF5" s="128">
        <v>2030</v>
      </c>
      <c r="BG5" s="128">
        <v>2031</v>
      </c>
      <c r="BH5" s="128">
        <v>2032</v>
      </c>
      <c r="BI5" s="128">
        <v>2033</v>
      </c>
      <c r="BJ5" s="128">
        <v>2034</v>
      </c>
      <c r="BK5" s="128">
        <v>2035</v>
      </c>
      <c r="BL5" s="128">
        <v>2036</v>
      </c>
      <c r="BM5" s="128">
        <v>2037</v>
      </c>
      <c r="BN5" s="128">
        <v>2038</v>
      </c>
      <c r="BO5" s="128">
        <v>2039</v>
      </c>
      <c r="BP5" s="128">
        <v>2040</v>
      </c>
      <c r="BQ5" s="128">
        <v>2041</v>
      </c>
      <c r="BR5" s="128">
        <v>2042</v>
      </c>
      <c r="BS5" s="128">
        <v>2043</v>
      </c>
      <c r="BT5" s="128">
        <v>2044</v>
      </c>
      <c r="BU5" s="128">
        <v>2045</v>
      </c>
    </row>
    <row r="6" spans="1:73" x14ac:dyDescent="0.25">
      <c r="A6" t="s">
        <v>181</v>
      </c>
      <c r="B6" t="s">
        <v>119</v>
      </c>
      <c r="C6" s="130">
        <v>0</v>
      </c>
      <c r="D6" s="130">
        <v>0</v>
      </c>
      <c r="E6" s="130">
        <v>0</v>
      </c>
      <c r="F6" s="130">
        <v>0</v>
      </c>
      <c r="G6" s="130">
        <v>0</v>
      </c>
      <c r="H6" s="130">
        <v>0</v>
      </c>
      <c r="I6" s="130">
        <v>0</v>
      </c>
      <c r="J6" s="130">
        <v>0</v>
      </c>
      <c r="K6" s="130">
        <v>0</v>
      </c>
      <c r="L6" s="130">
        <v>0</v>
      </c>
      <c r="M6" s="130">
        <v>0</v>
      </c>
      <c r="N6" s="130">
        <v>0</v>
      </c>
      <c r="O6" s="130">
        <v>0</v>
      </c>
      <c r="P6" s="130">
        <v>0</v>
      </c>
      <c r="Q6" s="130">
        <v>0</v>
      </c>
      <c r="R6" s="130">
        <v>0</v>
      </c>
      <c r="S6" s="130">
        <v>0</v>
      </c>
      <c r="T6" s="130">
        <v>0</v>
      </c>
      <c r="U6" s="130">
        <v>0</v>
      </c>
      <c r="V6" s="130">
        <v>0</v>
      </c>
      <c r="W6" s="130">
        <v>0</v>
      </c>
      <c r="X6" s="130">
        <v>0</v>
      </c>
      <c r="Y6" s="130">
        <v>0</v>
      </c>
      <c r="Z6" s="131"/>
      <c r="AA6" s="132">
        <v>0</v>
      </c>
      <c r="AB6" s="132">
        <v>0</v>
      </c>
      <c r="AC6" s="132">
        <v>0</v>
      </c>
      <c r="AD6" s="132">
        <v>0</v>
      </c>
      <c r="AE6" s="132">
        <v>186.18217192207348</v>
      </c>
      <c r="AF6" s="132">
        <v>0</v>
      </c>
      <c r="AG6" s="132">
        <v>0</v>
      </c>
      <c r="AH6" s="132">
        <v>0</v>
      </c>
      <c r="AI6" s="132">
        <v>0</v>
      </c>
      <c r="AJ6" s="132">
        <v>0</v>
      </c>
      <c r="AK6" s="132">
        <v>0</v>
      </c>
      <c r="AL6" s="132">
        <v>0</v>
      </c>
      <c r="AM6" s="132">
        <v>0</v>
      </c>
      <c r="AN6" s="132">
        <v>0</v>
      </c>
      <c r="AO6" s="132">
        <v>0</v>
      </c>
      <c r="AP6" s="132">
        <v>0</v>
      </c>
      <c r="AQ6" s="132">
        <v>0</v>
      </c>
      <c r="AR6" s="132">
        <v>0</v>
      </c>
      <c r="AS6" s="132">
        <v>0</v>
      </c>
      <c r="AT6" s="132">
        <v>0</v>
      </c>
      <c r="AU6" s="132">
        <v>0</v>
      </c>
      <c r="AV6" s="132">
        <v>0</v>
      </c>
      <c r="AW6" s="132">
        <v>0</v>
      </c>
      <c r="AX6" s="131"/>
      <c r="AY6" s="54">
        <v>0</v>
      </c>
      <c r="AZ6" s="54">
        <v>0</v>
      </c>
      <c r="BA6" s="54">
        <v>0</v>
      </c>
      <c r="BB6" s="54">
        <v>0</v>
      </c>
      <c r="BC6" s="54">
        <v>0</v>
      </c>
      <c r="BD6" s="54">
        <v>0</v>
      </c>
      <c r="BE6" s="54">
        <v>0</v>
      </c>
      <c r="BF6" s="54">
        <v>0</v>
      </c>
      <c r="BG6" s="54">
        <v>0</v>
      </c>
      <c r="BH6" s="54">
        <v>0</v>
      </c>
      <c r="BI6" s="54">
        <v>0</v>
      </c>
      <c r="BJ6" s="54">
        <v>0</v>
      </c>
      <c r="BK6" s="54">
        <v>0</v>
      </c>
      <c r="BL6" s="54">
        <v>0</v>
      </c>
      <c r="BM6" s="54">
        <v>0</v>
      </c>
      <c r="BN6" s="54">
        <v>0</v>
      </c>
      <c r="BO6" s="54">
        <v>0</v>
      </c>
      <c r="BP6" s="54">
        <v>0</v>
      </c>
      <c r="BQ6" s="54">
        <v>0</v>
      </c>
      <c r="BR6" s="54">
        <v>0</v>
      </c>
      <c r="BS6" s="54">
        <v>0</v>
      </c>
      <c r="BT6" s="54">
        <v>0</v>
      </c>
      <c r="BU6" s="54">
        <v>0</v>
      </c>
    </row>
    <row r="7" spans="1:73" x14ac:dyDescent="0.25">
      <c r="A7" t="s">
        <v>181</v>
      </c>
      <c r="B7" t="s">
        <v>120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0">
        <v>0</v>
      </c>
      <c r="J7" s="130">
        <v>0</v>
      </c>
      <c r="K7" s="130">
        <v>0</v>
      </c>
      <c r="L7" s="130">
        <v>0</v>
      </c>
      <c r="M7" s="130">
        <v>0</v>
      </c>
      <c r="N7" s="130">
        <v>0</v>
      </c>
      <c r="O7" s="130">
        <v>0</v>
      </c>
      <c r="P7" s="130">
        <v>0</v>
      </c>
      <c r="Q7" s="130">
        <v>0</v>
      </c>
      <c r="R7" s="130">
        <v>0</v>
      </c>
      <c r="S7" s="130">
        <v>0</v>
      </c>
      <c r="T7" s="130">
        <v>0</v>
      </c>
      <c r="U7" s="130">
        <v>0</v>
      </c>
      <c r="V7" s="130">
        <v>0</v>
      </c>
      <c r="W7" s="130">
        <v>0</v>
      </c>
      <c r="X7" s="130">
        <v>0</v>
      </c>
      <c r="Y7" s="130">
        <v>0</v>
      </c>
      <c r="Z7" s="131"/>
      <c r="AA7" s="132">
        <v>0</v>
      </c>
      <c r="AB7" s="132">
        <v>0</v>
      </c>
      <c r="AC7" s="132">
        <v>0</v>
      </c>
      <c r="AD7" s="132">
        <v>0</v>
      </c>
      <c r="AE7" s="132">
        <v>0</v>
      </c>
      <c r="AF7" s="132">
        <v>0</v>
      </c>
      <c r="AG7" s="132">
        <v>0</v>
      </c>
      <c r="AH7" s="132">
        <v>0</v>
      </c>
      <c r="AI7" s="132">
        <v>0</v>
      </c>
      <c r="AJ7" s="132">
        <v>0</v>
      </c>
      <c r="AK7" s="132">
        <v>0</v>
      </c>
      <c r="AL7" s="132">
        <v>0</v>
      </c>
      <c r="AM7" s="132">
        <v>0</v>
      </c>
      <c r="AN7" s="132">
        <v>0</v>
      </c>
      <c r="AO7" s="132">
        <v>0</v>
      </c>
      <c r="AP7" s="132">
        <v>0</v>
      </c>
      <c r="AQ7" s="132">
        <v>0</v>
      </c>
      <c r="AR7" s="132">
        <v>0</v>
      </c>
      <c r="AS7" s="132">
        <v>0</v>
      </c>
      <c r="AT7" s="132">
        <v>0</v>
      </c>
      <c r="AU7" s="132">
        <v>0</v>
      </c>
      <c r="AV7" s="132">
        <v>0</v>
      </c>
      <c r="AW7" s="132">
        <v>0</v>
      </c>
      <c r="AX7" s="131"/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4">
        <v>0</v>
      </c>
      <c r="BN7" s="54">
        <v>0</v>
      </c>
      <c r="BO7" s="54">
        <v>0</v>
      </c>
      <c r="BP7" s="54">
        <v>0</v>
      </c>
      <c r="BQ7" s="54">
        <v>0</v>
      </c>
      <c r="BR7" s="54">
        <v>0</v>
      </c>
      <c r="BS7" s="54">
        <v>0</v>
      </c>
      <c r="BT7" s="54">
        <v>0</v>
      </c>
      <c r="BU7" s="54">
        <v>0</v>
      </c>
    </row>
    <row r="8" spans="1:73" x14ac:dyDescent="0.25">
      <c r="A8" t="s">
        <v>181</v>
      </c>
      <c r="B8" s="133" t="s">
        <v>121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0">
        <v>0</v>
      </c>
      <c r="J8" s="130">
        <v>0</v>
      </c>
      <c r="K8" s="130">
        <v>0</v>
      </c>
      <c r="L8" s="130">
        <v>0</v>
      </c>
      <c r="M8" s="130">
        <v>0</v>
      </c>
      <c r="N8" s="130">
        <v>0</v>
      </c>
      <c r="O8" s="130">
        <v>0</v>
      </c>
      <c r="P8" s="130">
        <v>0</v>
      </c>
      <c r="Q8" s="130">
        <v>0</v>
      </c>
      <c r="R8" s="130">
        <v>0</v>
      </c>
      <c r="S8" s="130">
        <v>0</v>
      </c>
      <c r="T8" s="130">
        <v>0</v>
      </c>
      <c r="U8" s="130">
        <v>0</v>
      </c>
      <c r="V8" s="130">
        <v>0</v>
      </c>
      <c r="W8" s="130">
        <v>0</v>
      </c>
      <c r="X8" s="130">
        <v>0</v>
      </c>
      <c r="Y8" s="130">
        <v>0</v>
      </c>
      <c r="Z8" s="131"/>
      <c r="AA8" s="132">
        <v>0</v>
      </c>
      <c r="AB8" s="132">
        <v>0</v>
      </c>
      <c r="AC8" s="132">
        <v>0</v>
      </c>
      <c r="AD8" s="132">
        <v>0</v>
      </c>
      <c r="AE8" s="132">
        <v>0</v>
      </c>
      <c r="AF8" s="132">
        <v>0</v>
      </c>
      <c r="AG8" s="132">
        <v>0</v>
      </c>
      <c r="AH8" s="132">
        <v>0</v>
      </c>
      <c r="AI8" s="132">
        <v>0</v>
      </c>
      <c r="AJ8" s="132">
        <v>0</v>
      </c>
      <c r="AK8" s="132">
        <v>0</v>
      </c>
      <c r="AL8" s="132">
        <v>0</v>
      </c>
      <c r="AM8" s="132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  <c r="AW8" s="132">
        <v>0</v>
      </c>
      <c r="AX8" s="131"/>
      <c r="AY8" s="54">
        <v>0</v>
      </c>
      <c r="AZ8" s="54">
        <v>0</v>
      </c>
      <c r="BA8" s="54">
        <v>0</v>
      </c>
      <c r="BB8" s="54">
        <v>0</v>
      </c>
      <c r="BC8" s="54">
        <v>0</v>
      </c>
      <c r="BD8" s="54">
        <v>0</v>
      </c>
      <c r="BE8" s="54">
        <v>0</v>
      </c>
      <c r="BF8" s="54">
        <v>0</v>
      </c>
      <c r="BG8" s="54">
        <v>0</v>
      </c>
      <c r="BH8" s="54">
        <v>0</v>
      </c>
      <c r="BI8" s="54">
        <v>0</v>
      </c>
      <c r="BJ8" s="54">
        <v>0</v>
      </c>
      <c r="BK8" s="54">
        <v>0</v>
      </c>
      <c r="BL8" s="54">
        <v>0</v>
      </c>
      <c r="BM8" s="54">
        <v>0</v>
      </c>
      <c r="BN8" s="54">
        <v>0</v>
      </c>
      <c r="BO8" s="54">
        <v>0</v>
      </c>
      <c r="BP8" s="54">
        <v>0</v>
      </c>
      <c r="BQ8" s="54">
        <v>0</v>
      </c>
      <c r="BR8" s="54">
        <v>0</v>
      </c>
      <c r="BS8" s="54">
        <v>0</v>
      </c>
      <c r="BT8" s="54">
        <v>0</v>
      </c>
      <c r="BU8" s="54">
        <v>0</v>
      </c>
    </row>
    <row r="9" spans="1:73" x14ac:dyDescent="0.25">
      <c r="A9" t="s">
        <v>182</v>
      </c>
      <c r="B9" t="s">
        <v>122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0">
        <v>0</v>
      </c>
      <c r="J9" s="130">
        <v>0</v>
      </c>
      <c r="K9" s="130">
        <v>0</v>
      </c>
      <c r="L9" s="130">
        <v>0</v>
      </c>
      <c r="M9" s="130">
        <v>0</v>
      </c>
      <c r="N9" s="130">
        <v>0</v>
      </c>
      <c r="O9" s="130">
        <v>0</v>
      </c>
      <c r="P9" s="130">
        <v>0</v>
      </c>
      <c r="Q9" s="130">
        <v>0</v>
      </c>
      <c r="R9" s="130">
        <v>0</v>
      </c>
      <c r="S9" s="130">
        <v>0</v>
      </c>
      <c r="T9" s="130">
        <v>0</v>
      </c>
      <c r="U9" s="130">
        <v>0</v>
      </c>
      <c r="V9" s="130">
        <v>0</v>
      </c>
      <c r="W9" s="130">
        <v>0</v>
      </c>
      <c r="X9" s="130">
        <v>0</v>
      </c>
      <c r="Y9" s="130">
        <v>0</v>
      </c>
      <c r="Z9" s="131"/>
      <c r="AA9" s="132">
        <v>0</v>
      </c>
      <c r="AB9" s="132">
        <v>0</v>
      </c>
      <c r="AC9" s="132">
        <v>0</v>
      </c>
      <c r="AD9" s="132">
        <v>0</v>
      </c>
      <c r="AE9" s="132">
        <v>0</v>
      </c>
      <c r="AF9" s="132">
        <v>0</v>
      </c>
      <c r="AG9" s="132">
        <v>0</v>
      </c>
      <c r="AH9" s="132">
        <v>0</v>
      </c>
      <c r="AI9" s="132">
        <v>0</v>
      </c>
      <c r="AJ9" s="132">
        <v>0</v>
      </c>
      <c r="AK9" s="132">
        <v>0</v>
      </c>
      <c r="AL9" s="132">
        <v>0</v>
      </c>
      <c r="AM9" s="132">
        <v>0</v>
      </c>
      <c r="AN9" s="132">
        <v>0</v>
      </c>
      <c r="AO9" s="132">
        <v>0</v>
      </c>
      <c r="AP9" s="132">
        <v>0</v>
      </c>
      <c r="AQ9" s="132">
        <v>0</v>
      </c>
      <c r="AR9" s="132">
        <v>0</v>
      </c>
      <c r="AS9" s="132">
        <v>0</v>
      </c>
      <c r="AT9" s="132">
        <v>0</v>
      </c>
      <c r="AU9" s="132">
        <v>0</v>
      </c>
      <c r="AV9" s="132">
        <v>0</v>
      </c>
      <c r="AW9" s="132">
        <v>0</v>
      </c>
      <c r="AX9" s="131"/>
      <c r="AY9" s="54">
        <v>0</v>
      </c>
      <c r="AZ9" s="54">
        <v>0</v>
      </c>
      <c r="BA9" s="54">
        <v>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0</v>
      </c>
      <c r="BN9" s="54">
        <v>0</v>
      </c>
      <c r="BO9" s="54">
        <v>0</v>
      </c>
      <c r="BP9" s="54">
        <v>0</v>
      </c>
      <c r="BQ9" s="54">
        <v>0</v>
      </c>
      <c r="BR9" s="54">
        <v>0</v>
      </c>
      <c r="BS9" s="54">
        <v>0</v>
      </c>
      <c r="BT9" s="54">
        <v>0</v>
      </c>
      <c r="BU9" s="54">
        <v>0</v>
      </c>
    </row>
    <row r="10" spans="1:73" x14ac:dyDescent="0.25">
      <c r="A10" t="s">
        <v>184</v>
      </c>
      <c r="B10" t="s">
        <v>123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0">
        <v>0</v>
      </c>
      <c r="J10" s="130">
        <v>150</v>
      </c>
      <c r="K10" s="130">
        <v>0</v>
      </c>
      <c r="L10" s="130">
        <v>0</v>
      </c>
      <c r="M10" s="130">
        <v>0</v>
      </c>
      <c r="N10" s="130">
        <v>0</v>
      </c>
      <c r="O10" s="130">
        <v>0</v>
      </c>
      <c r="P10" s="130">
        <v>0</v>
      </c>
      <c r="Q10" s="130">
        <v>0</v>
      </c>
      <c r="R10" s="130">
        <v>0</v>
      </c>
      <c r="S10" s="130">
        <v>0</v>
      </c>
      <c r="T10" s="130">
        <v>0</v>
      </c>
      <c r="U10" s="130">
        <v>0</v>
      </c>
      <c r="V10" s="130">
        <v>0</v>
      </c>
      <c r="W10" s="130">
        <v>0</v>
      </c>
      <c r="X10" s="130">
        <v>0</v>
      </c>
      <c r="Y10" s="130">
        <v>145.55113143043667</v>
      </c>
      <c r="Z10" s="131"/>
      <c r="AA10" s="132">
        <v>0</v>
      </c>
      <c r="AB10" s="132">
        <v>0</v>
      </c>
      <c r="AC10" s="132">
        <v>0</v>
      </c>
      <c r="AD10" s="132">
        <v>0</v>
      </c>
      <c r="AE10" s="132">
        <v>0</v>
      </c>
      <c r="AF10" s="132">
        <v>0</v>
      </c>
      <c r="AG10" s="132">
        <v>0</v>
      </c>
      <c r="AH10" s="132">
        <v>0</v>
      </c>
      <c r="AI10" s="132">
        <v>0</v>
      </c>
      <c r="AJ10" s="132">
        <v>0</v>
      </c>
      <c r="AK10" s="132">
        <v>0</v>
      </c>
      <c r="AL10" s="132">
        <v>0</v>
      </c>
      <c r="AM10" s="132">
        <v>0</v>
      </c>
      <c r="AN10" s="132">
        <v>0</v>
      </c>
      <c r="AO10" s="132">
        <v>0</v>
      </c>
      <c r="AP10" s="132">
        <v>0</v>
      </c>
      <c r="AQ10" s="132">
        <v>0</v>
      </c>
      <c r="AR10" s="132">
        <v>0</v>
      </c>
      <c r="AS10" s="132">
        <v>0</v>
      </c>
      <c r="AT10" s="132">
        <v>0</v>
      </c>
      <c r="AU10" s="132">
        <v>0</v>
      </c>
      <c r="AV10" s="132">
        <v>0</v>
      </c>
      <c r="AW10" s="132">
        <v>0</v>
      </c>
      <c r="AX10" s="131"/>
      <c r="AY10" s="54"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54">
        <v>0</v>
      </c>
      <c r="BF10" s="54">
        <v>0</v>
      </c>
      <c r="BG10" s="54">
        <v>0</v>
      </c>
      <c r="BH10" s="54">
        <v>0</v>
      </c>
      <c r="BI10" s="54">
        <v>0</v>
      </c>
      <c r="BJ10" s="54">
        <v>0</v>
      </c>
      <c r="BK10" s="54">
        <v>0</v>
      </c>
      <c r="BL10" s="54">
        <v>0</v>
      </c>
      <c r="BM10" s="54">
        <v>0</v>
      </c>
      <c r="BN10" s="54">
        <v>0</v>
      </c>
      <c r="BO10" s="54">
        <v>0</v>
      </c>
      <c r="BP10" s="54">
        <v>0</v>
      </c>
      <c r="BQ10" s="54">
        <v>0</v>
      </c>
      <c r="BR10" s="54">
        <v>0</v>
      </c>
      <c r="BS10" s="54">
        <v>0</v>
      </c>
      <c r="BT10" s="54">
        <v>0</v>
      </c>
      <c r="BU10" s="54">
        <v>0</v>
      </c>
    </row>
    <row r="11" spans="1:73" x14ac:dyDescent="0.25">
      <c r="A11" t="s">
        <v>184</v>
      </c>
      <c r="B11" s="133" t="s">
        <v>124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0">
        <v>0</v>
      </c>
      <c r="J11" s="130">
        <v>0</v>
      </c>
      <c r="K11" s="130">
        <v>0</v>
      </c>
      <c r="L11" s="130">
        <v>0</v>
      </c>
      <c r="M11" s="130">
        <v>0</v>
      </c>
      <c r="N11" s="130">
        <v>0</v>
      </c>
      <c r="O11" s="130">
        <v>0</v>
      </c>
      <c r="P11" s="130">
        <v>0</v>
      </c>
      <c r="Q11" s="130">
        <v>0</v>
      </c>
      <c r="R11" s="130">
        <v>0</v>
      </c>
      <c r="S11" s="130">
        <v>0</v>
      </c>
      <c r="T11" s="130">
        <v>0</v>
      </c>
      <c r="U11" s="130">
        <v>0</v>
      </c>
      <c r="V11" s="130">
        <v>0</v>
      </c>
      <c r="W11" s="130">
        <v>0</v>
      </c>
      <c r="X11" s="130">
        <v>137.17965711174381</v>
      </c>
      <c r="Y11" s="130">
        <v>362.82034288825616</v>
      </c>
      <c r="Z11" s="131"/>
      <c r="AA11" s="132">
        <v>0</v>
      </c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2">
        <v>0</v>
      </c>
      <c r="AH11" s="132">
        <v>0</v>
      </c>
      <c r="AI11" s="132">
        <v>0</v>
      </c>
      <c r="AJ11" s="132">
        <v>0</v>
      </c>
      <c r="AK11" s="132">
        <v>0</v>
      </c>
      <c r="AL11" s="132">
        <v>0</v>
      </c>
      <c r="AM11" s="132">
        <v>0</v>
      </c>
      <c r="AN11" s="132">
        <v>0</v>
      </c>
      <c r="AO11" s="132">
        <v>0</v>
      </c>
      <c r="AP11" s="132">
        <v>0</v>
      </c>
      <c r="AQ11" s="132">
        <v>0</v>
      </c>
      <c r="AR11" s="132">
        <v>0</v>
      </c>
      <c r="AS11" s="132">
        <v>0</v>
      </c>
      <c r="AT11" s="132">
        <v>0</v>
      </c>
      <c r="AU11" s="132">
        <v>0</v>
      </c>
      <c r="AV11" s="132">
        <v>0</v>
      </c>
      <c r="AW11" s="132">
        <v>0</v>
      </c>
      <c r="AX11" s="131"/>
      <c r="AY11" s="54">
        <v>0</v>
      </c>
      <c r="AZ11" s="54">
        <v>0</v>
      </c>
      <c r="BA11" s="54">
        <v>0</v>
      </c>
      <c r="BB11" s="54">
        <v>0</v>
      </c>
      <c r="BC11" s="54">
        <v>0</v>
      </c>
      <c r="BD11" s="54">
        <v>0</v>
      </c>
      <c r="BE11" s="54">
        <v>0</v>
      </c>
      <c r="BF11" s="54">
        <v>0</v>
      </c>
      <c r="BG11" s="54">
        <v>0</v>
      </c>
      <c r="BH11" s="54">
        <v>0</v>
      </c>
      <c r="BI11" s="54">
        <v>0</v>
      </c>
      <c r="BJ11" s="54">
        <v>0</v>
      </c>
      <c r="BK11" s="54">
        <v>0</v>
      </c>
      <c r="BL11" s="54">
        <v>0</v>
      </c>
      <c r="BM11" s="54">
        <v>0</v>
      </c>
      <c r="BN11" s="54">
        <v>0</v>
      </c>
      <c r="BO11" s="54">
        <v>0</v>
      </c>
      <c r="BP11" s="54">
        <v>0</v>
      </c>
      <c r="BQ11" s="54">
        <v>0</v>
      </c>
      <c r="BR11" s="54">
        <v>0</v>
      </c>
      <c r="BS11" s="54">
        <v>0</v>
      </c>
      <c r="BT11" s="54">
        <v>0</v>
      </c>
      <c r="BU11" s="54">
        <v>0</v>
      </c>
    </row>
    <row r="12" spans="1:73" x14ac:dyDescent="0.25">
      <c r="A12" t="s">
        <v>183</v>
      </c>
      <c r="B12" t="s">
        <v>125</v>
      </c>
      <c r="C12" s="130">
        <v>0</v>
      </c>
      <c r="D12" s="130">
        <v>0</v>
      </c>
      <c r="E12" s="130">
        <v>0</v>
      </c>
      <c r="F12" s="130">
        <v>0</v>
      </c>
      <c r="G12" s="130">
        <v>125.05275218405876</v>
      </c>
      <c r="H12" s="130">
        <v>0</v>
      </c>
      <c r="I12" s="130">
        <v>0</v>
      </c>
      <c r="J12" s="130">
        <v>0</v>
      </c>
      <c r="K12" s="130">
        <v>0</v>
      </c>
      <c r="L12" s="130">
        <v>174.94724781594124</v>
      </c>
      <c r="M12" s="130">
        <v>0</v>
      </c>
      <c r="N12" s="130">
        <v>0</v>
      </c>
      <c r="O12" s="130">
        <v>0</v>
      </c>
      <c r="P12" s="130">
        <v>0</v>
      </c>
      <c r="Q12" s="130">
        <v>0</v>
      </c>
      <c r="R12" s="130">
        <v>0</v>
      </c>
      <c r="S12" s="130">
        <v>0</v>
      </c>
      <c r="T12" s="130">
        <v>0</v>
      </c>
      <c r="U12" s="130">
        <v>0</v>
      </c>
      <c r="V12" s="130">
        <v>0</v>
      </c>
      <c r="W12" s="130">
        <v>0</v>
      </c>
      <c r="X12" s="130">
        <v>0</v>
      </c>
      <c r="Y12" s="130">
        <v>0</v>
      </c>
      <c r="Z12" s="131"/>
      <c r="AA12" s="132">
        <v>0</v>
      </c>
      <c r="AB12" s="132">
        <v>0</v>
      </c>
      <c r="AC12" s="132">
        <v>0</v>
      </c>
      <c r="AD12" s="132">
        <v>0</v>
      </c>
      <c r="AE12" s="132">
        <v>0</v>
      </c>
      <c r="AF12" s="132">
        <v>0</v>
      </c>
      <c r="AG12" s="132">
        <v>0</v>
      </c>
      <c r="AH12" s="132">
        <v>0</v>
      </c>
      <c r="AI12" s="132">
        <v>0</v>
      </c>
      <c r="AJ12" s="132">
        <v>0</v>
      </c>
      <c r="AK12" s="132">
        <v>0</v>
      </c>
      <c r="AL12" s="132">
        <v>0</v>
      </c>
      <c r="AM12" s="132">
        <v>0</v>
      </c>
      <c r="AN12" s="132">
        <v>0</v>
      </c>
      <c r="AO12" s="132">
        <v>0</v>
      </c>
      <c r="AP12" s="132">
        <v>0</v>
      </c>
      <c r="AQ12" s="132">
        <v>0</v>
      </c>
      <c r="AR12" s="132">
        <v>0</v>
      </c>
      <c r="AS12" s="132">
        <v>0</v>
      </c>
      <c r="AT12" s="132">
        <v>0</v>
      </c>
      <c r="AU12" s="132">
        <v>0</v>
      </c>
      <c r="AV12" s="132">
        <v>0</v>
      </c>
      <c r="AW12" s="132">
        <v>0</v>
      </c>
      <c r="AX12" s="131"/>
      <c r="AY12" s="54">
        <v>0</v>
      </c>
      <c r="AZ12" s="54">
        <v>0</v>
      </c>
      <c r="BA12" s="54">
        <v>0</v>
      </c>
      <c r="BB12" s="54">
        <v>0</v>
      </c>
      <c r="BC12" s="54">
        <v>0</v>
      </c>
      <c r="BD12" s="54">
        <v>0</v>
      </c>
      <c r="BE12" s="54">
        <v>0</v>
      </c>
      <c r="BF12" s="54">
        <v>0</v>
      </c>
      <c r="BG12" s="54">
        <v>0</v>
      </c>
      <c r="BH12" s="54">
        <v>0</v>
      </c>
      <c r="BI12" s="54">
        <v>0</v>
      </c>
      <c r="BJ12" s="54">
        <v>0</v>
      </c>
      <c r="BK12" s="54">
        <v>0</v>
      </c>
      <c r="BL12" s="54">
        <v>0</v>
      </c>
      <c r="BM12" s="54">
        <v>0</v>
      </c>
      <c r="BN12" s="54">
        <v>0</v>
      </c>
      <c r="BO12" s="54">
        <v>0</v>
      </c>
      <c r="BP12" s="54">
        <v>0</v>
      </c>
      <c r="BQ12" s="54">
        <v>0</v>
      </c>
      <c r="BR12" s="54">
        <v>0</v>
      </c>
      <c r="BS12" s="54">
        <v>0</v>
      </c>
      <c r="BT12" s="54">
        <v>0</v>
      </c>
      <c r="BU12" s="54">
        <v>0</v>
      </c>
    </row>
    <row r="13" spans="1:73" x14ac:dyDescent="0.25">
      <c r="A13" t="s">
        <v>185</v>
      </c>
      <c r="B13" t="s">
        <v>126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0</v>
      </c>
      <c r="K13" s="130">
        <v>0</v>
      </c>
      <c r="L13" s="130">
        <v>0</v>
      </c>
      <c r="M13" s="130">
        <v>0</v>
      </c>
      <c r="N13" s="130">
        <v>0</v>
      </c>
      <c r="O13" s="130">
        <v>0</v>
      </c>
      <c r="P13" s="130">
        <v>0</v>
      </c>
      <c r="Q13" s="130">
        <v>0</v>
      </c>
      <c r="R13" s="130">
        <v>0</v>
      </c>
      <c r="S13" s="130">
        <v>0</v>
      </c>
      <c r="T13" s="130">
        <v>0</v>
      </c>
      <c r="U13" s="130">
        <v>0</v>
      </c>
      <c r="V13" s="130">
        <v>0</v>
      </c>
      <c r="W13" s="130">
        <v>0</v>
      </c>
      <c r="X13" s="130">
        <v>0</v>
      </c>
      <c r="Y13" s="130">
        <v>0</v>
      </c>
      <c r="Z13" s="131"/>
      <c r="AA13" s="132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0</v>
      </c>
      <c r="AL13" s="132">
        <v>0</v>
      </c>
      <c r="AM13" s="132">
        <v>0</v>
      </c>
      <c r="AN13" s="132">
        <v>0</v>
      </c>
      <c r="AO13" s="132">
        <v>0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1"/>
      <c r="AY13" s="54">
        <v>0</v>
      </c>
      <c r="AZ13" s="54">
        <v>0</v>
      </c>
      <c r="BA13" s="54">
        <v>0</v>
      </c>
      <c r="BB13" s="54">
        <v>0</v>
      </c>
      <c r="BC13" s="54">
        <v>0</v>
      </c>
      <c r="BD13" s="54">
        <v>0</v>
      </c>
      <c r="BE13" s="54">
        <v>0</v>
      </c>
      <c r="BF13" s="54">
        <v>0</v>
      </c>
      <c r="BG13" s="54">
        <v>0</v>
      </c>
      <c r="BH13" s="54">
        <v>0</v>
      </c>
      <c r="BI13" s="54">
        <v>0</v>
      </c>
      <c r="BJ13" s="54">
        <v>0</v>
      </c>
      <c r="BK13" s="54">
        <v>0</v>
      </c>
      <c r="BL13" s="54">
        <v>0</v>
      </c>
      <c r="BM13" s="54">
        <v>0</v>
      </c>
      <c r="BN13" s="54">
        <v>0</v>
      </c>
      <c r="BO13" s="54">
        <v>0</v>
      </c>
      <c r="BP13" s="54">
        <v>0</v>
      </c>
      <c r="BQ13" s="54">
        <v>0</v>
      </c>
      <c r="BR13" s="54">
        <v>0</v>
      </c>
      <c r="BS13" s="54">
        <v>0</v>
      </c>
      <c r="BT13" s="54">
        <v>0</v>
      </c>
      <c r="BU13" s="54">
        <v>0</v>
      </c>
    </row>
    <row r="14" spans="1:73" x14ac:dyDescent="0.25">
      <c r="A14" t="s">
        <v>186</v>
      </c>
      <c r="B14" t="s">
        <v>127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1"/>
      <c r="AA14" s="132">
        <v>0</v>
      </c>
      <c r="AB14" s="132">
        <v>0</v>
      </c>
      <c r="AC14" s="132">
        <v>0</v>
      </c>
      <c r="AD14" s="132">
        <v>0</v>
      </c>
      <c r="AE14" s="132">
        <v>0</v>
      </c>
      <c r="AF14" s="132">
        <v>0</v>
      </c>
      <c r="AG14" s="132">
        <v>0</v>
      </c>
      <c r="AH14" s="132">
        <v>0</v>
      </c>
      <c r="AI14" s="132">
        <v>0</v>
      </c>
      <c r="AJ14" s="132">
        <v>0</v>
      </c>
      <c r="AK14" s="132">
        <v>0</v>
      </c>
      <c r="AL14" s="132">
        <v>0</v>
      </c>
      <c r="AM14" s="132">
        <v>0</v>
      </c>
      <c r="AN14" s="132">
        <v>0</v>
      </c>
      <c r="AO14" s="132">
        <v>0</v>
      </c>
      <c r="AP14" s="132">
        <v>0</v>
      </c>
      <c r="AQ14" s="132">
        <v>0</v>
      </c>
      <c r="AR14" s="132">
        <v>0</v>
      </c>
      <c r="AS14" s="132">
        <v>0</v>
      </c>
      <c r="AT14" s="132">
        <v>0</v>
      </c>
      <c r="AU14" s="132">
        <v>0</v>
      </c>
      <c r="AV14" s="132">
        <v>0</v>
      </c>
      <c r="AW14" s="132">
        <v>0</v>
      </c>
      <c r="AX14" s="131"/>
      <c r="AY14" s="54">
        <v>0</v>
      </c>
      <c r="AZ14" s="54">
        <v>0</v>
      </c>
      <c r="BA14" s="54">
        <v>0</v>
      </c>
      <c r="BB14" s="54">
        <v>0</v>
      </c>
      <c r="BC14" s="54">
        <v>0</v>
      </c>
      <c r="BD14" s="54">
        <v>0</v>
      </c>
      <c r="BE14" s="54">
        <v>0</v>
      </c>
      <c r="BF14" s="54">
        <v>0</v>
      </c>
      <c r="BG14" s="54">
        <v>0</v>
      </c>
      <c r="BH14" s="54">
        <v>0</v>
      </c>
      <c r="BI14" s="54">
        <v>0</v>
      </c>
      <c r="BJ14" s="54">
        <v>0</v>
      </c>
      <c r="BK14" s="54">
        <v>0</v>
      </c>
      <c r="BL14" s="54">
        <v>0</v>
      </c>
      <c r="BM14" s="54">
        <v>0</v>
      </c>
      <c r="BN14" s="54">
        <v>0</v>
      </c>
      <c r="BO14" s="54">
        <v>0</v>
      </c>
      <c r="BP14" s="54">
        <v>0</v>
      </c>
      <c r="BQ14" s="54">
        <v>0</v>
      </c>
      <c r="BR14" s="54">
        <v>0</v>
      </c>
      <c r="BS14" s="54">
        <v>0</v>
      </c>
      <c r="BT14" s="54">
        <v>0</v>
      </c>
      <c r="BU14" s="54">
        <v>0</v>
      </c>
    </row>
    <row r="15" spans="1:73" x14ac:dyDescent="0.25">
      <c r="A15" t="s">
        <v>186</v>
      </c>
      <c r="B15" t="s">
        <v>128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1"/>
      <c r="AA15" s="132">
        <v>0</v>
      </c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0</v>
      </c>
      <c r="AL15" s="132">
        <v>0</v>
      </c>
      <c r="AM15" s="132">
        <v>0</v>
      </c>
      <c r="AN15" s="132">
        <v>0</v>
      </c>
      <c r="AO15" s="132">
        <v>0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0</v>
      </c>
      <c r="AV15" s="132">
        <v>0</v>
      </c>
      <c r="AW15" s="132">
        <v>0</v>
      </c>
      <c r="AX15" s="131"/>
      <c r="AY15" s="54">
        <v>0</v>
      </c>
      <c r="AZ15" s="54">
        <v>0</v>
      </c>
      <c r="BA15" s="54">
        <v>0</v>
      </c>
      <c r="BB15" s="54">
        <v>0</v>
      </c>
      <c r="BC15" s="54">
        <v>0</v>
      </c>
      <c r="BD15" s="54">
        <v>0</v>
      </c>
      <c r="BE15" s="54">
        <v>0</v>
      </c>
      <c r="BF15" s="54">
        <v>0</v>
      </c>
      <c r="BG15" s="54">
        <v>0</v>
      </c>
      <c r="BH15" s="54">
        <v>0</v>
      </c>
      <c r="BI15" s="54">
        <v>0</v>
      </c>
      <c r="BJ15" s="54">
        <v>0</v>
      </c>
      <c r="BK15" s="54">
        <v>0</v>
      </c>
      <c r="BL15" s="54">
        <v>0</v>
      </c>
      <c r="BM15" s="54">
        <v>0</v>
      </c>
      <c r="BN15" s="54">
        <v>0</v>
      </c>
      <c r="BO15" s="54">
        <v>0</v>
      </c>
      <c r="BP15" s="54">
        <v>0</v>
      </c>
      <c r="BQ15" s="54">
        <v>0</v>
      </c>
      <c r="BR15" s="54">
        <v>0</v>
      </c>
      <c r="BS15" s="54">
        <v>0</v>
      </c>
      <c r="BT15" s="54">
        <v>0</v>
      </c>
      <c r="BU15" s="54">
        <v>0</v>
      </c>
    </row>
    <row r="16" spans="1:73" x14ac:dyDescent="0.25">
      <c r="A16" t="s">
        <v>186</v>
      </c>
      <c r="B16" t="s">
        <v>129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0</v>
      </c>
      <c r="L16" s="130">
        <v>0</v>
      </c>
      <c r="M16" s="130">
        <v>0</v>
      </c>
      <c r="N16" s="130">
        <v>0</v>
      </c>
      <c r="O16" s="130">
        <v>0</v>
      </c>
      <c r="P16" s="130">
        <v>0</v>
      </c>
      <c r="Q16" s="130">
        <v>0</v>
      </c>
      <c r="R16" s="130">
        <v>0</v>
      </c>
      <c r="S16" s="130">
        <v>0</v>
      </c>
      <c r="T16" s="130">
        <v>0</v>
      </c>
      <c r="U16" s="130">
        <v>0</v>
      </c>
      <c r="V16" s="130">
        <v>0</v>
      </c>
      <c r="W16" s="130">
        <v>0</v>
      </c>
      <c r="X16" s="130">
        <v>0</v>
      </c>
      <c r="Y16" s="130">
        <v>0</v>
      </c>
      <c r="Z16" s="131"/>
      <c r="AA16" s="132">
        <v>0</v>
      </c>
      <c r="AB16" s="132">
        <v>0</v>
      </c>
      <c r="AC16" s="132">
        <v>0</v>
      </c>
      <c r="AD16" s="132">
        <v>0</v>
      </c>
      <c r="AE16" s="132">
        <v>0</v>
      </c>
      <c r="AF16" s="132">
        <v>0</v>
      </c>
      <c r="AG16" s="132">
        <v>0</v>
      </c>
      <c r="AH16" s="132">
        <v>0</v>
      </c>
      <c r="AI16" s="132">
        <v>0</v>
      </c>
      <c r="AJ16" s="132">
        <v>0</v>
      </c>
      <c r="AK16" s="132">
        <v>0</v>
      </c>
      <c r="AL16" s="132">
        <v>0</v>
      </c>
      <c r="AM16" s="132">
        <v>0</v>
      </c>
      <c r="AN16" s="132">
        <v>0</v>
      </c>
      <c r="AO16" s="132">
        <v>0</v>
      </c>
      <c r="AP16" s="132">
        <v>0</v>
      </c>
      <c r="AQ16" s="132">
        <v>0</v>
      </c>
      <c r="AR16" s="132">
        <v>0</v>
      </c>
      <c r="AS16" s="132">
        <v>0</v>
      </c>
      <c r="AT16" s="132">
        <v>0</v>
      </c>
      <c r="AU16" s="132">
        <v>0</v>
      </c>
      <c r="AV16" s="132">
        <v>0</v>
      </c>
      <c r="AW16" s="132">
        <v>0</v>
      </c>
      <c r="AX16" s="131"/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  <c r="BU16" s="54">
        <v>0</v>
      </c>
    </row>
    <row r="17" spans="1:73" x14ac:dyDescent="0.25">
      <c r="A17" t="s">
        <v>186</v>
      </c>
      <c r="B17" t="s">
        <v>130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0</v>
      </c>
      <c r="L17" s="130">
        <v>0</v>
      </c>
      <c r="M17" s="130">
        <v>0</v>
      </c>
      <c r="N17" s="130">
        <v>0</v>
      </c>
      <c r="O17" s="130">
        <v>0</v>
      </c>
      <c r="P17" s="130">
        <v>0</v>
      </c>
      <c r="Q17" s="130">
        <v>0</v>
      </c>
      <c r="R17" s="130">
        <v>0</v>
      </c>
      <c r="S17" s="130">
        <v>0</v>
      </c>
      <c r="T17" s="130">
        <v>0</v>
      </c>
      <c r="U17" s="130">
        <v>0</v>
      </c>
      <c r="V17" s="130">
        <v>0</v>
      </c>
      <c r="W17" s="130">
        <v>0</v>
      </c>
      <c r="X17" s="130">
        <v>0</v>
      </c>
      <c r="Y17" s="130">
        <v>0</v>
      </c>
      <c r="Z17" s="131"/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1"/>
      <c r="AY17" s="54">
        <v>0</v>
      </c>
      <c r="AZ17" s="54">
        <v>0</v>
      </c>
      <c r="BA17" s="54">
        <v>0</v>
      </c>
      <c r="BB17" s="54">
        <v>0</v>
      </c>
      <c r="BC17" s="54">
        <v>0</v>
      </c>
      <c r="BD17" s="54">
        <v>0</v>
      </c>
      <c r="BE17" s="54">
        <v>0</v>
      </c>
      <c r="BF17" s="54">
        <v>0</v>
      </c>
      <c r="BG17" s="54">
        <v>0</v>
      </c>
      <c r="BH17" s="54">
        <v>0</v>
      </c>
      <c r="BI17" s="54">
        <v>0</v>
      </c>
      <c r="BJ17" s="54">
        <v>0</v>
      </c>
      <c r="BK17" s="54">
        <v>0</v>
      </c>
      <c r="BL17" s="54">
        <v>0</v>
      </c>
      <c r="BM17" s="54">
        <v>0</v>
      </c>
      <c r="BN17" s="54">
        <v>0</v>
      </c>
      <c r="BO17" s="54">
        <v>0</v>
      </c>
      <c r="BP17" s="54">
        <v>0</v>
      </c>
      <c r="BQ17" s="54">
        <v>0</v>
      </c>
      <c r="BR17" s="54">
        <v>0</v>
      </c>
      <c r="BS17" s="54">
        <v>0</v>
      </c>
      <c r="BT17" s="54">
        <v>0</v>
      </c>
      <c r="BU17" s="54">
        <v>0</v>
      </c>
    </row>
    <row r="18" spans="1:73" x14ac:dyDescent="0.25">
      <c r="A18" t="s">
        <v>186</v>
      </c>
      <c r="B18" t="s">
        <v>131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1"/>
      <c r="AA18" s="132">
        <v>0</v>
      </c>
      <c r="AB18" s="132">
        <v>0</v>
      </c>
      <c r="AC18" s="132">
        <v>0</v>
      </c>
      <c r="AD18" s="132">
        <v>0</v>
      </c>
      <c r="AE18" s="132">
        <v>0</v>
      </c>
      <c r="AF18" s="132">
        <v>0</v>
      </c>
      <c r="AG18" s="132">
        <v>0</v>
      </c>
      <c r="AH18" s="132">
        <v>0</v>
      </c>
      <c r="AI18" s="132">
        <v>0</v>
      </c>
      <c r="AJ18" s="132">
        <v>0</v>
      </c>
      <c r="AK18" s="132">
        <v>0</v>
      </c>
      <c r="AL18" s="132">
        <v>0</v>
      </c>
      <c r="AM18" s="132">
        <v>0</v>
      </c>
      <c r="AN18" s="132">
        <v>0</v>
      </c>
      <c r="AO18" s="132">
        <v>0</v>
      </c>
      <c r="AP18" s="132">
        <v>0</v>
      </c>
      <c r="AQ18" s="132">
        <v>0</v>
      </c>
      <c r="AR18" s="132">
        <v>0</v>
      </c>
      <c r="AS18" s="132">
        <v>0</v>
      </c>
      <c r="AT18" s="132">
        <v>0</v>
      </c>
      <c r="AU18" s="132">
        <v>0</v>
      </c>
      <c r="AV18" s="132">
        <v>0</v>
      </c>
      <c r="AW18" s="132">
        <v>0</v>
      </c>
      <c r="AX18" s="131"/>
      <c r="AY18" s="54">
        <v>0</v>
      </c>
      <c r="AZ18" s="54">
        <v>0</v>
      </c>
      <c r="BA18" s="54">
        <v>0</v>
      </c>
      <c r="BB18" s="54">
        <v>0</v>
      </c>
      <c r="BC18" s="54">
        <v>0</v>
      </c>
      <c r="BD18" s="54">
        <v>0</v>
      </c>
      <c r="BE18" s="54">
        <v>0</v>
      </c>
      <c r="BF18" s="54">
        <v>0</v>
      </c>
      <c r="BG18" s="54">
        <v>0</v>
      </c>
      <c r="BH18" s="54">
        <v>0</v>
      </c>
      <c r="BI18" s="54">
        <v>0</v>
      </c>
      <c r="BJ18" s="54">
        <v>0</v>
      </c>
      <c r="BK18" s="54">
        <v>0</v>
      </c>
      <c r="BL18" s="54">
        <v>0</v>
      </c>
      <c r="BM18" s="54">
        <v>0</v>
      </c>
      <c r="BN18" s="54">
        <v>0</v>
      </c>
      <c r="BO18" s="54">
        <v>0</v>
      </c>
      <c r="BP18" s="54">
        <v>0</v>
      </c>
      <c r="BQ18" s="54">
        <v>0</v>
      </c>
      <c r="BR18" s="54">
        <v>0</v>
      </c>
      <c r="BS18" s="54">
        <v>0</v>
      </c>
      <c r="BT18" s="54">
        <v>0</v>
      </c>
      <c r="BU18" s="54">
        <v>0</v>
      </c>
    </row>
    <row r="19" spans="1:73" x14ac:dyDescent="0.25">
      <c r="A19" t="s">
        <v>186</v>
      </c>
      <c r="B19" t="s">
        <v>132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1"/>
      <c r="AA19" s="132">
        <v>0</v>
      </c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</v>
      </c>
      <c r="AP19" s="132">
        <v>0</v>
      </c>
      <c r="AQ19" s="132">
        <v>0</v>
      </c>
      <c r="AR19" s="132">
        <v>0</v>
      </c>
      <c r="AS19" s="132">
        <v>0</v>
      </c>
      <c r="AT19" s="132">
        <v>0</v>
      </c>
      <c r="AU19" s="132">
        <v>0</v>
      </c>
      <c r="AV19" s="132">
        <v>0</v>
      </c>
      <c r="AW19" s="132">
        <v>0</v>
      </c>
      <c r="AX19" s="131"/>
      <c r="AY19" s="54">
        <v>0</v>
      </c>
      <c r="AZ19" s="54">
        <v>0</v>
      </c>
      <c r="BA19" s="54">
        <v>0</v>
      </c>
      <c r="BB19" s="54">
        <v>0</v>
      </c>
      <c r="BC19" s="54">
        <v>0</v>
      </c>
      <c r="BD19" s="54">
        <v>0</v>
      </c>
      <c r="BE19" s="54">
        <v>0</v>
      </c>
      <c r="BF19" s="54">
        <v>0</v>
      </c>
      <c r="BG19" s="54">
        <v>0</v>
      </c>
      <c r="BH19" s="54">
        <v>0</v>
      </c>
      <c r="BI19" s="54">
        <v>0</v>
      </c>
      <c r="BJ19" s="54">
        <v>0</v>
      </c>
      <c r="BK19" s="54">
        <v>0</v>
      </c>
      <c r="BL19" s="54">
        <v>0</v>
      </c>
      <c r="BM19" s="54">
        <v>0</v>
      </c>
      <c r="BN19" s="54">
        <v>0</v>
      </c>
      <c r="BO19" s="54">
        <v>0</v>
      </c>
      <c r="BP19" s="54">
        <v>0</v>
      </c>
      <c r="BQ19" s="54">
        <v>0</v>
      </c>
      <c r="BR19" s="54">
        <v>0</v>
      </c>
      <c r="BS19" s="54">
        <v>0</v>
      </c>
      <c r="BT19" s="54">
        <v>0</v>
      </c>
      <c r="BU19" s="54">
        <v>0</v>
      </c>
    </row>
    <row r="20" spans="1:73" x14ac:dyDescent="0.25">
      <c r="A20" t="s">
        <v>186</v>
      </c>
      <c r="B20" t="s">
        <v>133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130">
        <v>0</v>
      </c>
      <c r="J20" s="130">
        <v>0</v>
      </c>
      <c r="K20" s="130">
        <v>0</v>
      </c>
      <c r="L20" s="130">
        <v>0</v>
      </c>
      <c r="M20" s="130">
        <v>0</v>
      </c>
      <c r="N20" s="130">
        <v>0.1</v>
      </c>
      <c r="O20" s="130">
        <v>0.1</v>
      </c>
      <c r="P20" s="130">
        <v>0.1</v>
      </c>
      <c r="Q20" s="130">
        <v>0.1</v>
      </c>
      <c r="R20" s="130">
        <v>0.1</v>
      </c>
      <c r="S20" s="130">
        <v>0.1</v>
      </c>
      <c r="T20" s="130">
        <v>0.1</v>
      </c>
      <c r="U20" s="130">
        <v>0</v>
      </c>
      <c r="V20" s="130">
        <v>0.1</v>
      </c>
      <c r="W20" s="130">
        <v>0.1824860270983758</v>
      </c>
      <c r="X20" s="130">
        <v>0.10276434826449088</v>
      </c>
      <c r="Y20" s="130">
        <v>0.11189677405402708</v>
      </c>
      <c r="Z20" s="131"/>
      <c r="AA20" s="132">
        <v>0</v>
      </c>
      <c r="AB20" s="132">
        <v>0</v>
      </c>
      <c r="AC20" s="132">
        <v>0</v>
      </c>
      <c r="AD20" s="132">
        <v>0</v>
      </c>
      <c r="AE20" s="132">
        <v>0</v>
      </c>
      <c r="AF20" s="132">
        <v>0</v>
      </c>
      <c r="AG20" s="132">
        <v>0</v>
      </c>
      <c r="AH20" s="132">
        <v>0</v>
      </c>
      <c r="AI20" s="132">
        <v>0</v>
      </c>
      <c r="AJ20" s="132">
        <v>0</v>
      </c>
      <c r="AK20" s="132">
        <v>0</v>
      </c>
      <c r="AL20" s="132">
        <v>0</v>
      </c>
      <c r="AM20" s="132">
        <v>0</v>
      </c>
      <c r="AN20" s="132">
        <v>0</v>
      </c>
      <c r="AO20" s="132">
        <v>0</v>
      </c>
      <c r="AP20" s="132">
        <v>0</v>
      </c>
      <c r="AQ20" s="132">
        <v>0</v>
      </c>
      <c r="AR20" s="132">
        <v>0</v>
      </c>
      <c r="AS20" s="132">
        <v>0</v>
      </c>
      <c r="AT20" s="132">
        <v>0</v>
      </c>
      <c r="AU20" s="132">
        <v>0</v>
      </c>
      <c r="AV20" s="132">
        <v>0</v>
      </c>
      <c r="AW20" s="132">
        <v>0</v>
      </c>
      <c r="AX20" s="131"/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  <c r="BN20" s="54">
        <v>0</v>
      </c>
      <c r="BO20" s="54">
        <v>0</v>
      </c>
      <c r="BP20" s="54">
        <v>0</v>
      </c>
      <c r="BQ20" s="54">
        <v>0</v>
      </c>
      <c r="BR20" s="54">
        <v>0</v>
      </c>
      <c r="BS20" s="54">
        <v>0</v>
      </c>
      <c r="BT20" s="54">
        <v>0</v>
      </c>
      <c r="BU20" s="54">
        <v>0</v>
      </c>
    </row>
    <row r="21" spans="1:73" x14ac:dyDescent="0.25">
      <c r="A21" t="s">
        <v>186</v>
      </c>
      <c r="B21" t="s">
        <v>134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v>0.1</v>
      </c>
      <c r="O21" s="130">
        <v>0.1</v>
      </c>
      <c r="P21" s="130">
        <v>0.1</v>
      </c>
      <c r="Q21" s="130">
        <v>0.1</v>
      </c>
      <c r="R21" s="130">
        <v>0.1</v>
      </c>
      <c r="S21" s="130">
        <v>0.1</v>
      </c>
      <c r="T21" s="130">
        <v>0.1</v>
      </c>
      <c r="U21" s="130">
        <v>0</v>
      </c>
      <c r="V21" s="130">
        <v>0.1</v>
      </c>
      <c r="W21" s="130">
        <v>0</v>
      </c>
      <c r="X21" s="130">
        <v>0.10276434826449088</v>
      </c>
      <c r="Y21" s="130">
        <v>0.11189677405402708</v>
      </c>
      <c r="Z21" s="131"/>
      <c r="AA21" s="132">
        <v>0</v>
      </c>
      <c r="AB21" s="132">
        <v>0</v>
      </c>
      <c r="AC21" s="132">
        <v>0</v>
      </c>
      <c r="AD21" s="132">
        <v>0</v>
      </c>
      <c r="AE21" s="132">
        <v>0</v>
      </c>
      <c r="AF21" s="132">
        <v>0</v>
      </c>
      <c r="AG21" s="132">
        <v>0</v>
      </c>
      <c r="AH21" s="132">
        <v>0</v>
      </c>
      <c r="AI21" s="132">
        <v>0</v>
      </c>
      <c r="AJ21" s="132">
        <v>0</v>
      </c>
      <c r="AK21" s="132">
        <v>0</v>
      </c>
      <c r="AL21" s="132">
        <v>0</v>
      </c>
      <c r="AM21" s="132">
        <v>0</v>
      </c>
      <c r="AN21" s="132">
        <v>0</v>
      </c>
      <c r="AO21" s="132">
        <v>0</v>
      </c>
      <c r="AP21" s="132">
        <v>0</v>
      </c>
      <c r="AQ21" s="132">
        <v>0</v>
      </c>
      <c r="AR21" s="132">
        <v>0</v>
      </c>
      <c r="AS21" s="132">
        <v>0</v>
      </c>
      <c r="AT21" s="132">
        <v>0</v>
      </c>
      <c r="AU21" s="132">
        <v>0</v>
      </c>
      <c r="AV21" s="132">
        <v>0</v>
      </c>
      <c r="AW21" s="132">
        <v>0</v>
      </c>
      <c r="AX21" s="131"/>
      <c r="AY21" s="54">
        <v>0</v>
      </c>
      <c r="AZ21" s="54">
        <v>0</v>
      </c>
      <c r="BA21" s="54">
        <v>0</v>
      </c>
      <c r="BB21" s="54">
        <v>0</v>
      </c>
      <c r="BC21" s="54">
        <v>0</v>
      </c>
      <c r="BD21" s="54">
        <v>0</v>
      </c>
      <c r="BE21" s="54">
        <v>0</v>
      </c>
      <c r="BF21" s="54">
        <v>0</v>
      </c>
      <c r="BG21" s="54">
        <v>0</v>
      </c>
      <c r="BH21" s="54">
        <v>0</v>
      </c>
      <c r="BI21" s="54">
        <v>0</v>
      </c>
      <c r="BJ21" s="54">
        <v>0</v>
      </c>
      <c r="BK21" s="54">
        <v>0</v>
      </c>
      <c r="BL21" s="54">
        <v>0</v>
      </c>
      <c r="BM21" s="54">
        <v>0</v>
      </c>
      <c r="BN21" s="54">
        <v>0</v>
      </c>
      <c r="BO21" s="54">
        <v>0</v>
      </c>
      <c r="BP21" s="54">
        <v>0</v>
      </c>
      <c r="BQ21" s="54">
        <v>0</v>
      </c>
      <c r="BR21" s="54">
        <v>0</v>
      </c>
      <c r="BS21" s="54">
        <v>0</v>
      </c>
      <c r="BT21" s="54">
        <v>0</v>
      </c>
      <c r="BU21" s="54">
        <v>0</v>
      </c>
    </row>
    <row r="22" spans="1:73" x14ac:dyDescent="0.25">
      <c r="A22" t="s">
        <v>188</v>
      </c>
      <c r="B22" t="s">
        <v>135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0">
        <v>0</v>
      </c>
      <c r="X22" s="130">
        <v>0</v>
      </c>
      <c r="Y22" s="130">
        <v>0</v>
      </c>
      <c r="Z22" s="131"/>
      <c r="AA22" s="132">
        <v>0</v>
      </c>
      <c r="AB22" s="132">
        <v>0</v>
      </c>
      <c r="AC22" s="132">
        <v>0</v>
      </c>
      <c r="AD22" s="132">
        <v>0</v>
      </c>
      <c r="AE22" s="132">
        <v>0</v>
      </c>
      <c r="AF22" s="132">
        <v>0</v>
      </c>
      <c r="AG22" s="132">
        <v>0</v>
      </c>
      <c r="AH22" s="132">
        <v>0</v>
      </c>
      <c r="AI22" s="132">
        <v>0</v>
      </c>
      <c r="AJ22" s="132">
        <v>0</v>
      </c>
      <c r="AK22" s="132">
        <v>0</v>
      </c>
      <c r="AL22" s="132">
        <v>0</v>
      </c>
      <c r="AM22" s="132">
        <v>0</v>
      </c>
      <c r="AN22" s="132">
        <v>0</v>
      </c>
      <c r="AO22" s="132">
        <v>0</v>
      </c>
      <c r="AP22" s="132">
        <v>0</v>
      </c>
      <c r="AQ22" s="132">
        <v>0</v>
      </c>
      <c r="AR22" s="132">
        <v>0</v>
      </c>
      <c r="AS22" s="132">
        <v>0</v>
      </c>
      <c r="AT22" s="132">
        <v>0</v>
      </c>
      <c r="AU22" s="132">
        <v>0</v>
      </c>
      <c r="AV22" s="132">
        <v>0</v>
      </c>
      <c r="AW22" s="132">
        <v>0</v>
      </c>
      <c r="AX22" s="131"/>
      <c r="AY22" s="54">
        <v>0</v>
      </c>
      <c r="AZ22" s="54">
        <v>0</v>
      </c>
      <c r="BA22" s="54">
        <v>0</v>
      </c>
      <c r="BB22" s="54">
        <v>0</v>
      </c>
      <c r="BC22" s="54">
        <v>0</v>
      </c>
      <c r="BD22" s="54">
        <v>0</v>
      </c>
      <c r="BE22" s="54">
        <v>0</v>
      </c>
      <c r="BF22" s="54">
        <v>0</v>
      </c>
      <c r="BG22" s="54">
        <v>0</v>
      </c>
      <c r="BH22" s="54">
        <v>0</v>
      </c>
      <c r="BI22" s="54">
        <v>0</v>
      </c>
      <c r="BJ22" s="54">
        <v>0</v>
      </c>
      <c r="BK22" s="54">
        <v>0</v>
      </c>
      <c r="BL22" s="54">
        <v>0</v>
      </c>
      <c r="BM22" s="54">
        <v>0</v>
      </c>
      <c r="BN22" s="54">
        <v>0</v>
      </c>
      <c r="BO22" s="54">
        <v>0</v>
      </c>
      <c r="BP22" s="54">
        <v>0</v>
      </c>
      <c r="BQ22" s="54">
        <v>0</v>
      </c>
      <c r="BR22" s="54">
        <v>0</v>
      </c>
      <c r="BS22" s="54">
        <v>0</v>
      </c>
      <c r="BT22" s="54">
        <v>0</v>
      </c>
      <c r="BU22" s="54">
        <v>0</v>
      </c>
    </row>
    <row r="23" spans="1:73" x14ac:dyDescent="0.25">
      <c r="A23" t="s">
        <v>188</v>
      </c>
      <c r="B23" s="8" t="s">
        <v>135</v>
      </c>
      <c r="C23" s="130">
        <v>0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>
        <v>0</v>
      </c>
      <c r="P23" s="130">
        <v>0</v>
      </c>
      <c r="Q23" s="130">
        <v>0</v>
      </c>
      <c r="R23" s="130">
        <v>0</v>
      </c>
      <c r="S23" s="130">
        <v>0</v>
      </c>
      <c r="T23" s="130">
        <v>0</v>
      </c>
      <c r="U23" s="130">
        <v>0</v>
      </c>
      <c r="V23" s="130">
        <v>0</v>
      </c>
      <c r="W23" s="130">
        <v>0</v>
      </c>
      <c r="X23" s="130">
        <v>0</v>
      </c>
      <c r="Y23" s="130">
        <v>0</v>
      </c>
      <c r="Z23" s="131"/>
      <c r="AA23" s="132">
        <v>0</v>
      </c>
      <c r="AB23" s="132">
        <v>0</v>
      </c>
      <c r="AC23" s="132">
        <v>0</v>
      </c>
      <c r="AD23" s="132">
        <v>0</v>
      </c>
      <c r="AE23" s="132">
        <v>0</v>
      </c>
      <c r="AF23" s="132">
        <v>0</v>
      </c>
      <c r="AG23" s="132">
        <v>0</v>
      </c>
      <c r="AH23" s="132">
        <v>0</v>
      </c>
      <c r="AI23" s="132">
        <v>0</v>
      </c>
      <c r="AJ23" s="132">
        <v>0</v>
      </c>
      <c r="AK23" s="132">
        <v>0</v>
      </c>
      <c r="AL23" s="132">
        <v>0</v>
      </c>
      <c r="AM23" s="132">
        <v>0</v>
      </c>
      <c r="AN23" s="132">
        <v>0</v>
      </c>
      <c r="AO23" s="132">
        <v>0</v>
      </c>
      <c r="AP23" s="132">
        <v>0</v>
      </c>
      <c r="AQ23" s="132">
        <v>0</v>
      </c>
      <c r="AR23" s="132">
        <v>0</v>
      </c>
      <c r="AS23" s="132">
        <v>0</v>
      </c>
      <c r="AT23" s="132">
        <v>0</v>
      </c>
      <c r="AU23" s="132">
        <v>0</v>
      </c>
      <c r="AV23" s="132">
        <v>0</v>
      </c>
      <c r="AW23" s="132">
        <v>0</v>
      </c>
      <c r="AX23" s="131"/>
      <c r="AY23" s="54">
        <v>0</v>
      </c>
      <c r="AZ23" s="54">
        <v>0</v>
      </c>
      <c r="BA23" s="54">
        <v>0</v>
      </c>
      <c r="BB23" s="54">
        <v>0</v>
      </c>
      <c r="BC23" s="54">
        <v>0</v>
      </c>
      <c r="BD23" s="54">
        <v>0</v>
      </c>
      <c r="BE23" s="54">
        <v>0</v>
      </c>
      <c r="BF23" s="54">
        <v>0</v>
      </c>
      <c r="BG23" s="54">
        <v>0</v>
      </c>
      <c r="BH23" s="54">
        <v>0</v>
      </c>
      <c r="BI23" s="54">
        <v>0</v>
      </c>
      <c r="BJ23" s="54">
        <v>0</v>
      </c>
      <c r="BK23" s="54">
        <v>0</v>
      </c>
      <c r="BL23" s="54">
        <v>0</v>
      </c>
      <c r="BM23" s="54">
        <v>0</v>
      </c>
      <c r="BN23" s="54">
        <v>0</v>
      </c>
      <c r="BO23" s="54">
        <v>0</v>
      </c>
      <c r="BP23" s="54">
        <v>0</v>
      </c>
      <c r="BQ23" s="54">
        <v>0</v>
      </c>
      <c r="BR23" s="54">
        <v>0</v>
      </c>
      <c r="BS23" s="54">
        <v>0</v>
      </c>
      <c r="BT23" s="54">
        <v>0</v>
      </c>
      <c r="BU23" s="54">
        <v>0</v>
      </c>
    </row>
    <row r="24" spans="1:73" x14ac:dyDescent="0.25">
      <c r="A24" t="s">
        <v>188</v>
      </c>
      <c r="B24" s="8" t="s">
        <v>136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1"/>
      <c r="AA24" s="132">
        <v>0</v>
      </c>
      <c r="AB24" s="132">
        <v>0</v>
      </c>
      <c r="AC24" s="132">
        <v>0</v>
      </c>
      <c r="AD24" s="132">
        <v>0</v>
      </c>
      <c r="AE24" s="132">
        <v>0</v>
      </c>
      <c r="AF24" s="132">
        <v>0</v>
      </c>
      <c r="AG24" s="132">
        <v>0</v>
      </c>
      <c r="AH24" s="132">
        <v>0</v>
      </c>
      <c r="AI24" s="132">
        <v>0</v>
      </c>
      <c r="AJ24" s="132">
        <v>0</v>
      </c>
      <c r="AK24" s="132">
        <v>0</v>
      </c>
      <c r="AL24" s="132">
        <v>0</v>
      </c>
      <c r="AM24" s="132">
        <v>0</v>
      </c>
      <c r="AN24" s="132">
        <v>0</v>
      </c>
      <c r="AO24" s="132">
        <v>0</v>
      </c>
      <c r="AP24" s="132">
        <v>0</v>
      </c>
      <c r="AQ24" s="132">
        <v>0</v>
      </c>
      <c r="AR24" s="132">
        <v>0</v>
      </c>
      <c r="AS24" s="132">
        <v>0</v>
      </c>
      <c r="AT24" s="132">
        <v>0</v>
      </c>
      <c r="AU24" s="132">
        <v>0</v>
      </c>
      <c r="AV24" s="132">
        <v>0</v>
      </c>
      <c r="AW24" s="132">
        <v>0</v>
      </c>
      <c r="AX24" s="131"/>
      <c r="AY24" s="54">
        <v>0</v>
      </c>
      <c r="AZ24" s="54">
        <v>0</v>
      </c>
      <c r="BA24" s="54">
        <v>0</v>
      </c>
      <c r="BB24" s="54">
        <v>0</v>
      </c>
      <c r="BC24" s="54">
        <v>0</v>
      </c>
      <c r="BD24" s="54">
        <v>0</v>
      </c>
      <c r="BE24" s="54">
        <v>0</v>
      </c>
      <c r="BF24" s="54">
        <v>0</v>
      </c>
      <c r="BG24" s="54">
        <v>0</v>
      </c>
      <c r="BH24" s="54">
        <v>0</v>
      </c>
      <c r="BI24" s="54">
        <v>0</v>
      </c>
      <c r="BJ24" s="54">
        <v>0</v>
      </c>
      <c r="BK24" s="54">
        <v>0</v>
      </c>
      <c r="BL24" s="54">
        <v>0</v>
      </c>
      <c r="BM24" s="54">
        <v>0</v>
      </c>
      <c r="BN24" s="54">
        <v>0</v>
      </c>
      <c r="BO24" s="54">
        <v>0</v>
      </c>
      <c r="BP24" s="54">
        <v>0</v>
      </c>
      <c r="BQ24" s="54">
        <v>0</v>
      </c>
      <c r="BR24" s="54">
        <v>0</v>
      </c>
      <c r="BS24" s="54">
        <v>0</v>
      </c>
      <c r="BT24" s="54">
        <v>0</v>
      </c>
      <c r="BU24" s="54">
        <v>0</v>
      </c>
    </row>
    <row r="25" spans="1:73" x14ac:dyDescent="0.25">
      <c r="A25" t="s">
        <v>188</v>
      </c>
      <c r="B25" t="s">
        <v>137</v>
      </c>
      <c r="C25" s="130">
        <v>0</v>
      </c>
      <c r="D25" s="130">
        <v>0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0">
        <v>0</v>
      </c>
      <c r="K25" s="130">
        <v>0</v>
      </c>
      <c r="L25" s="130">
        <v>0</v>
      </c>
      <c r="M25" s="130">
        <v>0</v>
      </c>
      <c r="N25" s="130">
        <v>0</v>
      </c>
      <c r="O25" s="130">
        <v>0</v>
      </c>
      <c r="P25" s="130">
        <v>0</v>
      </c>
      <c r="Q25" s="130">
        <v>0</v>
      </c>
      <c r="R25" s="130">
        <v>0</v>
      </c>
      <c r="S25" s="130">
        <v>0</v>
      </c>
      <c r="T25" s="130">
        <v>0</v>
      </c>
      <c r="U25" s="130">
        <v>0</v>
      </c>
      <c r="V25" s="130">
        <v>0</v>
      </c>
      <c r="W25" s="130">
        <v>0</v>
      </c>
      <c r="X25" s="130">
        <v>0</v>
      </c>
      <c r="Y25" s="130">
        <v>0</v>
      </c>
      <c r="Z25" s="131"/>
      <c r="AA25" s="132">
        <v>0</v>
      </c>
      <c r="AB25" s="132">
        <v>0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0</v>
      </c>
      <c r="AL25" s="132">
        <v>0</v>
      </c>
      <c r="AM25" s="132">
        <v>0</v>
      </c>
      <c r="AN25" s="132">
        <v>0</v>
      </c>
      <c r="AO25" s="132">
        <v>0</v>
      </c>
      <c r="AP25" s="132">
        <v>0</v>
      </c>
      <c r="AQ25" s="132">
        <v>0</v>
      </c>
      <c r="AR25" s="132">
        <v>0</v>
      </c>
      <c r="AS25" s="132">
        <v>0</v>
      </c>
      <c r="AT25" s="132">
        <v>0</v>
      </c>
      <c r="AU25" s="132">
        <v>0</v>
      </c>
      <c r="AV25" s="132">
        <v>0</v>
      </c>
      <c r="AW25" s="132">
        <v>0</v>
      </c>
      <c r="AX25" s="131"/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  <c r="BN25" s="54">
        <v>0</v>
      </c>
      <c r="BO25" s="54">
        <v>0</v>
      </c>
      <c r="BP25" s="54">
        <v>0</v>
      </c>
      <c r="BQ25" s="54">
        <v>0</v>
      </c>
      <c r="BR25" s="54">
        <v>0</v>
      </c>
      <c r="BS25" s="54">
        <v>0</v>
      </c>
      <c r="BT25" s="54">
        <v>0</v>
      </c>
      <c r="BU25" s="54">
        <v>0</v>
      </c>
    </row>
    <row r="26" spans="1:73" x14ac:dyDescent="0.25">
      <c r="A26" t="s">
        <v>189</v>
      </c>
      <c r="B26" t="s">
        <v>138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1"/>
      <c r="AA26" s="132">
        <v>0</v>
      </c>
      <c r="AB26" s="132">
        <v>0</v>
      </c>
      <c r="AC26" s="132">
        <v>0</v>
      </c>
      <c r="AD26" s="132">
        <v>0</v>
      </c>
      <c r="AE26" s="132">
        <v>0</v>
      </c>
      <c r="AF26" s="132">
        <v>0</v>
      </c>
      <c r="AG26" s="132">
        <v>0</v>
      </c>
      <c r="AH26" s="132">
        <v>0</v>
      </c>
      <c r="AI26" s="132">
        <v>0</v>
      </c>
      <c r="AJ26" s="132">
        <v>0</v>
      </c>
      <c r="AK26" s="132">
        <v>0</v>
      </c>
      <c r="AL26" s="132">
        <v>0</v>
      </c>
      <c r="AM26" s="132">
        <v>0</v>
      </c>
      <c r="AN26" s="132">
        <v>0</v>
      </c>
      <c r="AO26" s="132">
        <v>0</v>
      </c>
      <c r="AP26" s="132">
        <v>0</v>
      </c>
      <c r="AQ26" s="132">
        <v>0</v>
      </c>
      <c r="AR26" s="132">
        <v>0</v>
      </c>
      <c r="AS26" s="132">
        <v>0</v>
      </c>
      <c r="AT26" s="132">
        <v>0</v>
      </c>
      <c r="AU26" s="132">
        <v>0</v>
      </c>
      <c r="AV26" s="132">
        <v>0</v>
      </c>
      <c r="AW26" s="132">
        <v>0</v>
      </c>
      <c r="AX26" s="131"/>
      <c r="AY26" s="54">
        <v>0</v>
      </c>
      <c r="AZ26" s="54">
        <v>0</v>
      </c>
      <c r="BA26" s="54"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0</v>
      </c>
      <c r="BL26" s="54">
        <v>0</v>
      </c>
      <c r="BM26" s="54">
        <v>0</v>
      </c>
      <c r="BN26" s="54">
        <v>0</v>
      </c>
      <c r="BO26" s="54">
        <v>0</v>
      </c>
      <c r="BP26" s="54">
        <v>0</v>
      </c>
      <c r="BQ26" s="54">
        <v>0</v>
      </c>
      <c r="BR26" s="54">
        <v>0</v>
      </c>
      <c r="BS26" s="54">
        <v>0</v>
      </c>
      <c r="BT26" s="54">
        <v>0</v>
      </c>
      <c r="BU26" s="54">
        <v>0</v>
      </c>
    </row>
    <row r="27" spans="1:73" x14ac:dyDescent="0.25">
      <c r="A27" t="s">
        <v>189</v>
      </c>
      <c r="B27" t="s">
        <v>139</v>
      </c>
      <c r="C27" s="130">
        <v>0</v>
      </c>
      <c r="D27" s="130">
        <v>0</v>
      </c>
      <c r="E27" s="130">
        <v>0</v>
      </c>
      <c r="F27" s="130">
        <v>0</v>
      </c>
      <c r="G27" s="130">
        <v>0</v>
      </c>
      <c r="H27" s="130">
        <v>0</v>
      </c>
      <c r="I27" s="130">
        <v>0</v>
      </c>
      <c r="J27" s="130">
        <v>0</v>
      </c>
      <c r="K27" s="130">
        <v>0</v>
      </c>
      <c r="L27" s="130">
        <v>0</v>
      </c>
      <c r="M27" s="130">
        <v>0</v>
      </c>
      <c r="N27" s="130">
        <v>0</v>
      </c>
      <c r="O27" s="130">
        <v>0</v>
      </c>
      <c r="P27" s="130">
        <v>0</v>
      </c>
      <c r="Q27" s="130">
        <v>0</v>
      </c>
      <c r="R27" s="130">
        <v>0</v>
      </c>
      <c r="S27" s="130">
        <v>0</v>
      </c>
      <c r="T27" s="130">
        <v>0</v>
      </c>
      <c r="U27" s="130">
        <v>0</v>
      </c>
      <c r="V27" s="130">
        <v>0</v>
      </c>
      <c r="W27" s="130">
        <v>0</v>
      </c>
      <c r="X27" s="130">
        <v>0</v>
      </c>
      <c r="Y27" s="130">
        <v>0</v>
      </c>
      <c r="Z27" s="131"/>
      <c r="AA27" s="132">
        <v>0</v>
      </c>
      <c r="AB27" s="132">
        <v>0</v>
      </c>
      <c r="AC27" s="132">
        <v>0</v>
      </c>
      <c r="AD27" s="132">
        <v>0</v>
      </c>
      <c r="AE27" s="132">
        <v>0</v>
      </c>
      <c r="AF27" s="132">
        <v>0</v>
      </c>
      <c r="AG27" s="132">
        <v>0</v>
      </c>
      <c r="AH27" s="132">
        <v>0</v>
      </c>
      <c r="AI27" s="132">
        <v>0</v>
      </c>
      <c r="AJ27" s="132">
        <v>0</v>
      </c>
      <c r="AK27" s="132">
        <v>0</v>
      </c>
      <c r="AL27" s="132">
        <v>0</v>
      </c>
      <c r="AM27" s="132">
        <v>0</v>
      </c>
      <c r="AN27" s="132">
        <v>0</v>
      </c>
      <c r="AO27" s="132">
        <v>0</v>
      </c>
      <c r="AP27" s="132">
        <v>0</v>
      </c>
      <c r="AQ27" s="132">
        <v>0</v>
      </c>
      <c r="AR27" s="132">
        <v>0</v>
      </c>
      <c r="AS27" s="132">
        <v>0</v>
      </c>
      <c r="AT27" s="132">
        <v>0</v>
      </c>
      <c r="AU27" s="132">
        <v>0</v>
      </c>
      <c r="AV27" s="132">
        <v>0</v>
      </c>
      <c r="AW27" s="132">
        <v>0</v>
      </c>
      <c r="AX27" s="131"/>
      <c r="AY27" s="54">
        <v>0</v>
      </c>
      <c r="AZ27" s="54">
        <v>0</v>
      </c>
      <c r="BA27" s="54">
        <v>0</v>
      </c>
      <c r="BB27" s="54">
        <v>0</v>
      </c>
      <c r="BC27" s="54">
        <v>0</v>
      </c>
      <c r="BD27" s="54">
        <v>0</v>
      </c>
      <c r="BE27" s="54">
        <v>0</v>
      </c>
      <c r="BF27" s="54">
        <v>0</v>
      </c>
      <c r="BG27" s="54">
        <v>0</v>
      </c>
      <c r="BH27" s="54">
        <v>0</v>
      </c>
      <c r="BI27" s="54">
        <v>0</v>
      </c>
      <c r="BJ27" s="54">
        <v>0</v>
      </c>
      <c r="BK27" s="54">
        <v>0</v>
      </c>
      <c r="BL27" s="54">
        <v>0</v>
      </c>
      <c r="BM27" s="54">
        <v>0</v>
      </c>
      <c r="BN27" s="54">
        <v>0</v>
      </c>
      <c r="BO27" s="54">
        <v>0</v>
      </c>
      <c r="BP27" s="54">
        <v>0</v>
      </c>
      <c r="BQ27" s="54">
        <v>0</v>
      </c>
      <c r="BR27" s="54">
        <v>0</v>
      </c>
      <c r="BS27" s="54">
        <v>0</v>
      </c>
      <c r="BT27" s="54">
        <v>0</v>
      </c>
      <c r="BU27" s="54">
        <v>0</v>
      </c>
    </row>
    <row r="28" spans="1:73" x14ac:dyDescent="0.25">
      <c r="A28" t="s">
        <v>189</v>
      </c>
      <c r="B28" t="s">
        <v>140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1"/>
      <c r="AA28" s="132">
        <v>0</v>
      </c>
      <c r="AB28" s="132">
        <v>0</v>
      </c>
      <c r="AC28" s="132">
        <v>0</v>
      </c>
      <c r="AD28" s="132">
        <v>0</v>
      </c>
      <c r="AE28" s="132">
        <v>0</v>
      </c>
      <c r="AF28" s="132">
        <v>0</v>
      </c>
      <c r="AG28" s="132">
        <v>0</v>
      </c>
      <c r="AH28" s="132">
        <v>0</v>
      </c>
      <c r="AI28" s="132">
        <v>0</v>
      </c>
      <c r="AJ28" s="132">
        <v>0</v>
      </c>
      <c r="AK28" s="132">
        <v>0</v>
      </c>
      <c r="AL28" s="132">
        <v>0</v>
      </c>
      <c r="AM28" s="132">
        <v>0</v>
      </c>
      <c r="AN28" s="132">
        <v>0</v>
      </c>
      <c r="AO28" s="132">
        <v>0</v>
      </c>
      <c r="AP28" s="132">
        <v>0</v>
      </c>
      <c r="AQ28" s="132">
        <v>0</v>
      </c>
      <c r="AR28" s="132">
        <v>0</v>
      </c>
      <c r="AS28" s="132">
        <v>0</v>
      </c>
      <c r="AT28" s="132">
        <v>0</v>
      </c>
      <c r="AU28" s="132">
        <v>0</v>
      </c>
      <c r="AV28" s="132">
        <v>0</v>
      </c>
      <c r="AW28" s="132">
        <v>0</v>
      </c>
      <c r="AX28" s="131"/>
      <c r="AY28" s="54">
        <v>0</v>
      </c>
      <c r="AZ28" s="54">
        <v>0</v>
      </c>
      <c r="BA28" s="54">
        <v>0</v>
      </c>
      <c r="BB28" s="54">
        <v>0</v>
      </c>
      <c r="BC28" s="54">
        <v>0</v>
      </c>
      <c r="BD28" s="54">
        <v>0</v>
      </c>
      <c r="BE28" s="54">
        <v>0</v>
      </c>
      <c r="BF28" s="54">
        <v>0</v>
      </c>
      <c r="BG28" s="54">
        <v>0</v>
      </c>
      <c r="BH28" s="54">
        <v>0</v>
      </c>
      <c r="BI28" s="54">
        <v>0</v>
      </c>
      <c r="BJ28" s="54">
        <v>0</v>
      </c>
      <c r="BK28" s="54">
        <v>0</v>
      </c>
      <c r="BL28" s="54">
        <v>0</v>
      </c>
      <c r="BM28" s="54">
        <v>0</v>
      </c>
      <c r="BN28" s="54">
        <v>0</v>
      </c>
      <c r="BO28" s="54">
        <v>0</v>
      </c>
      <c r="BP28" s="54">
        <v>0</v>
      </c>
      <c r="BQ28" s="54">
        <v>0</v>
      </c>
      <c r="BR28" s="54">
        <v>0</v>
      </c>
      <c r="BS28" s="54">
        <v>0</v>
      </c>
      <c r="BT28" s="54">
        <v>0</v>
      </c>
      <c r="BU28" s="54">
        <v>0</v>
      </c>
    </row>
    <row r="29" spans="1:73" x14ac:dyDescent="0.25">
      <c r="A29" t="s">
        <v>189</v>
      </c>
      <c r="B29" t="s">
        <v>141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1"/>
      <c r="AA29" s="132">
        <v>0</v>
      </c>
      <c r="AB29" s="132">
        <v>0</v>
      </c>
      <c r="AC29" s="132">
        <v>0</v>
      </c>
      <c r="AD29" s="132">
        <v>0</v>
      </c>
      <c r="AE29" s="132">
        <v>0</v>
      </c>
      <c r="AF29" s="132">
        <v>0</v>
      </c>
      <c r="AG29" s="132">
        <v>0</v>
      </c>
      <c r="AH29" s="132">
        <v>0</v>
      </c>
      <c r="AI29" s="132">
        <v>0</v>
      </c>
      <c r="AJ29" s="132">
        <v>0</v>
      </c>
      <c r="AK29" s="132">
        <v>0</v>
      </c>
      <c r="AL29" s="132">
        <v>0</v>
      </c>
      <c r="AM29" s="132">
        <v>0</v>
      </c>
      <c r="AN29" s="132">
        <v>0</v>
      </c>
      <c r="AO29" s="132">
        <v>0</v>
      </c>
      <c r="AP29" s="132">
        <v>0</v>
      </c>
      <c r="AQ29" s="132">
        <v>0</v>
      </c>
      <c r="AR29" s="132">
        <v>0</v>
      </c>
      <c r="AS29" s="132">
        <v>0</v>
      </c>
      <c r="AT29" s="132">
        <v>0</v>
      </c>
      <c r="AU29" s="132">
        <v>0</v>
      </c>
      <c r="AV29" s="132">
        <v>0</v>
      </c>
      <c r="AW29" s="132">
        <v>0</v>
      </c>
      <c r="AX29" s="131"/>
      <c r="AY29" s="54">
        <v>0</v>
      </c>
      <c r="AZ29" s="54">
        <v>0</v>
      </c>
      <c r="BA29" s="54">
        <v>0</v>
      </c>
      <c r="BB29" s="54">
        <v>0</v>
      </c>
      <c r="BC29" s="54">
        <v>0</v>
      </c>
      <c r="BD29" s="54">
        <v>0</v>
      </c>
      <c r="BE29" s="54">
        <v>0</v>
      </c>
      <c r="BF29" s="54">
        <v>0</v>
      </c>
      <c r="BG29" s="54">
        <v>0</v>
      </c>
      <c r="BH29" s="54">
        <v>0</v>
      </c>
      <c r="BI29" s="54">
        <v>0</v>
      </c>
      <c r="BJ29" s="54">
        <v>0</v>
      </c>
      <c r="BK29" s="54">
        <v>0</v>
      </c>
      <c r="BL29" s="54">
        <v>0</v>
      </c>
      <c r="BM29" s="54">
        <v>0</v>
      </c>
      <c r="BN29" s="54">
        <v>0</v>
      </c>
      <c r="BO29" s="54">
        <v>0</v>
      </c>
      <c r="BP29" s="54">
        <v>0</v>
      </c>
      <c r="BQ29" s="54">
        <v>0</v>
      </c>
      <c r="BR29" s="54">
        <v>0</v>
      </c>
      <c r="BS29" s="54">
        <v>0</v>
      </c>
      <c r="BT29" s="54">
        <v>0</v>
      </c>
      <c r="BU29" s="54">
        <v>0</v>
      </c>
    </row>
    <row r="30" spans="1:73" x14ac:dyDescent="0.25">
      <c r="A30" t="s">
        <v>189</v>
      </c>
      <c r="B30" t="s">
        <v>142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0">
        <v>0</v>
      </c>
      <c r="X30" s="130">
        <v>0</v>
      </c>
      <c r="Y30" s="130">
        <v>0</v>
      </c>
      <c r="Z30" s="131"/>
      <c r="AA30" s="132">
        <v>0</v>
      </c>
      <c r="AB30" s="132">
        <v>0</v>
      </c>
      <c r="AC30" s="132">
        <v>0</v>
      </c>
      <c r="AD30" s="132">
        <v>0</v>
      </c>
      <c r="AE30" s="132">
        <v>0</v>
      </c>
      <c r="AF30" s="132">
        <v>0</v>
      </c>
      <c r="AG30" s="132">
        <v>0</v>
      </c>
      <c r="AH30" s="132">
        <v>0</v>
      </c>
      <c r="AI30" s="132">
        <v>0</v>
      </c>
      <c r="AJ30" s="132">
        <v>0</v>
      </c>
      <c r="AK30" s="132">
        <v>0</v>
      </c>
      <c r="AL30" s="132">
        <v>0</v>
      </c>
      <c r="AM30" s="132">
        <v>0</v>
      </c>
      <c r="AN30" s="132">
        <v>0</v>
      </c>
      <c r="AO30" s="132">
        <v>0</v>
      </c>
      <c r="AP30" s="132">
        <v>0</v>
      </c>
      <c r="AQ30" s="132">
        <v>0</v>
      </c>
      <c r="AR30" s="132">
        <v>0</v>
      </c>
      <c r="AS30" s="132">
        <v>0</v>
      </c>
      <c r="AT30" s="132">
        <v>0</v>
      </c>
      <c r="AU30" s="132">
        <v>0</v>
      </c>
      <c r="AV30" s="132">
        <v>0</v>
      </c>
      <c r="AW30" s="132">
        <v>0</v>
      </c>
      <c r="AX30" s="131"/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</row>
    <row r="31" spans="1:73" x14ac:dyDescent="0.25">
      <c r="A31" t="s">
        <v>189</v>
      </c>
      <c r="B31" t="s">
        <v>143</v>
      </c>
      <c r="C31" s="130">
        <v>0</v>
      </c>
      <c r="D31" s="130">
        <v>0</v>
      </c>
      <c r="E31" s="130">
        <v>0</v>
      </c>
      <c r="F31" s="130">
        <v>0</v>
      </c>
      <c r="G31" s="130">
        <v>25</v>
      </c>
      <c r="H31" s="130">
        <v>0</v>
      </c>
      <c r="I31" s="130">
        <v>35.662046940736701</v>
      </c>
      <c r="J31" s="130">
        <v>0</v>
      </c>
      <c r="K31" s="130">
        <v>0</v>
      </c>
      <c r="L31" s="130">
        <v>0</v>
      </c>
      <c r="M31" s="130">
        <v>0</v>
      </c>
      <c r="N31" s="130">
        <v>0</v>
      </c>
      <c r="O31" s="130">
        <v>0</v>
      </c>
      <c r="P31" s="130">
        <v>0</v>
      </c>
      <c r="Q31" s="130">
        <v>0</v>
      </c>
      <c r="R31" s="130">
        <v>0</v>
      </c>
      <c r="S31" s="130">
        <v>0</v>
      </c>
      <c r="T31" s="130">
        <v>51.484880534949085</v>
      </c>
      <c r="U31" s="130">
        <v>0</v>
      </c>
      <c r="V31" s="130">
        <v>0</v>
      </c>
      <c r="W31" s="130">
        <v>0</v>
      </c>
      <c r="X31" s="130">
        <v>25</v>
      </c>
      <c r="Y31" s="130">
        <v>0</v>
      </c>
      <c r="Z31" s="131"/>
      <c r="AA31" s="132">
        <v>0</v>
      </c>
      <c r="AB31" s="132">
        <v>0</v>
      </c>
      <c r="AC31" s="132">
        <v>0</v>
      </c>
      <c r="AD31" s="132">
        <v>0</v>
      </c>
      <c r="AE31" s="132">
        <v>0</v>
      </c>
      <c r="AF31" s="132">
        <v>0</v>
      </c>
      <c r="AG31" s="132">
        <v>0</v>
      </c>
      <c r="AH31" s="132">
        <v>0</v>
      </c>
      <c r="AI31" s="132">
        <v>0</v>
      </c>
      <c r="AJ31" s="132">
        <v>0</v>
      </c>
      <c r="AK31" s="132">
        <v>0</v>
      </c>
      <c r="AL31" s="132">
        <v>0</v>
      </c>
      <c r="AM31" s="132">
        <v>0</v>
      </c>
      <c r="AN31" s="132">
        <v>0</v>
      </c>
      <c r="AO31" s="132">
        <v>0</v>
      </c>
      <c r="AP31" s="132">
        <v>0</v>
      </c>
      <c r="AQ31" s="132">
        <v>0</v>
      </c>
      <c r="AR31" s="132">
        <v>0</v>
      </c>
      <c r="AS31" s="132">
        <v>0</v>
      </c>
      <c r="AT31" s="132">
        <v>37.783811387701341</v>
      </c>
      <c r="AU31" s="132">
        <v>0</v>
      </c>
      <c r="AV31" s="132">
        <v>0</v>
      </c>
      <c r="AW31" s="132">
        <v>0</v>
      </c>
      <c r="AX31" s="131"/>
      <c r="AY31" s="54">
        <v>0</v>
      </c>
      <c r="AZ31" s="54">
        <v>0</v>
      </c>
      <c r="BA31" s="54">
        <v>0</v>
      </c>
      <c r="BB31" s="54">
        <v>0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0</v>
      </c>
      <c r="BI31" s="54">
        <v>0</v>
      </c>
      <c r="BJ31" s="54">
        <v>0</v>
      </c>
      <c r="BK31" s="54">
        <v>0</v>
      </c>
      <c r="BL31" s="54">
        <v>0</v>
      </c>
      <c r="BM31" s="54">
        <v>0</v>
      </c>
      <c r="BN31" s="54">
        <v>0</v>
      </c>
      <c r="BO31" s="54">
        <v>0</v>
      </c>
      <c r="BP31" s="54">
        <v>0</v>
      </c>
      <c r="BQ31" s="54">
        <v>0</v>
      </c>
      <c r="BR31" s="54">
        <v>0</v>
      </c>
      <c r="BS31" s="54">
        <v>0</v>
      </c>
      <c r="BT31" s="54">
        <v>0</v>
      </c>
      <c r="BU31" s="54">
        <v>0</v>
      </c>
    </row>
    <row r="32" spans="1:73" x14ac:dyDescent="0.25">
      <c r="A32" t="s">
        <v>189</v>
      </c>
      <c r="B32" t="s">
        <v>144</v>
      </c>
      <c r="C32" s="130">
        <v>0</v>
      </c>
      <c r="D32" s="130">
        <v>0</v>
      </c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130">
        <v>0</v>
      </c>
      <c r="N32" s="130">
        <v>0</v>
      </c>
      <c r="O32" s="130">
        <v>0</v>
      </c>
      <c r="P32" s="130">
        <v>0</v>
      </c>
      <c r="Q32" s="130">
        <v>0</v>
      </c>
      <c r="R32" s="130">
        <v>0</v>
      </c>
      <c r="S32" s="130">
        <v>0</v>
      </c>
      <c r="T32" s="130">
        <v>0</v>
      </c>
      <c r="U32" s="130">
        <v>0</v>
      </c>
      <c r="V32" s="130">
        <v>0</v>
      </c>
      <c r="W32" s="130">
        <v>0</v>
      </c>
      <c r="X32" s="130">
        <v>0</v>
      </c>
      <c r="Y32" s="130">
        <v>0</v>
      </c>
      <c r="Z32" s="131"/>
      <c r="AA32" s="132">
        <v>0</v>
      </c>
      <c r="AB32" s="132">
        <v>0</v>
      </c>
      <c r="AC32" s="132">
        <v>0</v>
      </c>
      <c r="AD32" s="132">
        <v>0</v>
      </c>
      <c r="AE32" s="132">
        <v>0</v>
      </c>
      <c r="AF32" s="132">
        <v>0</v>
      </c>
      <c r="AG32" s="132">
        <v>0</v>
      </c>
      <c r="AH32" s="132">
        <v>0</v>
      </c>
      <c r="AI32" s="132">
        <v>0</v>
      </c>
      <c r="AJ32" s="132">
        <v>0</v>
      </c>
      <c r="AK32" s="132">
        <v>0</v>
      </c>
      <c r="AL32" s="132">
        <v>0</v>
      </c>
      <c r="AM32" s="132">
        <v>0</v>
      </c>
      <c r="AN32" s="132">
        <v>0</v>
      </c>
      <c r="AO32" s="132">
        <v>0</v>
      </c>
      <c r="AP32" s="132">
        <v>0</v>
      </c>
      <c r="AQ32" s="132">
        <v>0</v>
      </c>
      <c r="AR32" s="132">
        <v>0</v>
      </c>
      <c r="AS32" s="132">
        <v>0</v>
      </c>
      <c r="AT32" s="132">
        <v>0</v>
      </c>
      <c r="AU32" s="132">
        <v>0</v>
      </c>
      <c r="AV32" s="132">
        <v>0</v>
      </c>
      <c r="AW32" s="132">
        <v>0</v>
      </c>
      <c r="AX32" s="131"/>
      <c r="AY32" s="54">
        <v>0</v>
      </c>
      <c r="AZ32" s="54">
        <v>0</v>
      </c>
      <c r="BA32" s="54">
        <v>0</v>
      </c>
      <c r="BB32" s="54">
        <v>0</v>
      </c>
      <c r="BC32" s="54">
        <v>0</v>
      </c>
      <c r="BD32" s="54">
        <v>0</v>
      </c>
      <c r="BE32" s="54">
        <v>0</v>
      </c>
      <c r="BF32" s="54">
        <v>0</v>
      </c>
      <c r="BG32" s="54">
        <v>0</v>
      </c>
      <c r="BH32" s="54">
        <v>0</v>
      </c>
      <c r="BI32" s="54">
        <v>0</v>
      </c>
      <c r="BJ32" s="54">
        <v>0</v>
      </c>
      <c r="BK32" s="54">
        <v>0</v>
      </c>
      <c r="BL32" s="54">
        <v>0</v>
      </c>
      <c r="BM32" s="54">
        <v>0</v>
      </c>
      <c r="BN32" s="54">
        <v>0</v>
      </c>
      <c r="BO32" s="54">
        <v>0</v>
      </c>
      <c r="BP32" s="54">
        <v>0</v>
      </c>
      <c r="BQ32" s="54">
        <v>0</v>
      </c>
      <c r="BR32" s="54">
        <v>0</v>
      </c>
      <c r="BS32" s="54">
        <v>0</v>
      </c>
      <c r="BT32" s="54">
        <v>0</v>
      </c>
      <c r="BU32" s="54">
        <v>0</v>
      </c>
    </row>
    <row r="33" spans="1:73" x14ac:dyDescent="0.25">
      <c r="A33" t="s">
        <v>190</v>
      </c>
      <c r="B33" t="s">
        <v>145</v>
      </c>
      <c r="C33" s="130">
        <v>0</v>
      </c>
      <c r="D33" s="130">
        <v>0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0</v>
      </c>
      <c r="T33" s="130">
        <v>0</v>
      </c>
      <c r="U33" s="130">
        <v>0</v>
      </c>
      <c r="V33" s="130">
        <v>0</v>
      </c>
      <c r="W33" s="130">
        <v>0</v>
      </c>
      <c r="X33" s="130">
        <v>0</v>
      </c>
      <c r="Y33" s="130">
        <v>0</v>
      </c>
      <c r="Z33" s="131"/>
      <c r="AA33" s="132">
        <v>0</v>
      </c>
      <c r="AB33" s="132">
        <v>0</v>
      </c>
      <c r="AC33" s="132">
        <v>0</v>
      </c>
      <c r="AD33" s="132">
        <v>0</v>
      </c>
      <c r="AE33" s="132">
        <v>0</v>
      </c>
      <c r="AF33" s="132">
        <v>0</v>
      </c>
      <c r="AG33" s="132">
        <v>0</v>
      </c>
      <c r="AH33" s="132">
        <v>0</v>
      </c>
      <c r="AI33" s="132">
        <v>0</v>
      </c>
      <c r="AJ33" s="132">
        <v>0</v>
      </c>
      <c r="AK33" s="132">
        <v>0</v>
      </c>
      <c r="AL33" s="132">
        <v>0</v>
      </c>
      <c r="AM33" s="132">
        <v>0</v>
      </c>
      <c r="AN33" s="132">
        <v>0</v>
      </c>
      <c r="AO33" s="132">
        <v>0</v>
      </c>
      <c r="AP33" s="132">
        <v>0</v>
      </c>
      <c r="AQ33" s="132">
        <v>0</v>
      </c>
      <c r="AR33" s="132">
        <v>0</v>
      </c>
      <c r="AS33" s="132">
        <v>0</v>
      </c>
      <c r="AT33" s="132">
        <v>0</v>
      </c>
      <c r="AU33" s="132">
        <v>0</v>
      </c>
      <c r="AV33" s="132">
        <v>0</v>
      </c>
      <c r="AW33" s="132">
        <v>0</v>
      </c>
      <c r="AX33" s="131"/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</row>
    <row r="34" spans="1:73" x14ac:dyDescent="0.25">
      <c r="A34" t="s">
        <v>189</v>
      </c>
      <c r="B34" t="s">
        <v>146</v>
      </c>
      <c r="C34" s="130">
        <v>0</v>
      </c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1"/>
      <c r="AA34" s="132">
        <v>0</v>
      </c>
      <c r="AB34" s="132">
        <v>0</v>
      </c>
      <c r="AC34" s="132">
        <v>0</v>
      </c>
      <c r="AD34" s="132">
        <v>0</v>
      </c>
      <c r="AE34" s="132">
        <v>0</v>
      </c>
      <c r="AF34" s="132">
        <v>0</v>
      </c>
      <c r="AG34" s="132">
        <v>0</v>
      </c>
      <c r="AH34" s="132">
        <v>0</v>
      </c>
      <c r="AI34" s="132">
        <v>0</v>
      </c>
      <c r="AJ34" s="132">
        <v>0</v>
      </c>
      <c r="AK34" s="132">
        <v>0</v>
      </c>
      <c r="AL34" s="132">
        <v>0</v>
      </c>
      <c r="AM34" s="132">
        <v>0</v>
      </c>
      <c r="AN34" s="132">
        <v>0</v>
      </c>
      <c r="AO34" s="132">
        <v>0</v>
      </c>
      <c r="AP34" s="132">
        <v>0</v>
      </c>
      <c r="AQ34" s="132">
        <v>0</v>
      </c>
      <c r="AR34" s="132">
        <v>0</v>
      </c>
      <c r="AS34" s="132">
        <v>0</v>
      </c>
      <c r="AT34" s="132">
        <v>0</v>
      </c>
      <c r="AU34" s="132">
        <v>0</v>
      </c>
      <c r="AV34" s="132">
        <v>0</v>
      </c>
      <c r="AW34" s="132">
        <v>0</v>
      </c>
      <c r="AX34" s="131"/>
      <c r="AY34" s="54">
        <v>0</v>
      </c>
      <c r="AZ34" s="54">
        <v>0</v>
      </c>
      <c r="BA34" s="54">
        <v>0</v>
      </c>
      <c r="BB34" s="54">
        <v>0</v>
      </c>
      <c r="BC34" s="54">
        <v>0</v>
      </c>
      <c r="BD34" s="54">
        <v>0</v>
      </c>
      <c r="BE34" s="54">
        <v>0</v>
      </c>
      <c r="BF34" s="54">
        <v>0</v>
      </c>
      <c r="BG34" s="54">
        <v>0</v>
      </c>
      <c r="BH34" s="54">
        <v>0</v>
      </c>
      <c r="BI34" s="54">
        <v>0</v>
      </c>
      <c r="BJ34" s="54">
        <v>0</v>
      </c>
      <c r="BK34" s="54">
        <v>0</v>
      </c>
      <c r="BL34" s="54">
        <v>0</v>
      </c>
      <c r="BM34" s="54">
        <v>0</v>
      </c>
      <c r="BN34" s="54">
        <v>0</v>
      </c>
      <c r="BO34" s="54">
        <v>0</v>
      </c>
      <c r="BP34" s="54">
        <v>0</v>
      </c>
      <c r="BQ34" s="54">
        <v>0</v>
      </c>
      <c r="BR34" s="54">
        <v>0</v>
      </c>
      <c r="BS34" s="54">
        <v>0</v>
      </c>
      <c r="BT34" s="54">
        <v>0</v>
      </c>
      <c r="BU34" s="54">
        <v>0</v>
      </c>
    </row>
    <row r="35" spans="1:73" x14ac:dyDescent="0.25">
      <c r="A35" t="s">
        <v>189</v>
      </c>
      <c r="B35" t="s">
        <v>147</v>
      </c>
      <c r="C35" s="130">
        <v>0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30">
        <v>0</v>
      </c>
      <c r="N35" s="130">
        <v>0</v>
      </c>
      <c r="O35" s="130">
        <v>0</v>
      </c>
      <c r="P35" s="130">
        <v>0</v>
      </c>
      <c r="Q35" s="130">
        <v>0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0">
        <v>0</v>
      </c>
      <c r="X35" s="130">
        <v>0</v>
      </c>
      <c r="Y35" s="130">
        <v>0</v>
      </c>
      <c r="Z35" s="131"/>
      <c r="AA35" s="132">
        <v>0</v>
      </c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32">
        <v>0</v>
      </c>
      <c r="AW35" s="132">
        <v>0</v>
      </c>
      <c r="AX35" s="131"/>
      <c r="AY35" s="54">
        <v>0</v>
      </c>
      <c r="AZ35" s="54">
        <v>0</v>
      </c>
      <c r="BA35" s="54">
        <v>0</v>
      </c>
      <c r="BB35" s="54">
        <v>0</v>
      </c>
      <c r="BC35" s="54">
        <v>0</v>
      </c>
      <c r="BD35" s="54">
        <v>0</v>
      </c>
      <c r="BE35" s="54">
        <v>0</v>
      </c>
      <c r="BF35" s="54">
        <v>0</v>
      </c>
      <c r="BG35" s="54">
        <v>0</v>
      </c>
      <c r="BH35" s="54">
        <v>0</v>
      </c>
      <c r="BI35" s="54">
        <v>0</v>
      </c>
      <c r="BJ35" s="54">
        <v>0</v>
      </c>
      <c r="BK35" s="54">
        <v>0</v>
      </c>
      <c r="BL35" s="54">
        <v>0</v>
      </c>
      <c r="BM35" s="54">
        <v>0</v>
      </c>
      <c r="BN35" s="54">
        <v>0</v>
      </c>
      <c r="BO35" s="54">
        <v>0</v>
      </c>
      <c r="BP35" s="54">
        <v>0</v>
      </c>
      <c r="BQ35" s="54">
        <v>0</v>
      </c>
      <c r="BR35" s="54">
        <v>0</v>
      </c>
      <c r="BS35" s="54">
        <v>0</v>
      </c>
      <c r="BT35" s="54">
        <v>0</v>
      </c>
      <c r="BU35" s="54">
        <v>0</v>
      </c>
    </row>
    <row r="36" spans="1:73" x14ac:dyDescent="0.25">
      <c r="A36" t="s">
        <v>191</v>
      </c>
      <c r="B36" t="s">
        <v>148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147.40630592046514</v>
      </c>
      <c r="M36" s="130">
        <v>0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130">
        <v>0</v>
      </c>
      <c r="T36" s="130">
        <v>0</v>
      </c>
      <c r="U36" s="130">
        <v>0</v>
      </c>
      <c r="V36" s="130">
        <v>0</v>
      </c>
      <c r="W36" s="130">
        <v>0</v>
      </c>
      <c r="X36" s="130">
        <v>0</v>
      </c>
      <c r="Y36" s="130">
        <v>100</v>
      </c>
      <c r="Z36" s="131"/>
      <c r="AA36" s="132">
        <v>0</v>
      </c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0</v>
      </c>
      <c r="AL36" s="132">
        <v>0</v>
      </c>
      <c r="AM36" s="132">
        <v>0</v>
      </c>
      <c r="AN36" s="132">
        <v>0</v>
      </c>
      <c r="AO36" s="132">
        <v>0</v>
      </c>
      <c r="AP36" s="132">
        <v>0</v>
      </c>
      <c r="AQ36" s="132">
        <v>0</v>
      </c>
      <c r="AR36" s="132">
        <v>0</v>
      </c>
      <c r="AS36" s="132">
        <v>0</v>
      </c>
      <c r="AT36" s="132">
        <v>0</v>
      </c>
      <c r="AU36" s="132">
        <v>0</v>
      </c>
      <c r="AV36" s="132">
        <v>0</v>
      </c>
      <c r="AW36" s="132">
        <v>0</v>
      </c>
      <c r="AX36" s="131"/>
      <c r="AY36" s="54">
        <v>0</v>
      </c>
      <c r="AZ36" s="54">
        <v>0</v>
      </c>
      <c r="BA36" s="54">
        <v>0</v>
      </c>
      <c r="BB36" s="54">
        <v>0</v>
      </c>
      <c r="BC36" s="54">
        <v>0</v>
      </c>
      <c r="BD36" s="54">
        <v>0</v>
      </c>
      <c r="BE36" s="54">
        <v>0</v>
      </c>
      <c r="BF36" s="54">
        <v>0</v>
      </c>
      <c r="BG36" s="54">
        <v>0</v>
      </c>
      <c r="BH36" s="54">
        <v>0</v>
      </c>
      <c r="BI36" s="54">
        <v>0</v>
      </c>
      <c r="BJ36" s="54">
        <v>0</v>
      </c>
      <c r="BK36" s="54">
        <v>0</v>
      </c>
      <c r="BL36" s="54">
        <v>0</v>
      </c>
      <c r="BM36" s="54">
        <v>0</v>
      </c>
      <c r="BN36" s="54">
        <v>0</v>
      </c>
      <c r="BO36" s="54">
        <v>0</v>
      </c>
      <c r="BP36" s="54">
        <v>0</v>
      </c>
      <c r="BQ36" s="54">
        <v>115.43504306102936</v>
      </c>
      <c r="BR36" s="54">
        <v>0</v>
      </c>
      <c r="BS36" s="54">
        <v>103.57253889436195</v>
      </c>
      <c r="BT36" s="54">
        <v>0</v>
      </c>
      <c r="BU36" s="54">
        <v>0</v>
      </c>
    </row>
    <row r="37" spans="1:73" x14ac:dyDescent="0.25">
      <c r="A37" t="s">
        <v>192</v>
      </c>
      <c r="B37" t="s">
        <v>149</v>
      </c>
      <c r="C37" s="130">
        <v>0</v>
      </c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20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20</v>
      </c>
      <c r="Z37" s="131"/>
      <c r="AA37" s="132">
        <v>0</v>
      </c>
      <c r="AB37" s="132">
        <v>0</v>
      </c>
      <c r="AC37" s="132">
        <v>0</v>
      </c>
      <c r="AD37" s="132">
        <v>0</v>
      </c>
      <c r="AE37" s="132">
        <v>0</v>
      </c>
      <c r="AF37" s="132">
        <v>0</v>
      </c>
      <c r="AG37" s="132">
        <v>0</v>
      </c>
      <c r="AH37" s="132">
        <v>0</v>
      </c>
      <c r="AI37" s="132">
        <v>0</v>
      </c>
      <c r="AJ37" s="132">
        <v>0</v>
      </c>
      <c r="AK37" s="132">
        <v>0</v>
      </c>
      <c r="AL37" s="132">
        <v>0</v>
      </c>
      <c r="AM37" s="132">
        <v>0</v>
      </c>
      <c r="AN37" s="132">
        <v>0</v>
      </c>
      <c r="AO37" s="132">
        <v>0</v>
      </c>
      <c r="AP37" s="132">
        <v>0</v>
      </c>
      <c r="AQ37" s="132">
        <v>0</v>
      </c>
      <c r="AR37" s="132">
        <v>0</v>
      </c>
      <c r="AS37" s="132">
        <v>0</v>
      </c>
      <c r="AT37" s="132">
        <v>0</v>
      </c>
      <c r="AU37" s="132">
        <v>0</v>
      </c>
      <c r="AV37" s="132">
        <v>0</v>
      </c>
      <c r="AW37" s="132">
        <v>0</v>
      </c>
      <c r="AX37" s="131"/>
      <c r="AY37" s="54">
        <v>0</v>
      </c>
      <c r="AZ37" s="54">
        <v>0</v>
      </c>
      <c r="BA37" s="54">
        <v>0</v>
      </c>
      <c r="BB37" s="54">
        <v>0</v>
      </c>
      <c r="BC37" s="54">
        <v>0</v>
      </c>
      <c r="BD37" s="54">
        <v>0</v>
      </c>
      <c r="BE37" s="54">
        <v>0</v>
      </c>
      <c r="BF37" s="54">
        <v>0</v>
      </c>
      <c r="BG37" s="54">
        <v>0</v>
      </c>
      <c r="BH37" s="54">
        <v>0</v>
      </c>
      <c r="BI37" s="54">
        <v>0</v>
      </c>
      <c r="BJ37" s="54">
        <v>0</v>
      </c>
      <c r="BK37" s="54">
        <v>0</v>
      </c>
      <c r="BL37" s="54">
        <v>0</v>
      </c>
      <c r="BM37" s="54">
        <v>0</v>
      </c>
      <c r="BN37" s="54">
        <v>0</v>
      </c>
      <c r="BO37" s="54">
        <v>0</v>
      </c>
      <c r="BP37" s="54">
        <v>0</v>
      </c>
      <c r="BQ37" s="54">
        <v>0</v>
      </c>
      <c r="BR37" s="54">
        <v>0</v>
      </c>
      <c r="BS37" s="54">
        <v>0</v>
      </c>
      <c r="BT37" s="54">
        <v>0</v>
      </c>
      <c r="BU37" s="54">
        <v>0</v>
      </c>
    </row>
    <row r="38" spans="1:73" x14ac:dyDescent="0.25">
      <c r="A38" t="s">
        <v>191</v>
      </c>
      <c r="B38" t="s">
        <v>150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1"/>
      <c r="AA38" s="132">
        <v>0</v>
      </c>
      <c r="AB38" s="132">
        <v>0</v>
      </c>
      <c r="AC38" s="132">
        <v>0</v>
      </c>
      <c r="AD38" s="132">
        <v>0</v>
      </c>
      <c r="AE38" s="132">
        <v>0</v>
      </c>
      <c r="AF38" s="132">
        <v>0</v>
      </c>
      <c r="AG38" s="132">
        <v>0</v>
      </c>
      <c r="AH38" s="132">
        <v>0</v>
      </c>
      <c r="AI38" s="132">
        <v>0</v>
      </c>
      <c r="AJ38" s="132">
        <v>0</v>
      </c>
      <c r="AK38" s="132">
        <v>0</v>
      </c>
      <c r="AL38" s="132">
        <v>0</v>
      </c>
      <c r="AM38" s="132">
        <v>0</v>
      </c>
      <c r="AN38" s="132">
        <v>0</v>
      </c>
      <c r="AO38" s="132">
        <v>0</v>
      </c>
      <c r="AP38" s="132">
        <v>0</v>
      </c>
      <c r="AQ38" s="132">
        <v>0</v>
      </c>
      <c r="AR38" s="132">
        <v>0</v>
      </c>
      <c r="AS38" s="132">
        <v>0</v>
      </c>
      <c r="AT38" s="132">
        <v>0</v>
      </c>
      <c r="AU38" s="132">
        <v>0</v>
      </c>
      <c r="AV38" s="132">
        <v>0</v>
      </c>
      <c r="AW38" s="132">
        <v>0</v>
      </c>
      <c r="AX38" s="131"/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v>0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</row>
    <row r="39" spans="1:73" x14ac:dyDescent="0.25">
      <c r="A39" t="s">
        <v>191</v>
      </c>
      <c r="B39" t="s">
        <v>151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30">
        <v>0</v>
      </c>
      <c r="I39" s="130">
        <v>0</v>
      </c>
      <c r="J39" s="130">
        <v>0</v>
      </c>
      <c r="K39" s="130">
        <v>0</v>
      </c>
      <c r="L39" s="130">
        <v>0</v>
      </c>
      <c r="M39" s="130">
        <v>0</v>
      </c>
      <c r="N39" s="130">
        <v>0</v>
      </c>
      <c r="O39" s="130">
        <v>0</v>
      </c>
      <c r="P39" s="130">
        <v>0</v>
      </c>
      <c r="Q39" s="130">
        <v>0</v>
      </c>
      <c r="R39" s="130">
        <v>0</v>
      </c>
      <c r="S39" s="130">
        <v>0</v>
      </c>
      <c r="T39" s="130">
        <v>0</v>
      </c>
      <c r="U39" s="130">
        <v>0</v>
      </c>
      <c r="V39" s="130">
        <v>0</v>
      </c>
      <c r="W39" s="130">
        <v>0</v>
      </c>
      <c r="X39" s="130">
        <v>0</v>
      </c>
      <c r="Y39" s="130">
        <v>218.77225146541309</v>
      </c>
      <c r="Z39" s="131"/>
      <c r="AA39" s="132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2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2">
        <v>0</v>
      </c>
      <c r="AP39" s="132">
        <v>0</v>
      </c>
      <c r="AQ39" s="132">
        <v>0</v>
      </c>
      <c r="AR39" s="132">
        <v>0</v>
      </c>
      <c r="AS39" s="132">
        <v>0</v>
      </c>
      <c r="AT39" s="132">
        <v>0</v>
      </c>
      <c r="AU39" s="132">
        <v>0</v>
      </c>
      <c r="AV39" s="132">
        <v>0</v>
      </c>
      <c r="AW39" s="132">
        <v>78.974033106740947</v>
      </c>
      <c r="AX39" s="131"/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0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91.08440285645338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0</v>
      </c>
    </row>
    <row r="40" spans="1:73" x14ac:dyDescent="0.25">
      <c r="A40" t="s">
        <v>190</v>
      </c>
      <c r="B40" t="s">
        <v>152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130">
        <v>0</v>
      </c>
      <c r="J40" s="130">
        <v>0</v>
      </c>
      <c r="K40" s="130">
        <v>0</v>
      </c>
      <c r="L40" s="130">
        <v>0</v>
      </c>
      <c r="M40" s="130">
        <v>0</v>
      </c>
      <c r="N40" s="130">
        <v>0</v>
      </c>
      <c r="O40" s="130">
        <v>0</v>
      </c>
      <c r="P40" s="130">
        <v>0</v>
      </c>
      <c r="Q40" s="130">
        <v>0</v>
      </c>
      <c r="R40" s="130">
        <v>0</v>
      </c>
      <c r="S40" s="130">
        <v>0</v>
      </c>
      <c r="T40" s="130">
        <v>0</v>
      </c>
      <c r="U40" s="130">
        <v>0</v>
      </c>
      <c r="V40" s="130">
        <v>0</v>
      </c>
      <c r="W40" s="130">
        <v>0</v>
      </c>
      <c r="X40" s="130">
        <v>0</v>
      </c>
      <c r="Y40" s="130">
        <v>0</v>
      </c>
      <c r="Z40" s="131"/>
      <c r="AA40" s="132">
        <v>0</v>
      </c>
      <c r="AB40" s="132">
        <v>0</v>
      </c>
      <c r="AC40" s="132">
        <v>0</v>
      </c>
      <c r="AD40" s="132">
        <v>0</v>
      </c>
      <c r="AE40" s="132">
        <v>0</v>
      </c>
      <c r="AF40" s="132">
        <v>0</v>
      </c>
      <c r="AG40" s="132">
        <v>0</v>
      </c>
      <c r="AH40" s="132">
        <v>0</v>
      </c>
      <c r="AI40" s="132">
        <v>0</v>
      </c>
      <c r="AJ40" s="132">
        <v>0</v>
      </c>
      <c r="AK40" s="132">
        <v>0</v>
      </c>
      <c r="AL40" s="132">
        <v>0</v>
      </c>
      <c r="AM40" s="132">
        <v>0</v>
      </c>
      <c r="AN40" s="132">
        <v>0</v>
      </c>
      <c r="AO40" s="132">
        <v>0</v>
      </c>
      <c r="AP40" s="132">
        <v>0</v>
      </c>
      <c r="AQ40" s="132">
        <v>0</v>
      </c>
      <c r="AR40" s="132">
        <v>0</v>
      </c>
      <c r="AS40" s="132">
        <v>0</v>
      </c>
      <c r="AT40" s="132">
        <v>0</v>
      </c>
      <c r="AU40" s="132">
        <v>0</v>
      </c>
      <c r="AV40" s="132">
        <v>0</v>
      </c>
      <c r="AW40" s="132">
        <v>0</v>
      </c>
      <c r="AX40" s="131"/>
      <c r="AY40" s="54">
        <v>0</v>
      </c>
      <c r="AZ40" s="54">
        <v>0</v>
      </c>
      <c r="BA40" s="54">
        <v>0</v>
      </c>
      <c r="BB40" s="54">
        <v>0</v>
      </c>
      <c r="BC40" s="54">
        <v>0</v>
      </c>
      <c r="BD40" s="54">
        <v>0</v>
      </c>
      <c r="BE40" s="54">
        <v>0</v>
      </c>
      <c r="BF40" s="54">
        <v>0</v>
      </c>
      <c r="BG40" s="54">
        <v>0</v>
      </c>
      <c r="BH40" s="54">
        <v>0</v>
      </c>
      <c r="BI40" s="54">
        <v>0</v>
      </c>
      <c r="BJ40" s="54">
        <v>0</v>
      </c>
      <c r="BK40" s="54">
        <v>0</v>
      </c>
      <c r="BL40" s="54">
        <v>0</v>
      </c>
      <c r="BM40" s="54">
        <v>0</v>
      </c>
      <c r="BN40" s="54">
        <v>0</v>
      </c>
      <c r="BO40" s="54">
        <v>0</v>
      </c>
      <c r="BP40" s="54">
        <v>0</v>
      </c>
      <c r="BQ40" s="54">
        <v>0</v>
      </c>
      <c r="BR40" s="54">
        <v>0</v>
      </c>
      <c r="BS40" s="54">
        <v>0</v>
      </c>
      <c r="BT40" s="54">
        <v>0</v>
      </c>
      <c r="BU40" s="54">
        <v>0</v>
      </c>
    </row>
    <row r="41" spans="1:73" x14ac:dyDescent="0.25">
      <c r="A41" t="s">
        <v>190</v>
      </c>
      <c r="B41" t="s">
        <v>153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  <c r="L41" s="130">
        <v>0</v>
      </c>
      <c r="M41" s="130">
        <v>0</v>
      </c>
      <c r="N41" s="130">
        <v>0</v>
      </c>
      <c r="O41" s="130">
        <v>0</v>
      </c>
      <c r="P41" s="130">
        <v>0</v>
      </c>
      <c r="Q41" s="130">
        <v>0</v>
      </c>
      <c r="R41" s="130">
        <v>0</v>
      </c>
      <c r="S41" s="130">
        <v>0</v>
      </c>
      <c r="T41" s="130">
        <v>0</v>
      </c>
      <c r="U41" s="130">
        <v>0</v>
      </c>
      <c r="V41" s="130">
        <v>0</v>
      </c>
      <c r="W41" s="130">
        <v>0</v>
      </c>
      <c r="X41" s="130">
        <v>0</v>
      </c>
      <c r="Y41" s="130">
        <v>0</v>
      </c>
      <c r="Z41" s="131"/>
      <c r="AA41" s="132">
        <v>0</v>
      </c>
      <c r="AB41" s="132">
        <v>0</v>
      </c>
      <c r="AC41" s="132">
        <v>0</v>
      </c>
      <c r="AD41" s="132">
        <v>0</v>
      </c>
      <c r="AE41" s="132">
        <v>0</v>
      </c>
      <c r="AF41" s="132">
        <v>0</v>
      </c>
      <c r="AG41" s="132">
        <v>0</v>
      </c>
      <c r="AH41" s="132">
        <v>0</v>
      </c>
      <c r="AI41" s="132">
        <v>0</v>
      </c>
      <c r="AJ41" s="132">
        <v>0</v>
      </c>
      <c r="AK41" s="132">
        <v>0</v>
      </c>
      <c r="AL41" s="132">
        <v>0</v>
      </c>
      <c r="AM41" s="132">
        <v>0</v>
      </c>
      <c r="AN41" s="132">
        <v>0</v>
      </c>
      <c r="AO41" s="132">
        <v>0</v>
      </c>
      <c r="AP41" s="132">
        <v>0</v>
      </c>
      <c r="AQ41" s="132">
        <v>0</v>
      </c>
      <c r="AR41" s="132">
        <v>0</v>
      </c>
      <c r="AS41" s="132">
        <v>0</v>
      </c>
      <c r="AT41" s="132">
        <v>0</v>
      </c>
      <c r="AU41" s="132">
        <v>0</v>
      </c>
      <c r="AV41" s="132">
        <v>0</v>
      </c>
      <c r="AW41" s="132">
        <v>0</v>
      </c>
      <c r="AX41" s="131"/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0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0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</row>
    <row r="42" spans="1:73" x14ac:dyDescent="0.25">
      <c r="A42" t="s">
        <v>190</v>
      </c>
      <c r="B42" t="s">
        <v>154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30">
        <v>0</v>
      </c>
      <c r="I42" s="130">
        <v>0</v>
      </c>
      <c r="J42" s="130">
        <v>0</v>
      </c>
      <c r="K42" s="130">
        <v>0</v>
      </c>
      <c r="L42" s="130">
        <v>0</v>
      </c>
      <c r="M42" s="130">
        <v>0</v>
      </c>
      <c r="N42" s="130">
        <v>0</v>
      </c>
      <c r="O42" s="130">
        <v>0</v>
      </c>
      <c r="P42" s="130">
        <v>0</v>
      </c>
      <c r="Q42" s="130">
        <v>0</v>
      </c>
      <c r="R42" s="130">
        <v>0</v>
      </c>
      <c r="S42" s="130">
        <v>0</v>
      </c>
      <c r="T42" s="130">
        <v>0</v>
      </c>
      <c r="U42" s="130">
        <v>0</v>
      </c>
      <c r="V42" s="130">
        <v>0</v>
      </c>
      <c r="W42" s="130">
        <v>0</v>
      </c>
      <c r="X42" s="130">
        <v>0</v>
      </c>
      <c r="Y42" s="130">
        <v>0</v>
      </c>
      <c r="Z42" s="131"/>
      <c r="AA42" s="132">
        <v>0</v>
      </c>
      <c r="AB42" s="132">
        <v>0</v>
      </c>
      <c r="AC42" s="132">
        <v>0</v>
      </c>
      <c r="AD42" s="132">
        <v>0</v>
      </c>
      <c r="AE42" s="132">
        <v>0</v>
      </c>
      <c r="AF42" s="132">
        <v>0</v>
      </c>
      <c r="AG42" s="132">
        <v>0</v>
      </c>
      <c r="AH42" s="132">
        <v>0</v>
      </c>
      <c r="AI42" s="132">
        <v>0</v>
      </c>
      <c r="AJ42" s="132">
        <v>0</v>
      </c>
      <c r="AK42" s="132">
        <v>0</v>
      </c>
      <c r="AL42" s="132">
        <v>0</v>
      </c>
      <c r="AM42" s="132">
        <v>0</v>
      </c>
      <c r="AN42" s="132">
        <v>0</v>
      </c>
      <c r="AO42" s="132">
        <v>0</v>
      </c>
      <c r="AP42" s="132">
        <v>0</v>
      </c>
      <c r="AQ42" s="132">
        <v>0</v>
      </c>
      <c r="AR42" s="132">
        <v>0</v>
      </c>
      <c r="AS42" s="132">
        <v>0</v>
      </c>
      <c r="AT42" s="132">
        <v>0</v>
      </c>
      <c r="AU42" s="132">
        <v>0</v>
      </c>
      <c r="AV42" s="132">
        <v>0</v>
      </c>
      <c r="AW42" s="132">
        <v>0</v>
      </c>
      <c r="AX42" s="131"/>
      <c r="AY42" s="54">
        <v>0</v>
      </c>
      <c r="AZ42" s="54">
        <v>0</v>
      </c>
      <c r="BA42" s="54">
        <v>0</v>
      </c>
      <c r="BB42" s="54">
        <v>0</v>
      </c>
      <c r="BC42" s="54">
        <v>0</v>
      </c>
      <c r="BD42" s="54">
        <v>0</v>
      </c>
      <c r="BE42" s="54">
        <v>0</v>
      </c>
      <c r="BF42" s="54">
        <v>0</v>
      </c>
      <c r="BG42" s="54">
        <v>0</v>
      </c>
      <c r="BH42" s="54">
        <v>0</v>
      </c>
      <c r="BI42" s="54">
        <v>0</v>
      </c>
      <c r="BJ42" s="54">
        <v>0</v>
      </c>
      <c r="BK42" s="54">
        <v>0</v>
      </c>
      <c r="BL42" s="54">
        <v>0</v>
      </c>
      <c r="BM42" s="54">
        <v>0</v>
      </c>
      <c r="BN42" s="54">
        <v>0</v>
      </c>
      <c r="BO42" s="54">
        <v>0</v>
      </c>
      <c r="BP42" s="54">
        <v>0</v>
      </c>
      <c r="BQ42" s="54">
        <v>0</v>
      </c>
      <c r="BR42" s="54">
        <v>0</v>
      </c>
      <c r="BS42" s="54">
        <v>0</v>
      </c>
      <c r="BT42" s="54">
        <v>0</v>
      </c>
      <c r="BU42" s="54">
        <v>0</v>
      </c>
    </row>
    <row r="43" spans="1:73" x14ac:dyDescent="0.25">
      <c r="A43" t="s">
        <v>190</v>
      </c>
      <c r="B43" t="s">
        <v>155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1"/>
      <c r="AA43" s="132">
        <v>0</v>
      </c>
      <c r="AB43" s="132">
        <v>0</v>
      </c>
      <c r="AC43" s="132">
        <v>0</v>
      </c>
      <c r="AD43" s="132">
        <v>0</v>
      </c>
      <c r="AE43" s="132">
        <v>0</v>
      </c>
      <c r="AF43" s="132">
        <v>0</v>
      </c>
      <c r="AG43" s="132">
        <v>0</v>
      </c>
      <c r="AH43" s="132">
        <v>0</v>
      </c>
      <c r="AI43" s="132">
        <v>0</v>
      </c>
      <c r="AJ43" s="132">
        <v>0</v>
      </c>
      <c r="AK43" s="132">
        <v>0</v>
      </c>
      <c r="AL43" s="132">
        <v>0</v>
      </c>
      <c r="AM43" s="132">
        <v>0</v>
      </c>
      <c r="AN43" s="132">
        <v>0</v>
      </c>
      <c r="AO43" s="132">
        <v>0</v>
      </c>
      <c r="AP43" s="132">
        <v>0</v>
      </c>
      <c r="AQ43" s="132">
        <v>0</v>
      </c>
      <c r="AR43" s="132">
        <v>0</v>
      </c>
      <c r="AS43" s="132">
        <v>0</v>
      </c>
      <c r="AT43" s="132">
        <v>0</v>
      </c>
      <c r="AU43" s="132">
        <v>0</v>
      </c>
      <c r="AV43" s="132">
        <v>0</v>
      </c>
      <c r="AW43" s="132">
        <v>0</v>
      </c>
      <c r="AX43" s="131"/>
      <c r="AY43" s="54">
        <v>0</v>
      </c>
      <c r="AZ43" s="54">
        <v>0</v>
      </c>
      <c r="BA43" s="54">
        <v>0</v>
      </c>
      <c r="BB43" s="54">
        <v>0</v>
      </c>
      <c r="BC43" s="54">
        <v>0</v>
      </c>
      <c r="BD43" s="54">
        <v>0</v>
      </c>
      <c r="BE43" s="54">
        <v>0</v>
      </c>
      <c r="BF43" s="54">
        <v>0</v>
      </c>
      <c r="BG43" s="54">
        <v>0</v>
      </c>
      <c r="BH43" s="54">
        <v>0</v>
      </c>
      <c r="BI43" s="54">
        <v>0</v>
      </c>
      <c r="BJ43" s="54">
        <v>0</v>
      </c>
      <c r="BK43" s="54">
        <v>0</v>
      </c>
      <c r="BL43" s="54">
        <v>0</v>
      </c>
      <c r="BM43" s="54">
        <v>0</v>
      </c>
      <c r="BN43" s="54">
        <v>0</v>
      </c>
      <c r="BO43" s="54">
        <v>0</v>
      </c>
      <c r="BP43" s="54">
        <v>0</v>
      </c>
      <c r="BQ43" s="54">
        <v>0</v>
      </c>
      <c r="BR43" s="54">
        <v>0</v>
      </c>
      <c r="BS43" s="54">
        <v>0</v>
      </c>
      <c r="BT43" s="54">
        <v>0</v>
      </c>
      <c r="BU43" s="54">
        <v>0</v>
      </c>
    </row>
    <row r="44" spans="1:73" x14ac:dyDescent="0.25">
      <c r="A44" t="s">
        <v>192</v>
      </c>
      <c r="B44" t="s">
        <v>156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  <c r="W44" s="130">
        <v>0</v>
      </c>
      <c r="X44" s="130">
        <v>0</v>
      </c>
      <c r="Y44" s="130">
        <v>0</v>
      </c>
      <c r="Z44" s="131"/>
      <c r="AA44" s="132">
        <v>0</v>
      </c>
      <c r="AB44" s="132">
        <v>0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</v>
      </c>
      <c r="AK44" s="132">
        <v>0</v>
      </c>
      <c r="AL44" s="132">
        <v>0</v>
      </c>
      <c r="AM44" s="132">
        <v>0</v>
      </c>
      <c r="AN44" s="132">
        <v>0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32">
        <v>0</v>
      </c>
      <c r="AW44" s="132">
        <v>0</v>
      </c>
      <c r="AX44" s="131"/>
      <c r="AY44" s="54">
        <v>0</v>
      </c>
      <c r="AZ44" s="54">
        <v>0</v>
      </c>
      <c r="BA44" s="54">
        <v>0</v>
      </c>
      <c r="BB44" s="54">
        <v>0</v>
      </c>
      <c r="BC44" s="54">
        <v>0</v>
      </c>
      <c r="BD44" s="54">
        <v>0</v>
      </c>
      <c r="BE44" s="54">
        <v>0</v>
      </c>
      <c r="BF44" s="54">
        <v>0</v>
      </c>
      <c r="BG44" s="54">
        <v>0</v>
      </c>
      <c r="BH44" s="54">
        <v>0</v>
      </c>
      <c r="BI44" s="54">
        <v>0</v>
      </c>
      <c r="BJ44" s="54">
        <v>0</v>
      </c>
      <c r="BK44" s="54">
        <v>0</v>
      </c>
      <c r="BL44" s="54">
        <v>0</v>
      </c>
      <c r="BM44" s="54">
        <v>0</v>
      </c>
      <c r="BN44" s="54">
        <v>0</v>
      </c>
      <c r="BO44" s="54">
        <v>0</v>
      </c>
      <c r="BP44" s="54">
        <v>0</v>
      </c>
      <c r="BQ44" s="54">
        <v>0</v>
      </c>
      <c r="BR44" s="54">
        <v>0</v>
      </c>
      <c r="BS44" s="54">
        <v>0</v>
      </c>
      <c r="BT44" s="54">
        <v>0</v>
      </c>
      <c r="BU44" s="54">
        <v>0</v>
      </c>
    </row>
    <row r="45" spans="1:73" x14ac:dyDescent="0.25">
      <c r="A45" t="s">
        <v>181</v>
      </c>
      <c r="B45" t="s">
        <v>157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0">
        <v>0</v>
      </c>
      <c r="X45" s="130">
        <v>0</v>
      </c>
      <c r="Y45" s="130">
        <v>0</v>
      </c>
      <c r="Z45" s="131"/>
      <c r="AA45" s="132">
        <v>0</v>
      </c>
      <c r="AB45" s="132">
        <v>0</v>
      </c>
      <c r="AC45" s="132">
        <v>0</v>
      </c>
      <c r="AD45" s="132">
        <v>0</v>
      </c>
      <c r="AE45" s="132">
        <v>0</v>
      </c>
      <c r="AF45" s="132">
        <v>0</v>
      </c>
      <c r="AG45" s="132">
        <v>0</v>
      </c>
      <c r="AH45" s="132">
        <v>0</v>
      </c>
      <c r="AI45" s="132">
        <v>0</v>
      </c>
      <c r="AJ45" s="132">
        <v>0</v>
      </c>
      <c r="AK45" s="132">
        <v>0</v>
      </c>
      <c r="AL45" s="132">
        <v>0</v>
      </c>
      <c r="AM45" s="132">
        <v>0</v>
      </c>
      <c r="AN45" s="132">
        <v>0</v>
      </c>
      <c r="AO45" s="132">
        <v>0</v>
      </c>
      <c r="AP45" s="132">
        <v>0</v>
      </c>
      <c r="AQ45" s="132">
        <v>0</v>
      </c>
      <c r="AR45" s="132">
        <v>0</v>
      </c>
      <c r="AS45" s="132">
        <v>0</v>
      </c>
      <c r="AT45" s="132">
        <v>0</v>
      </c>
      <c r="AU45" s="132">
        <v>0</v>
      </c>
      <c r="AV45" s="132">
        <v>0</v>
      </c>
      <c r="AW45" s="132">
        <v>0</v>
      </c>
      <c r="AX45" s="131"/>
      <c r="AY45" s="54">
        <v>0</v>
      </c>
      <c r="AZ45" s="54">
        <v>0</v>
      </c>
      <c r="BA45" s="54">
        <v>0</v>
      </c>
      <c r="BB45" s="54">
        <v>0</v>
      </c>
      <c r="BC45" s="54">
        <v>0</v>
      </c>
      <c r="BD45" s="54">
        <v>0</v>
      </c>
      <c r="BE45" s="54">
        <v>0</v>
      </c>
      <c r="BF45" s="54">
        <v>0</v>
      </c>
      <c r="BG45" s="54">
        <v>0</v>
      </c>
      <c r="BH45" s="54">
        <v>0</v>
      </c>
      <c r="BI45" s="54">
        <v>0</v>
      </c>
      <c r="BJ45" s="54">
        <v>0</v>
      </c>
      <c r="BK45" s="54">
        <v>0</v>
      </c>
      <c r="BL45" s="54">
        <v>5</v>
      </c>
      <c r="BM45" s="54">
        <v>0</v>
      </c>
      <c r="BN45" s="54">
        <v>0</v>
      </c>
      <c r="BO45" s="54">
        <v>0</v>
      </c>
      <c r="BP45" s="54">
        <v>0</v>
      </c>
      <c r="BQ45" s="54">
        <v>0</v>
      </c>
      <c r="BR45" s="54">
        <v>0</v>
      </c>
      <c r="BS45" s="54">
        <v>0</v>
      </c>
      <c r="BT45" s="54">
        <v>0</v>
      </c>
      <c r="BU45" s="54">
        <v>0</v>
      </c>
    </row>
    <row r="46" spans="1:73" x14ac:dyDescent="0.25">
      <c r="A46" t="s">
        <v>181</v>
      </c>
      <c r="B46" t="s">
        <v>158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130">
        <v>0</v>
      </c>
      <c r="J46" s="130">
        <v>0</v>
      </c>
      <c r="K46" s="130">
        <v>0</v>
      </c>
      <c r="L46" s="130">
        <v>0</v>
      </c>
      <c r="M46" s="130">
        <v>0</v>
      </c>
      <c r="N46" s="130">
        <v>0</v>
      </c>
      <c r="O46" s="130">
        <v>0</v>
      </c>
      <c r="P46" s="130">
        <v>0</v>
      </c>
      <c r="Q46" s="130">
        <v>0</v>
      </c>
      <c r="R46" s="130">
        <v>0</v>
      </c>
      <c r="S46" s="130">
        <v>0</v>
      </c>
      <c r="T46" s="130">
        <v>0</v>
      </c>
      <c r="U46" s="130">
        <v>0</v>
      </c>
      <c r="V46" s="130">
        <v>0</v>
      </c>
      <c r="W46" s="130">
        <v>0</v>
      </c>
      <c r="X46" s="130">
        <v>0</v>
      </c>
      <c r="Y46" s="130">
        <v>0</v>
      </c>
      <c r="Z46" s="131"/>
      <c r="AA46" s="132">
        <v>0</v>
      </c>
      <c r="AB46" s="132">
        <v>0</v>
      </c>
      <c r="AC46" s="132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0</v>
      </c>
      <c r="AL46" s="132">
        <v>0</v>
      </c>
      <c r="AM46" s="132">
        <v>0</v>
      </c>
      <c r="AN46" s="132">
        <v>0</v>
      </c>
      <c r="AO46" s="132">
        <v>0</v>
      </c>
      <c r="AP46" s="132">
        <v>0</v>
      </c>
      <c r="AQ46" s="132">
        <v>0</v>
      </c>
      <c r="AR46" s="132">
        <v>0</v>
      </c>
      <c r="AS46" s="132">
        <v>0</v>
      </c>
      <c r="AT46" s="132">
        <v>0</v>
      </c>
      <c r="AU46" s="132">
        <v>0</v>
      </c>
      <c r="AV46" s="132">
        <v>0</v>
      </c>
      <c r="AW46" s="132">
        <v>0</v>
      </c>
      <c r="AX46" s="131"/>
      <c r="AY46" s="54">
        <v>0</v>
      </c>
      <c r="AZ46" s="54">
        <v>0</v>
      </c>
      <c r="BA46" s="54">
        <v>0</v>
      </c>
      <c r="BB46" s="54">
        <v>0</v>
      </c>
      <c r="BC46" s="54">
        <v>0</v>
      </c>
      <c r="BD46" s="54">
        <v>0</v>
      </c>
      <c r="BE46" s="54">
        <v>0</v>
      </c>
      <c r="BF46" s="54">
        <v>0</v>
      </c>
      <c r="BG46" s="54">
        <v>0</v>
      </c>
      <c r="BH46" s="54">
        <v>0</v>
      </c>
      <c r="BI46" s="54">
        <v>0</v>
      </c>
      <c r="BJ46" s="54">
        <v>0</v>
      </c>
      <c r="BK46" s="54">
        <v>0</v>
      </c>
      <c r="BL46" s="54">
        <v>0</v>
      </c>
      <c r="BM46" s="54">
        <v>0</v>
      </c>
      <c r="BN46" s="54">
        <v>0</v>
      </c>
      <c r="BO46" s="54">
        <v>0</v>
      </c>
      <c r="BP46" s="54">
        <v>0</v>
      </c>
      <c r="BQ46" s="54">
        <v>0</v>
      </c>
      <c r="BR46" s="54">
        <v>0</v>
      </c>
      <c r="BS46" s="54">
        <v>0</v>
      </c>
      <c r="BT46" s="54">
        <v>0</v>
      </c>
      <c r="BU46" s="54">
        <v>0</v>
      </c>
    </row>
    <row r="47" spans="1:73" x14ac:dyDescent="0.25">
      <c r="A47" t="s">
        <v>192</v>
      </c>
      <c r="B47" t="s">
        <v>159</v>
      </c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1"/>
      <c r="AA47" s="132">
        <v>0</v>
      </c>
      <c r="AB47" s="132">
        <v>0</v>
      </c>
      <c r="AC47" s="132">
        <v>0</v>
      </c>
      <c r="AD47" s="132">
        <v>0</v>
      </c>
      <c r="AE47" s="132">
        <v>0</v>
      </c>
      <c r="AF47" s="132">
        <v>0</v>
      </c>
      <c r="AG47" s="132">
        <v>0</v>
      </c>
      <c r="AH47" s="132">
        <v>0</v>
      </c>
      <c r="AI47" s="132">
        <v>0</v>
      </c>
      <c r="AJ47" s="132">
        <v>0</v>
      </c>
      <c r="AK47" s="132">
        <v>0</v>
      </c>
      <c r="AL47" s="132">
        <v>0</v>
      </c>
      <c r="AM47" s="132">
        <v>0</v>
      </c>
      <c r="AN47" s="132">
        <v>0</v>
      </c>
      <c r="AO47" s="132">
        <v>0</v>
      </c>
      <c r="AP47" s="132">
        <v>0</v>
      </c>
      <c r="AQ47" s="132">
        <v>0</v>
      </c>
      <c r="AR47" s="132">
        <v>0</v>
      </c>
      <c r="AS47" s="132">
        <v>0</v>
      </c>
      <c r="AT47" s="132">
        <v>0</v>
      </c>
      <c r="AU47" s="132">
        <v>0</v>
      </c>
      <c r="AV47" s="132">
        <v>0</v>
      </c>
      <c r="AW47" s="132">
        <v>0</v>
      </c>
      <c r="AX47" s="131"/>
      <c r="AY47" s="54">
        <v>0</v>
      </c>
      <c r="AZ47" s="54">
        <v>0</v>
      </c>
      <c r="BA47" s="54">
        <v>0</v>
      </c>
      <c r="BB47" s="54">
        <v>0</v>
      </c>
      <c r="BC47" s="54">
        <v>0</v>
      </c>
      <c r="BD47" s="54">
        <v>0</v>
      </c>
      <c r="BE47" s="54">
        <v>0</v>
      </c>
      <c r="BF47" s="54">
        <v>0</v>
      </c>
      <c r="BG47" s="54">
        <v>0</v>
      </c>
      <c r="BH47" s="54">
        <v>0</v>
      </c>
      <c r="BI47" s="54">
        <v>0</v>
      </c>
      <c r="BJ47" s="54">
        <v>0</v>
      </c>
      <c r="BK47" s="54">
        <v>0</v>
      </c>
      <c r="BL47" s="54">
        <v>0</v>
      </c>
      <c r="BM47" s="54">
        <v>0</v>
      </c>
      <c r="BN47" s="54">
        <v>0</v>
      </c>
      <c r="BO47" s="54">
        <v>0</v>
      </c>
      <c r="BP47" s="54">
        <v>0</v>
      </c>
      <c r="BQ47" s="54">
        <v>0</v>
      </c>
      <c r="BR47" s="54">
        <v>0</v>
      </c>
      <c r="BS47" s="54">
        <v>0</v>
      </c>
      <c r="BT47" s="54">
        <v>0</v>
      </c>
      <c r="BU47" s="54">
        <v>0</v>
      </c>
    </row>
    <row r="48" spans="1:73" x14ac:dyDescent="0.25">
      <c r="A48" t="s">
        <v>184</v>
      </c>
      <c r="B48" t="s">
        <v>160</v>
      </c>
      <c r="C48" s="130">
        <v>0</v>
      </c>
      <c r="D48" s="130">
        <v>0</v>
      </c>
      <c r="E48" s="130">
        <v>0</v>
      </c>
      <c r="F48" s="130">
        <v>0</v>
      </c>
      <c r="G48" s="130">
        <v>0</v>
      </c>
      <c r="H48" s="130">
        <v>0</v>
      </c>
      <c r="I48" s="130">
        <v>0</v>
      </c>
      <c r="J48" s="130">
        <v>0</v>
      </c>
      <c r="K48" s="130">
        <v>0</v>
      </c>
      <c r="L48" s="130">
        <v>0</v>
      </c>
      <c r="M48" s="130">
        <v>0</v>
      </c>
      <c r="N48" s="130">
        <v>0</v>
      </c>
      <c r="O48" s="130">
        <v>0</v>
      </c>
      <c r="P48" s="130">
        <v>0</v>
      </c>
      <c r="Q48" s="130">
        <v>0</v>
      </c>
      <c r="R48" s="130">
        <v>0</v>
      </c>
      <c r="S48" s="130">
        <v>0</v>
      </c>
      <c r="T48" s="130">
        <v>0</v>
      </c>
      <c r="U48" s="130">
        <v>0</v>
      </c>
      <c r="V48" s="130">
        <v>105</v>
      </c>
      <c r="W48" s="130">
        <v>0</v>
      </c>
      <c r="X48" s="130">
        <v>0</v>
      </c>
      <c r="Y48" s="130">
        <v>0</v>
      </c>
      <c r="Z48" s="131"/>
      <c r="AA48" s="132">
        <v>0</v>
      </c>
      <c r="AB48" s="132">
        <v>0</v>
      </c>
      <c r="AC48" s="132">
        <v>0</v>
      </c>
      <c r="AD48" s="132">
        <v>0</v>
      </c>
      <c r="AE48" s="132">
        <v>0</v>
      </c>
      <c r="AF48" s="132">
        <v>0</v>
      </c>
      <c r="AG48" s="132">
        <v>0</v>
      </c>
      <c r="AH48" s="132">
        <v>0</v>
      </c>
      <c r="AI48" s="132">
        <v>0</v>
      </c>
      <c r="AJ48" s="132">
        <v>0</v>
      </c>
      <c r="AK48" s="132">
        <v>0</v>
      </c>
      <c r="AL48" s="132">
        <v>0</v>
      </c>
      <c r="AM48" s="132">
        <v>0</v>
      </c>
      <c r="AN48" s="132">
        <v>0</v>
      </c>
      <c r="AO48" s="132">
        <v>0</v>
      </c>
      <c r="AP48" s="132">
        <v>0</v>
      </c>
      <c r="AQ48" s="132">
        <v>0</v>
      </c>
      <c r="AR48" s="132">
        <v>0</v>
      </c>
      <c r="AS48" s="132">
        <v>0</v>
      </c>
      <c r="AT48" s="132">
        <v>0</v>
      </c>
      <c r="AU48" s="132">
        <v>0</v>
      </c>
      <c r="AV48" s="132">
        <v>0</v>
      </c>
      <c r="AW48" s="132">
        <v>0</v>
      </c>
      <c r="AX48" s="131"/>
      <c r="AY48" s="54">
        <v>0</v>
      </c>
      <c r="AZ48" s="54">
        <v>0</v>
      </c>
      <c r="BA48" s="54">
        <v>0</v>
      </c>
      <c r="BB48" s="54">
        <v>0</v>
      </c>
      <c r="BC48" s="54">
        <v>0</v>
      </c>
      <c r="BD48" s="54">
        <v>0</v>
      </c>
      <c r="BE48" s="54">
        <v>0</v>
      </c>
      <c r="BF48" s="54">
        <v>0</v>
      </c>
      <c r="BG48" s="54">
        <v>0</v>
      </c>
      <c r="BH48" s="54">
        <v>0</v>
      </c>
      <c r="BI48" s="54">
        <v>0</v>
      </c>
      <c r="BJ48" s="54">
        <v>0</v>
      </c>
      <c r="BK48" s="54">
        <v>0</v>
      </c>
      <c r="BL48" s="54">
        <v>0</v>
      </c>
      <c r="BM48" s="54">
        <v>0</v>
      </c>
      <c r="BN48" s="54">
        <v>0</v>
      </c>
      <c r="BO48" s="54">
        <v>0</v>
      </c>
      <c r="BP48" s="54">
        <v>0</v>
      </c>
      <c r="BQ48" s="54">
        <v>0</v>
      </c>
      <c r="BR48" s="54">
        <v>0</v>
      </c>
      <c r="BS48" s="54">
        <v>0</v>
      </c>
      <c r="BT48" s="54">
        <v>0</v>
      </c>
      <c r="BU48" s="54">
        <v>0</v>
      </c>
    </row>
    <row r="49" spans="1:73" x14ac:dyDescent="0.25">
      <c r="A49" t="s">
        <v>184</v>
      </c>
      <c r="B49" t="s">
        <v>161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130">
        <v>0</v>
      </c>
      <c r="Q49" s="130">
        <v>0</v>
      </c>
      <c r="R49" s="130">
        <v>0</v>
      </c>
      <c r="S49" s="130">
        <v>0</v>
      </c>
      <c r="T49" s="130">
        <v>0</v>
      </c>
      <c r="U49" s="130">
        <v>140</v>
      </c>
      <c r="V49" s="130">
        <v>0</v>
      </c>
      <c r="W49" s="130">
        <v>0</v>
      </c>
      <c r="X49" s="130">
        <v>0</v>
      </c>
      <c r="Y49" s="130">
        <v>0</v>
      </c>
      <c r="Z49" s="131"/>
      <c r="AA49" s="132">
        <v>0</v>
      </c>
      <c r="AB49" s="132">
        <v>0</v>
      </c>
      <c r="AC49" s="132">
        <v>0</v>
      </c>
      <c r="AD49" s="132">
        <v>0</v>
      </c>
      <c r="AE49" s="132">
        <v>0</v>
      </c>
      <c r="AF49" s="132">
        <v>0</v>
      </c>
      <c r="AG49" s="132">
        <v>0</v>
      </c>
      <c r="AH49" s="132">
        <v>0</v>
      </c>
      <c r="AI49" s="132">
        <v>0</v>
      </c>
      <c r="AJ49" s="132">
        <v>0</v>
      </c>
      <c r="AK49" s="132">
        <v>0</v>
      </c>
      <c r="AL49" s="132">
        <v>0</v>
      </c>
      <c r="AM49" s="132">
        <v>0</v>
      </c>
      <c r="AN49" s="132">
        <v>0</v>
      </c>
      <c r="AO49" s="132">
        <v>0</v>
      </c>
      <c r="AP49" s="132">
        <v>0</v>
      </c>
      <c r="AQ49" s="132">
        <v>0</v>
      </c>
      <c r="AR49" s="132">
        <v>0</v>
      </c>
      <c r="AS49" s="132">
        <v>0</v>
      </c>
      <c r="AT49" s="132">
        <v>0</v>
      </c>
      <c r="AU49" s="132">
        <v>0</v>
      </c>
      <c r="AV49" s="132">
        <v>0</v>
      </c>
      <c r="AW49" s="132">
        <v>0</v>
      </c>
      <c r="AX49" s="131"/>
      <c r="AY49" s="54">
        <v>0</v>
      </c>
      <c r="AZ49" s="54">
        <v>0</v>
      </c>
      <c r="BA49" s="54">
        <v>0</v>
      </c>
      <c r="BB49" s="54">
        <v>0</v>
      </c>
      <c r="BC49" s="54">
        <v>0</v>
      </c>
      <c r="BD49" s="54">
        <v>0</v>
      </c>
      <c r="BE49" s="54">
        <v>0</v>
      </c>
      <c r="BF49" s="54">
        <v>0</v>
      </c>
      <c r="BG49" s="54">
        <v>0</v>
      </c>
      <c r="BH49" s="54">
        <v>0</v>
      </c>
      <c r="BI49" s="54">
        <v>0</v>
      </c>
      <c r="BJ49" s="54">
        <v>0</v>
      </c>
      <c r="BK49" s="54">
        <v>0</v>
      </c>
      <c r="BL49" s="54">
        <v>0</v>
      </c>
      <c r="BM49" s="54">
        <v>0</v>
      </c>
      <c r="BN49" s="54">
        <v>0</v>
      </c>
      <c r="BO49" s="54">
        <v>0</v>
      </c>
      <c r="BP49" s="54">
        <v>0</v>
      </c>
      <c r="BQ49" s="54">
        <v>0</v>
      </c>
      <c r="BR49" s="54">
        <v>0</v>
      </c>
      <c r="BS49" s="54">
        <v>0</v>
      </c>
      <c r="BT49" s="54">
        <v>0</v>
      </c>
      <c r="BU49" s="54">
        <v>0</v>
      </c>
    </row>
    <row r="50" spans="1:73" x14ac:dyDescent="0.25">
      <c r="A50" t="s">
        <v>188</v>
      </c>
      <c r="B50" t="s">
        <v>162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0</v>
      </c>
      <c r="K50" s="130">
        <v>0</v>
      </c>
      <c r="L50" s="130">
        <v>0</v>
      </c>
      <c r="M50" s="130">
        <v>0</v>
      </c>
      <c r="N50" s="130">
        <v>0</v>
      </c>
      <c r="O50" s="130">
        <v>0</v>
      </c>
      <c r="P50" s="130">
        <v>0</v>
      </c>
      <c r="Q50" s="130">
        <v>0</v>
      </c>
      <c r="R50" s="130">
        <v>0</v>
      </c>
      <c r="S50" s="130">
        <v>0</v>
      </c>
      <c r="T50" s="130">
        <v>0</v>
      </c>
      <c r="U50" s="130">
        <v>0</v>
      </c>
      <c r="V50" s="130">
        <v>0</v>
      </c>
      <c r="W50" s="130">
        <v>0</v>
      </c>
      <c r="X50" s="130">
        <v>0</v>
      </c>
      <c r="Y50" s="130">
        <v>0</v>
      </c>
      <c r="Z50" s="131"/>
      <c r="AA50" s="132">
        <v>0</v>
      </c>
      <c r="AB50" s="132">
        <v>0</v>
      </c>
      <c r="AC50" s="132">
        <v>0</v>
      </c>
      <c r="AD50" s="132">
        <v>0</v>
      </c>
      <c r="AE50" s="132">
        <v>0</v>
      </c>
      <c r="AF50" s="132">
        <v>0</v>
      </c>
      <c r="AG50" s="132">
        <v>0</v>
      </c>
      <c r="AH50" s="132">
        <v>0</v>
      </c>
      <c r="AI50" s="132">
        <v>0</v>
      </c>
      <c r="AJ50" s="132">
        <v>0</v>
      </c>
      <c r="AK50" s="132">
        <v>0</v>
      </c>
      <c r="AL50" s="132">
        <v>0</v>
      </c>
      <c r="AM50" s="132">
        <v>0</v>
      </c>
      <c r="AN50" s="132">
        <v>0</v>
      </c>
      <c r="AO50" s="132">
        <v>0</v>
      </c>
      <c r="AP50" s="132">
        <v>0</v>
      </c>
      <c r="AQ50" s="132">
        <v>0</v>
      </c>
      <c r="AR50" s="132">
        <v>0</v>
      </c>
      <c r="AS50" s="132">
        <v>0</v>
      </c>
      <c r="AT50" s="132">
        <v>0</v>
      </c>
      <c r="AU50" s="132">
        <v>0</v>
      </c>
      <c r="AV50" s="132">
        <v>0</v>
      </c>
      <c r="AW50" s="132">
        <v>0</v>
      </c>
      <c r="AX50" s="131"/>
      <c r="AY50" s="54">
        <v>0</v>
      </c>
      <c r="AZ50" s="54">
        <v>0</v>
      </c>
      <c r="BA50" s="54">
        <v>0</v>
      </c>
      <c r="BB50" s="54">
        <v>0</v>
      </c>
      <c r="BC50" s="54">
        <v>0</v>
      </c>
      <c r="BD50" s="54">
        <v>0</v>
      </c>
      <c r="BE50" s="54">
        <v>0</v>
      </c>
      <c r="BF50" s="54">
        <v>0</v>
      </c>
      <c r="BG50" s="54">
        <v>0</v>
      </c>
      <c r="BH50" s="54">
        <v>0</v>
      </c>
      <c r="BI50" s="54">
        <v>0</v>
      </c>
      <c r="BJ50" s="54">
        <v>0</v>
      </c>
      <c r="BK50" s="54">
        <v>0</v>
      </c>
      <c r="BL50" s="54">
        <v>0</v>
      </c>
      <c r="BM50" s="54">
        <v>0</v>
      </c>
      <c r="BN50" s="54">
        <v>0</v>
      </c>
      <c r="BO50" s="54">
        <v>0</v>
      </c>
      <c r="BP50" s="54">
        <v>0</v>
      </c>
      <c r="BQ50" s="54">
        <v>0</v>
      </c>
      <c r="BR50" s="54">
        <v>0</v>
      </c>
      <c r="BS50" s="54">
        <v>0</v>
      </c>
      <c r="BT50" s="54">
        <v>0</v>
      </c>
      <c r="BU50" s="54">
        <v>0</v>
      </c>
    </row>
    <row r="51" spans="1:73" x14ac:dyDescent="0.25">
      <c r="A51" t="s">
        <v>186</v>
      </c>
      <c r="B51" t="s">
        <v>163</v>
      </c>
      <c r="C51" s="130">
        <v>0</v>
      </c>
      <c r="D51" s="134">
        <v>0.66843260998140941</v>
      </c>
      <c r="E51" s="134">
        <v>0.67700812925470111</v>
      </c>
      <c r="F51" s="134">
        <v>0.68632902452531974</v>
      </c>
      <c r="G51" s="134">
        <v>0.69762469715771325</v>
      </c>
      <c r="H51" s="134">
        <v>0.7109027233883779</v>
      </c>
      <c r="I51" s="134">
        <v>0.71993662165434913</v>
      </c>
      <c r="J51" s="134">
        <v>0.72743843501066785</v>
      </c>
      <c r="K51" s="134">
        <v>0.74105157028512292</v>
      </c>
      <c r="L51" s="134">
        <v>0.75297755869416039</v>
      </c>
      <c r="M51" s="134">
        <v>0.76026890578036133</v>
      </c>
      <c r="N51" s="130">
        <v>0</v>
      </c>
      <c r="O51" s="130">
        <v>0</v>
      </c>
      <c r="P51" s="130">
        <v>0</v>
      </c>
      <c r="Q51" s="130">
        <v>0</v>
      </c>
      <c r="R51" s="130">
        <v>0</v>
      </c>
      <c r="S51" s="130">
        <v>0</v>
      </c>
      <c r="T51" s="130">
        <v>0</v>
      </c>
      <c r="U51" s="130">
        <v>0.17306206194489454</v>
      </c>
      <c r="V51" s="130">
        <v>0</v>
      </c>
      <c r="W51" s="130">
        <v>0</v>
      </c>
      <c r="X51" s="130">
        <v>0</v>
      </c>
      <c r="Y51" s="130">
        <v>0</v>
      </c>
      <c r="Z51" s="131"/>
      <c r="AA51" s="132">
        <v>0</v>
      </c>
      <c r="AB51" s="132">
        <v>0</v>
      </c>
      <c r="AC51" s="132">
        <v>0</v>
      </c>
      <c r="AD51" s="132">
        <v>0</v>
      </c>
      <c r="AE51" s="132">
        <v>0</v>
      </c>
      <c r="AF51" s="132">
        <v>0</v>
      </c>
      <c r="AG51" s="132">
        <v>0</v>
      </c>
      <c r="AH51" s="132">
        <v>0</v>
      </c>
      <c r="AI51" s="132">
        <v>0</v>
      </c>
      <c r="AJ51" s="132">
        <v>0</v>
      </c>
      <c r="AK51" s="132">
        <v>0</v>
      </c>
      <c r="AL51" s="132">
        <v>0</v>
      </c>
      <c r="AM51" s="132">
        <v>0</v>
      </c>
      <c r="AN51" s="132">
        <v>0</v>
      </c>
      <c r="AO51" s="132">
        <v>0</v>
      </c>
      <c r="AP51" s="132">
        <v>0</v>
      </c>
      <c r="AQ51" s="132">
        <v>0</v>
      </c>
      <c r="AR51" s="132">
        <v>0</v>
      </c>
      <c r="AS51" s="132">
        <v>0</v>
      </c>
      <c r="AT51" s="132">
        <v>0</v>
      </c>
      <c r="AU51" s="132">
        <v>0</v>
      </c>
      <c r="AV51" s="132">
        <v>0</v>
      </c>
      <c r="AW51" s="132">
        <v>0</v>
      </c>
      <c r="AX51" s="131"/>
      <c r="AY51" s="54">
        <v>0</v>
      </c>
      <c r="AZ51" s="54">
        <v>0</v>
      </c>
      <c r="BA51" s="54">
        <v>0</v>
      </c>
      <c r="BB51" s="54">
        <v>0</v>
      </c>
      <c r="BC51" s="54">
        <v>0</v>
      </c>
      <c r="BD51" s="54">
        <v>0</v>
      </c>
      <c r="BE51" s="54">
        <v>0</v>
      </c>
      <c r="BF51" s="54">
        <v>0</v>
      </c>
      <c r="BG51" s="54">
        <v>0</v>
      </c>
      <c r="BH51" s="54">
        <v>0</v>
      </c>
      <c r="BI51" s="54">
        <v>0</v>
      </c>
      <c r="BJ51" s="54">
        <v>0</v>
      </c>
      <c r="BK51" s="54">
        <v>0</v>
      </c>
      <c r="BL51" s="54">
        <v>0</v>
      </c>
      <c r="BM51" s="54">
        <v>0</v>
      </c>
      <c r="BN51" s="54">
        <v>0</v>
      </c>
      <c r="BO51" s="54">
        <v>0</v>
      </c>
      <c r="BP51" s="54">
        <v>0</v>
      </c>
      <c r="BQ51" s="54">
        <v>0</v>
      </c>
      <c r="BR51" s="54">
        <v>0</v>
      </c>
      <c r="BS51" s="54">
        <v>0</v>
      </c>
      <c r="BT51" s="54">
        <v>0</v>
      </c>
      <c r="BU51" s="54">
        <v>0</v>
      </c>
    </row>
    <row r="52" spans="1:73" x14ac:dyDescent="0.25">
      <c r="B52" t="s">
        <v>164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30">
        <v>0</v>
      </c>
      <c r="I52" s="130">
        <v>0</v>
      </c>
      <c r="J52" s="130">
        <v>0</v>
      </c>
      <c r="K52" s="130">
        <v>0</v>
      </c>
      <c r="L52" s="130">
        <v>0</v>
      </c>
      <c r="M52" s="130">
        <v>0</v>
      </c>
      <c r="N52" s="130">
        <v>0</v>
      </c>
      <c r="O52" s="130">
        <v>0</v>
      </c>
      <c r="P52" s="130">
        <v>0</v>
      </c>
      <c r="Q52" s="130">
        <v>0</v>
      </c>
      <c r="R52" s="130">
        <v>0</v>
      </c>
      <c r="S52" s="130">
        <v>0</v>
      </c>
      <c r="T52" s="130">
        <v>0</v>
      </c>
      <c r="U52" s="130">
        <v>0</v>
      </c>
      <c r="V52" s="130">
        <v>0</v>
      </c>
      <c r="W52" s="130">
        <v>0</v>
      </c>
      <c r="X52" s="130">
        <v>0</v>
      </c>
      <c r="Y52" s="130">
        <v>0</v>
      </c>
      <c r="Z52" s="131"/>
      <c r="AA52" s="132">
        <v>0</v>
      </c>
      <c r="AB52" s="132">
        <v>0</v>
      </c>
      <c r="AC52" s="132">
        <v>0</v>
      </c>
      <c r="AD52" s="132">
        <v>0</v>
      </c>
      <c r="AE52" s="132">
        <v>0</v>
      </c>
      <c r="AF52" s="132">
        <v>0</v>
      </c>
      <c r="AG52" s="132">
        <v>0</v>
      </c>
      <c r="AH52" s="132">
        <v>0</v>
      </c>
      <c r="AI52" s="132">
        <v>0</v>
      </c>
      <c r="AJ52" s="132">
        <v>0</v>
      </c>
      <c r="AK52" s="132">
        <v>0</v>
      </c>
      <c r="AL52" s="132">
        <v>0</v>
      </c>
      <c r="AM52" s="132">
        <v>0</v>
      </c>
      <c r="AN52" s="132">
        <v>0</v>
      </c>
      <c r="AO52" s="132">
        <v>0</v>
      </c>
      <c r="AP52" s="132">
        <v>0</v>
      </c>
      <c r="AQ52" s="132">
        <v>0</v>
      </c>
      <c r="AR52" s="132">
        <v>0</v>
      </c>
      <c r="AS52" s="132">
        <v>0</v>
      </c>
      <c r="AT52" s="132">
        <v>0</v>
      </c>
      <c r="AU52" s="132">
        <v>0</v>
      </c>
      <c r="AV52" s="132">
        <v>0</v>
      </c>
      <c r="AW52" s="132">
        <v>0</v>
      </c>
      <c r="AX52" s="131"/>
      <c r="AY52" s="54">
        <v>0</v>
      </c>
      <c r="AZ52" s="54">
        <v>0</v>
      </c>
      <c r="BA52" s="54">
        <v>0</v>
      </c>
      <c r="BB52" s="54">
        <v>0</v>
      </c>
      <c r="BC52" s="54">
        <v>0</v>
      </c>
      <c r="BD52" s="54">
        <v>0</v>
      </c>
      <c r="BE52" s="54">
        <v>0</v>
      </c>
      <c r="BF52" s="54">
        <v>0</v>
      </c>
      <c r="BG52" s="54">
        <v>0</v>
      </c>
      <c r="BH52" s="54">
        <v>0</v>
      </c>
      <c r="BI52" s="54">
        <v>0</v>
      </c>
      <c r="BJ52" s="54">
        <v>0</v>
      </c>
      <c r="BK52" s="54">
        <v>0</v>
      </c>
      <c r="BL52" s="54">
        <v>0</v>
      </c>
      <c r="BM52" s="54">
        <v>0</v>
      </c>
      <c r="BN52" s="54">
        <v>0</v>
      </c>
      <c r="BO52" s="54">
        <v>0</v>
      </c>
      <c r="BP52" s="54">
        <v>0</v>
      </c>
      <c r="BQ52" s="54">
        <v>0</v>
      </c>
      <c r="BR52" s="54">
        <v>0</v>
      </c>
      <c r="BS52" s="54">
        <v>0</v>
      </c>
      <c r="BT52" s="54">
        <v>0</v>
      </c>
      <c r="BU52" s="54">
        <v>0</v>
      </c>
    </row>
    <row r="53" spans="1:73" x14ac:dyDescent="0.25">
      <c r="B53" t="s">
        <v>164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  <c r="K53" s="130">
        <v>0</v>
      </c>
      <c r="L53" s="130">
        <v>0</v>
      </c>
      <c r="M53" s="130">
        <v>0</v>
      </c>
      <c r="N53" s="130">
        <v>0</v>
      </c>
      <c r="O53" s="130">
        <v>0</v>
      </c>
      <c r="P53" s="130">
        <v>0</v>
      </c>
      <c r="Q53" s="130">
        <v>0</v>
      </c>
      <c r="R53" s="130">
        <v>0</v>
      </c>
      <c r="S53" s="130">
        <v>0</v>
      </c>
      <c r="T53" s="130">
        <v>0</v>
      </c>
      <c r="U53" s="130">
        <v>0</v>
      </c>
      <c r="V53" s="130">
        <v>0</v>
      </c>
      <c r="W53" s="130">
        <v>0</v>
      </c>
      <c r="X53" s="130">
        <v>0</v>
      </c>
      <c r="Y53" s="130">
        <v>0</v>
      </c>
      <c r="Z53" s="131"/>
      <c r="AA53" s="132">
        <v>0</v>
      </c>
      <c r="AB53" s="132">
        <v>0</v>
      </c>
      <c r="AC53" s="132">
        <v>0</v>
      </c>
      <c r="AD53" s="132">
        <v>0</v>
      </c>
      <c r="AE53" s="132">
        <v>0</v>
      </c>
      <c r="AF53" s="132">
        <v>0</v>
      </c>
      <c r="AG53" s="132">
        <v>0</v>
      </c>
      <c r="AH53" s="132">
        <v>0</v>
      </c>
      <c r="AI53" s="132">
        <v>0</v>
      </c>
      <c r="AJ53" s="132">
        <v>0</v>
      </c>
      <c r="AK53" s="132">
        <v>0</v>
      </c>
      <c r="AL53" s="132">
        <v>0</v>
      </c>
      <c r="AM53" s="132">
        <v>0</v>
      </c>
      <c r="AN53" s="132">
        <v>0</v>
      </c>
      <c r="AO53" s="132">
        <v>0</v>
      </c>
      <c r="AP53" s="132">
        <v>0</v>
      </c>
      <c r="AQ53" s="132">
        <v>0</v>
      </c>
      <c r="AR53" s="132">
        <v>0</v>
      </c>
      <c r="AS53" s="132">
        <v>0</v>
      </c>
      <c r="AT53" s="132">
        <v>0</v>
      </c>
      <c r="AU53" s="132">
        <v>0</v>
      </c>
      <c r="AV53" s="132">
        <v>0</v>
      </c>
      <c r="AW53" s="132">
        <v>0</v>
      </c>
      <c r="AX53" s="131"/>
      <c r="AY53" s="54">
        <v>0</v>
      </c>
      <c r="AZ53" s="54">
        <v>0</v>
      </c>
      <c r="BA53" s="54">
        <v>0</v>
      </c>
      <c r="BB53" s="54">
        <v>0</v>
      </c>
      <c r="BC53" s="54">
        <v>0</v>
      </c>
      <c r="BD53" s="54">
        <v>0</v>
      </c>
      <c r="BE53" s="54">
        <v>0</v>
      </c>
      <c r="BF53" s="54">
        <v>0</v>
      </c>
      <c r="BG53" s="54">
        <v>0</v>
      </c>
      <c r="BH53" s="54">
        <v>0</v>
      </c>
      <c r="BI53" s="54">
        <v>0</v>
      </c>
      <c r="BJ53" s="54">
        <v>0</v>
      </c>
      <c r="BK53" s="54">
        <v>0</v>
      </c>
      <c r="BL53" s="54">
        <v>0</v>
      </c>
      <c r="BM53" s="54">
        <v>0</v>
      </c>
      <c r="BN53" s="54">
        <v>0</v>
      </c>
      <c r="BO53" s="54">
        <v>0</v>
      </c>
      <c r="BP53" s="54">
        <v>0</v>
      </c>
      <c r="BQ53" s="54">
        <v>0</v>
      </c>
      <c r="BR53" s="54">
        <v>0</v>
      </c>
      <c r="BS53" s="54">
        <v>0</v>
      </c>
      <c r="BT53" s="54">
        <v>0</v>
      </c>
      <c r="BU53" s="54">
        <v>0</v>
      </c>
    </row>
    <row r="54" spans="1:73" x14ac:dyDescent="0.25">
      <c r="A54" t="s">
        <v>187</v>
      </c>
      <c r="B54" t="s">
        <v>165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30">
        <v>0</v>
      </c>
      <c r="Q54" s="130">
        <v>0</v>
      </c>
      <c r="R54" s="130">
        <v>0</v>
      </c>
      <c r="S54" s="130">
        <v>0</v>
      </c>
      <c r="T54" s="130">
        <v>0</v>
      </c>
      <c r="U54" s="130">
        <v>0</v>
      </c>
      <c r="V54" s="130">
        <v>0</v>
      </c>
      <c r="W54" s="130">
        <v>0</v>
      </c>
      <c r="X54" s="130">
        <v>0</v>
      </c>
      <c r="Y54" s="130">
        <v>0</v>
      </c>
      <c r="Z54" s="135"/>
      <c r="AA54" s="130">
        <v>0</v>
      </c>
      <c r="AB54" s="130">
        <v>0</v>
      </c>
      <c r="AC54" s="130">
        <v>0</v>
      </c>
      <c r="AD54" s="130">
        <v>0</v>
      </c>
      <c r="AE54" s="130">
        <v>0</v>
      </c>
      <c r="AF54" s="130">
        <v>0</v>
      </c>
      <c r="AG54" s="130">
        <v>0</v>
      </c>
      <c r="AH54" s="130">
        <v>0</v>
      </c>
      <c r="AI54" s="130">
        <v>0</v>
      </c>
      <c r="AJ54" s="130">
        <v>0</v>
      </c>
      <c r="AK54" s="130">
        <v>0</v>
      </c>
      <c r="AL54" s="130">
        <v>0</v>
      </c>
      <c r="AM54" s="130">
        <v>0</v>
      </c>
      <c r="AN54" s="130">
        <v>0</v>
      </c>
      <c r="AO54" s="130">
        <v>0</v>
      </c>
      <c r="AP54" s="130">
        <v>0</v>
      </c>
      <c r="AQ54" s="130">
        <v>0</v>
      </c>
      <c r="AR54" s="130">
        <v>0</v>
      </c>
      <c r="AS54" s="130">
        <v>0</v>
      </c>
      <c r="AT54" s="130">
        <v>0</v>
      </c>
      <c r="AU54" s="130">
        <v>0</v>
      </c>
      <c r="AV54" s="130">
        <v>0</v>
      </c>
      <c r="AW54" s="130">
        <v>0</v>
      </c>
      <c r="AX54" s="131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</row>
    <row r="55" spans="1:73" x14ac:dyDescent="0.25">
      <c r="A55" t="s">
        <v>187</v>
      </c>
      <c r="B55" t="s">
        <v>166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>
        <v>0</v>
      </c>
      <c r="R55" s="130">
        <v>0</v>
      </c>
      <c r="S55" s="130">
        <v>0</v>
      </c>
      <c r="T55" s="130">
        <v>0</v>
      </c>
      <c r="U55" s="130">
        <v>0</v>
      </c>
      <c r="V55" s="130">
        <v>0</v>
      </c>
      <c r="W55" s="130">
        <v>0</v>
      </c>
      <c r="X55" s="130">
        <v>0</v>
      </c>
      <c r="Y55" s="130">
        <v>0</v>
      </c>
      <c r="Z55" s="135"/>
      <c r="AA55" s="130">
        <v>0</v>
      </c>
      <c r="AB55" s="130">
        <v>0</v>
      </c>
      <c r="AC55" s="130">
        <v>0</v>
      </c>
      <c r="AD55" s="130">
        <v>0</v>
      </c>
      <c r="AE55" s="130">
        <v>0</v>
      </c>
      <c r="AF55" s="130">
        <v>0</v>
      </c>
      <c r="AG55" s="130">
        <v>0</v>
      </c>
      <c r="AH55" s="130">
        <v>0</v>
      </c>
      <c r="AI55" s="130">
        <v>0</v>
      </c>
      <c r="AJ55" s="130">
        <v>0</v>
      </c>
      <c r="AK55" s="130">
        <v>0</v>
      </c>
      <c r="AL55" s="130">
        <v>0</v>
      </c>
      <c r="AM55" s="130">
        <v>0</v>
      </c>
      <c r="AN55" s="130">
        <v>0</v>
      </c>
      <c r="AO55" s="130">
        <v>0</v>
      </c>
      <c r="AP55" s="130">
        <v>0</v>
      </c>
      <c r="AQ55" s="130">
        <v>0</v>
      </c>
      <c r="AR55" s="130">
        <v>0</v>
      </c>
      <c r="AS55" s="130">
        <v>0</v>
      </c>
      <c r="AT55" s="130">
        <v>0</v>
      </c>
      <c r="AU55" s="130">
        <v>0</v>
      </c>
      <c r="AV55" s="130">
        <v>0</v>
      </c>
      <c r="AW55" s="130">
        <v>0</v>
      </c>
      <c r="AX55" s="131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</row>
    <row r="56" spans="1:73" x14ac:dyDescent="0.25">
      <c r="A56" t="s">
        <v>187</v>
      </c>
      <c r="B56" t="s">
        <v>167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0">
        <v>0</v>
      </c>
      <c r="Q56" s="130">
        <v>0</v>
      </c>
      <c r="R56" s="130">
        <v>0</v>
      </c>
      <c r="S56" s="130">
        <v>0</v>
      </c>
      <c r="T56" s="130">
        <v>0</v>
      </c>
      <c r="U56" s="130">
        <v>0</v>
      </c>
      <c r="V56" s="130">
        <v>0</v>
      </c>
      <c r="W56" s="130">
        <v>0</v>
      </c>
      <c r="X56" s="130">
        <v>0</v>
      </c>
      <c r="Y56" s="130">
        <v>0</v>
      </c>
      <c r="Z56" s="135"/>
      <c r="AA56" s="130">
        <v>0</v>
      </c>
      <c r="AB56" s="130">
        <v>0</v>
      </c>
      <c r="AC56" s="130">
        <v>0</v>
      </c>
      <c r="AD56" s="130">
        <v>0</v>
      </c>
      <c r="AE56" s="130">
        <v>0</v>
      </c>
      <c r="AF56" s="130">
        <v>0</v>
      </c>
      <c r="AG56" s="130">
        <v>0</v>
      </c>
      <c r="AH56" s="130">
        <v>0</v>
      </c>
      <c r="AI56" s="130">
        <v>0</v>
      </c>
      <c r="AJ56" s="130">
        <v>0</v>
      </c>
      <c r="AK56" s="130">
        <v>0</v>
      </c>
      <c r="AL56" s="130">
        <v>0</v>
      </c>
      <c r="AM56" s="130">
        <v>0</v>
      </c>
      <c r="AN56" s="130">
        <v>0</v>
      </c>
      <c r="AO56" s="130">
        <v>0</v>
      </c>
      <c r="AP56" s="130">
        <v>0</v>
      </c>
      <c r="AQ56" s="130">
        <v>0</v>
      </c>
      <c r="AR56" s="130">
        <v>0</v>
      </c>
      <c r="AS56" s="130">
        <v>0</v>
      </c>
      <c r="AT56" s="130">
        <v>0</v>
      </c>
      <c r="AU56" s="130">
        <v>0</v>
      </c>
      <c r="AV56" s="130">
        <v>0</v>
      </c>
      <c r="AW56" s="130">
        <v>0</v>
      </c>
      <c r="AX56" s="131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</row>
    <row r="57" spans="1:73" x14ac:dyDescent="0.25">
      <c r="A57" t="s">
        <v>187</v>
      </c>
      <c r="B57" t="s">
        <v>168</v>
      </c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  <c r="L57" s="130">
        <v>0</v>
      </c>
      <c r="M57" s="130">
        <v>0</v>
      </c>
      <c r="N57" s="130">
        <v>0</v>
      </c>
      <c r="O57" s="130">
        <v>0</v>
      </c>
      <c r="P57" s="130">
        <v>0</v>
      </c>
      <c r="Q57" s="130">
        <v>0</v>
      </c>
      <c r="R57" s="130">
        <v>0</v>
      </c>
      <c r="S57" s="130">
        <v>0</v>
      </c>
      <c r="T57" s="130">
        <v>0</v>
      </c>
      <c r="U57" s="130">
        <v>0</v>
      </c>
      <c r="V57" s="130">
        <v>0</v>
      </c>
      <c r="W57" s="130">
        <v>0</v>
      </c>
      <c r="X57" s="130">
        <v>0</v>
      </c>
      <c r="Y57" s="130">
        <v>0</v>
      </c>
      <c r="Z57" s="135"/>
      <c r="AA57" s="130">
        <v>0</v>
      </c>
      <c r="AB57" s="130">
        <v>0</v>
      </c>
      <c r="AC57" s="130">
        <v>0</v>
      </c>
      <c r="AD57" s="130">
        <v>0</v>
      </c>
      <c r="AE57" s="130">
        <v>0</v>
      </c>
      <c r="AF57" s="130">
        <v>0</v>
      </c>
      <c r="AG57" s="130">
        <v>0</v>
      </c>
      <c r="AH57" s="130">
        <v>0</v>
      </c>
      <c r="AI57" s="130">
        <v>0</v>
      </c>
      <c r="AJ57" s="130">
        <v>0</v>
      </c>
      <c r="AK57" s="130">
        <v>0</v>
      </c>
      <c r="AL57" s="130">
        <v>0</v>
      </c>
      <c r="AM57" s="130">
        <v>0</v>
      </c>
      <c r="AN57" s="130">
        <v>0</v>
      </c>
      <c r="AO57" s="130">
        <v>0</v>
      </c>
      <c r="AP57" s="130">
        <v>0</v>
      </c>
      <c r="AQ57" s="130">
        <v>0</v>
      </c>
      <c r="AR57" s="130">
        <v>0</v>
      </c>
      <c r="AS57" s="130">
        <v>0</v>
      </c>
      <c r="AT57" s="130">
        <v>0</v>
      </c>
      <c r="AU57" s="130">
        <v>0</v>
      </c>
      <c r="AV57" s="130">
        <v>0</v>
      </c>
      <c r="AW57" s="130">
        <v>0</v>
      </c>
      <c r="AX57" s="131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</row>
    <row r="58" spans="1:73" x14ac:dyDescent="0.25">
      <c r="A58" t="s">
        <v>187</v>
      </c>
      <c r="B58" t="s">
        <v>169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30">
        <v>0</v>
      </c>
      <c r="Q58" s="130">
        <v>0</v>
      </c>
      <c r="R58" s="130">
        <v>0</v>
      </c>
      <c r="S58" s="130">
        <v>0</v>
      </c>
      <c r="T58" s="130">
        <v>0</v>
      </c>
      <c r="U58" s="130">
        <v>0</v>
      </c>
      <c r="V58" s="130">
        <v>0</v>
      </c>
      <c r="W58" s="130">
        <v>0</v>
      </c>
      <c r="X58" s="130">
        <v>0</v>
      </c>
      <c r="Y58" s="130">
        <v>0</v>
      </c>
      <c r="Z58" s="135"/>
      <c r="AA58" s="130">
        <v>0</v>
      </c>
      <c r="AB58" s="130">
        <v>0</v>
      </c>
      <c r="AC58" s="130">
        <v>0</v>
      </c>
      <c r="AD58" s="130">
        <v>0</v>
      </c>
      <c r="AE58" s="130">
        <v>0</v>
      </c>
      <c r="AF58" s="130">
        <v>0</v>
      </c>
      <c r="AG58" s="130">
        <v>0</v>
      </c>
      <c r="AH58" s="130">
        <v>0</v>
      </c>
      <c r="AI58" s="130">
        <v>0</v>
      </c>
      <c r="AJ58" s="130">
        <v>0</v>
      </c>
      <c r="AK58" s="130">
        <v>0</v>
      </c>
      <c r="AL58" s="130">
        <v>0</v>
      </c>
      <c r="AM58" s="130">
        <v>0</v>
      </c>
      <c r="AN58" s="130">
        <v>0</v>
      </c>
      <c r="AO58" s="130">
        <v>0</v>
      </c>
      <c r="AP58" s="130">
        <v>0</v>
      </c>
      <c r="AQ58" s="130">
        <v>0</v>
      </c>
      <c r="AR58" s="130">
        <v>0</v>
      </c>
      <c r="AS58" s="130">
        <v>0</v>
      </c>
      <c r="AT58" s="130">
        <v>0</v>
      </c>
      <c r="AU58" s="130">
        <v>0</v>
      </c>
      <c r="AV58" s="130">
        <v>0</v>
      </c>
      <c r="AW58" s="130">
        <v>0</v>
      </c>
      <c r="AX58" s="131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</row>
    <row r="59" spans="1:73" x14ac:dyDescent="0.25">
      <c r="A59" t="s">
        <v>187</v>
      </c>
      <c r="B59" t="s">
        <v>170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0</v>
      </c>
      <c r="K59" s="130">
        <v>0</v>
      </c>
      <c r="L59" s="130">
        <v>0</v>
      </c>
      <c r="M59" s="130">
        <v>0</v>
      </c>
      <c r="N59" s="130">
        <v>0</v>
      </c>
      <c r="O59" s="130">
        <v>0</v>
      </c>
      <c r="P59" s="130">
        <v>0</v>
      </c>
      <c r="Q59" s="130">
        <v>0</v>
      </c>
      <c r="R59" s="130">
        <v>0</v>
      </c>
      <c r="S59" s="130">
        <v>0</v>
      </c>
      <c r="T59" s="130">
        <v>0</v>
      </c>
      <c r="U59" s="130">
        <v>0</v>
      </c>
      <c r="V59" s="130">
        <v>0</v>
      </c>
      <c r="W59" s="130">
        <v>0</v>
      </c>
      <c r="X59" s="130">
        <v>0</v>
      </c>
      <c r="Y59" s="130">
        <v>0</v>
      </c>
      <c r="Z59" s="135"/>
      <c r="AA59" s="130">
        <v>0</v>
      </c>
      <c r="AB59" s="130">
        <v>0</v>
      </c>
      <c r="AC59" s="130">
        <v>0</v>
      </c>
      <c r="AD59" s="130">
        <v>0</v>
      </c>
      <c r="AE59" s="130">
        <v>0</v>
      </c>
      <c r="AF59" s="130">
        <v>0</v>
      </c>
      <c r="AG59" s="130">
        <v>0</v>
      </c>
      <c r="AH59" s="130">
        <v>0</v>
      </c>
      <c r="AI59" s="130">
        <v>0</v>
      </c>
      <c r="AJ59" s="130">
        <v>0</v>
      </c>
      <c r="AK59" s="130">
        <v>0</v>
      </c>
      <c r="AL59" s="130">
        <v>0</v>
      </c>
      <c r="AM59" s="130">
        <v>0</v>
      </c>
      <c r="AN59" s="130">
        <v>0</v>
      </c>
      <c r="AO59" s="130">
        <v>0</v>
      </c>
      <c r="AP59" s="130">
        <v>0</v>
      </c>
      <c r="AQ59" s="130">
        <v>0</v>
      </c>
      <c r="AR59" s="130">
        <v>0</v>
      </c>
      <c r="AS59" s="130">
        <v>0</v>
      </c>
      <c r="AT59" s="130">
        <v>0</v>
      </c>
      <c r="AU59" s="130">
        <v>0</v>
      </c>
      <c r="AV59" s="130">
        <v>0</v>
      </c>
      <c r="AW59" s="130">
        <v>0</v>
      </c>
      <c r="AX59" s="131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</row>
    <row r="60" spans="1:73" x14ac:dyDescent="0.25">
      <c r="A60" t="s">
        <v>187</v>
      </c>
      <c r="B60" t="s">
        <v>171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0</v>
      </c>
      <c r="K60" s="130">
        <v>0</v>
      </c>
      <c r="L60" s="130">
        <v>0</v>
      </c>
      <c r="M60" s="130">
        <v>0</v>
      </c>
      <c r="N60" s="130">
        <v>0</v>
      </c>
      <c r="O60" s="130">
        <v>0</v>
      </c>
      <c r="P60" s="130">
        <v>0</v>
      </c>
      <c r="Q60" s="130">
        <v>0</v>
      </c>
      <c r="R60" s="130">
        <v>0</v>
      </c>
      <c r="S60" s="130">
        <v>0</v>
      </c>
      <c r="T60" s="130">
        <v>0</v>
      </c>
      <c r="U60" s="130">
        <v>0</v>
      </c>
      <c r="V60" s="130">
        <v>0</v>
      </c>
      <c r="W60" s="130">
        <v>0</v>
      </c>
      <c r="X60" s="130">
        <v>0</v>
      </c>
      <c r="Y60" s="130">
        <v>0</v>
      </c>
      <c r="Z60" s="135"/>
      <c r="AA60" s="130">
        <v>0</v>
      </c>
      <c r="AB60" s="130">
        <v>0</v>
      </c>
      <c r="AC60" s="130">
        <v>0</v>
      </c>
      <c r="AD60" s="130">
        <v>0</v>
      </c>
      <c r="AE60" s="130">
        <v>0</v>
      </c>
      <c r="AF60" s="130">
        <v>0</v>
      </c>
      <c r="AG60" s="130">
        <v>0</v>
      </c>
      <c r="AH60" s="130">
        <v>0</v>
      </c>
      <c r="AI60" s="130">
        <v>0</v>
      </c>
      <c r="AJ60" s="130">
        <v>0</v>
      </c>
      <c r="AK60" s="130">
        <v>0</v>
      </c>
      <c r="AL60" s="130">
        <v>0</v>
      </c>
      <c r="AM60" s="130">
        <v>0</v>
      </c>
      <c r="AN60" s="130">
        <v>0</v>
      </c>
      <c r="AO60" s="130">
        <v>0</v>
      </c>
      <c r="AP60" s="130">
        <v>0</v>
      </c>
      <c r="AQ60" s="130">
        <v>0</v>
      </c>
      <c r="AR60" s="130">
        <v>0</v>
      </c>
      <c r="AS60" s="130">
        <v>0</v>
      </c>
      <c r="AT60" s="130">
        <v>0</v>
      </c>
      <c r="AU60" s="130">
        <v>0</v>
      </c>
      <c r="AV60" s="130">
        <v>0</v>
      </c>
      <c r="AW60" s="130">
        <v>0</v>
      </c>
      <c r="AX60" s="131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</row>
    <row r="61" spans="1:73" x14ac:dyDescent="0.25">
      <c r="A61" t="s">
        <v>187</v>
      </c>
      <c r="B61" t="s">
        <v>172</v>
      </c>
      <c r="C61" s="130">
        <v>0</v>
      </c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30">
        <v>0</v>
      </c>
      <c r="Q61" s="130">
        <v>0</v>
      </c>
      <c r="R61" s="130">
        <v>0</v>
      </c>
      <c r="S61" s="130">
        <v>0</v>
      </c>
      <c r="T61" s="130">
        <v>0</v>
      </c>
      <c r="U61" s="130">
        <v>0</v>
      </c>
      <c r="V61" s="130">
        <v>0</v>
      </c>
      <c r="W61" s="130">
        <v>0</v>
      </c>
      <c r="X61" s="130">
        <v>0</v>
      </c>
      <c r="Y61" s="130">
        <v>0</v>
      </c>
      <c r="Z61" s="135"/>
      <c r="AA61" s="130">
        <v>0</v>
      </c>
      <c r="AB61" s="130">
        <v>0</v>
      </c>
      <c r="AC61" s="130">
        <v>0</v>
      </c>
      <c r="AD61" s="130">
        <v>0</v>
      </c>
      <c r="AE61" s="130">
        <v>0</v>
      </c>
      <c r="AF61" s="130">
        <v>0</v>
      </c>
      <c r="AG61" s="130">
        <v>0</v>
      </c>
      <c r="AH61" s="130">
        <v>0</v>
      </c>
      <c r="AI61" s="130">
        <v>0</v>
      </c>
      <c r="AJ61" s="130">
        <v>0</v>
      </c>
      <c r="AK61" s="130">
        <v>0</v>
      </c>
      <c r="AL61" s="130">
        <v>0</v>
      </c>
      <c r="AM61" s="130">
        <v>0</v>
      </c>
      <c r="AN61" s="130">
        <v>0</v>
      </c>
      <c r="AO61" s="130">
        <v>0</v>
      </c>
      <c r="AP61" s="130">
        <v>0</v>
      </c>
      <c r="AQ61" s="130">
        <v>0</v>
      </c>
      <c r="AR61" s="130">
        <v>0</v>
      </c>
      <c r="AS61" s="130">
        <v>0</v>
      </c>
      <c r="AT61" s="130">
        <v>0</v>
      </c>
      <c r="AU61" s="130">
        <v>0</v>
      </c>
      <c r="AV61" s="130">
        <v>0</v>
      </c>
      <c r="AW61" s="130">
        <v>0</v>
      </c>
      <c r="AX61" s="131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</row>
    <row r="62" spans="1:73" x14ac:dyDescent="0.25">
      <c r="A62" t="s">
        <v>187</v>
      </c>
      <c r="B62" t="s">
        <v>173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130">
        <v>0</v>
      </c>
      <c r="L62" s="130">
        <v>0</v>
      </c>
      <c r="M62" s="130">
        <v>0</v>
      </c>
      <c r="N62" s="130">
        <v>0</v>
      </c>
      <c r="O62" s="130">
        <v>0</v>
      </c>
      <c r="P62" s="130">
        <v>0</v>
      </c>
      <c r="Q62" s="130">
        <v>0</v>
      </c>
      <c r="R62" s="130">
        <v>0</v>
      </c>
      <c r="S62" s="130">
        <v>0</v>
      </c>
      <c r="T62" s="130">
        <v>0</v>
      </c>
      <c r="U62" s="130">
        <v>0</v>
      </c>
      <c r="V62" s="130">
        <v>0</v>
      </c>
      <c r="W62" s="130">
        <v>0</v>
      </c>
      <c r="X62" s="130">
        <v>0</v>
      </c>
      <c r="Y62" s="130">
        <v>0</v>
      </c>
      <c r="Z62" s="135"/>
      <c r="AA62" s="130">
        <v>0</v>
      </c>
      <c r="AB62" s="130">
        <v>0</v>
      </c>
      <c r="AC62" s="130">
        <v>0</v>
      </c>
      <c r="AD62" s="130">
        <v>0</v>
      </c>
      <c r="AE62" s="130">
        <v>0</v>
      </c>
      <c r="AF62" s="130">
        <v>0</v>
      </c>
      <c r="AG62" s="130">
        <v>0</v>
      </c>
      <c r="AH62" s="130">
        <v>0</v>
      </c>
      <c r="AI62" s="130">
        <v>0</v>
      </c>
      <c r="AJ62" s="130">
        <v>0</v>
      </c>
      <c r="AK62" s="130">
        <v>0</v>
      </c>
      <c r="AL62" s="130">
        <v>0</v>
      </c>
      <c r="AM62" s="130">
        <v>0</v>
      </c>
      <c r="AN62" s="130">
        <v>0</v>
      </c>
      <c r="AO62" s="130">
        <v>0</v>
      </c>
      <c r="AP62" s="130">
        <v>0</v>
      </c>
      <c r="AQ62" s="130">
        <v>0</v>
      </c>
      <c r="AR62" s="130">
        <v>0</v>
      </c>
      <c r="AS62" s="130">
        <v>0</v>
      </c>
      <c r="AT62" s="130">
        <v>0</v>
      </c>
      <c r="AU62" s="130">
        <v>0</v>
      </c>
      <c r="AV62" s="130">
        <v>0</v>
      </c>
      <c r="AW62" s="130">
        <v>0</v>
      </c>
      <c r="AX62" s="131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</row>
    <row r="63" spans="1:73" x14ac:dyDescent="0.25">
      <c r="A63" t="s">
        <v>187</v>
      </c>
      <c r="B63" t="s">
        <v>174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130">
        <v>0</v>
      </c>
      <c r="N63" s="130">
        <v>0</v>
      </c>
      <c r="O63" s="130">
        <v>0</v>
      </c>
      <c r="P63" s="130">
        <v>0</v>
      </c>
      <c r="Q63" s="130">
        <v>0</v>
      </c>
      <c r="R63" s="130">
        <v>0</v>
      </c>
      <c r="S63" s="130">
        <v>0</v>
      </c>
      <c r="T63" s="130">
        <v>0</v>
      </c>
      <c r="U63" s="130">
        <v>0</v>
      </c>
      <c r="V63" s="130">
        <v>0</v>
      </c>
      <c r="W63" s="130">
        <v>0</v>
      </c>
      <c r="X63" s="130">
        <v>0</v>
      </c>
      <c r="Y63" s="130">
        <v>0</v>
      </c>
      <c r="Z63" s="135"/>
      <c r="AA63" s="130">
        <v>0</v>
      </c>
      <c r="AB63" s="130">
        <v>0</v>
      </c>
      <c r="AC63" s="130">
        <v>0</v>
      </c>
      <c r="AD63" s="130">
        <v>0</v>
      </c>
      <c r="AE63" s="130">
        <v>0</v>
      </c>
      <c r="AF63" s="130">
        <v>0</v>
      </c>
      <c r="AG63" s="130">
        <v>0</v>
      </c>
      <c r="AH63" s="130">
        <v>0</v>
      </c>
      <c r="AI63" s="130">
        <v>0</v>
      </c>
      <c r="AJ63" s="130">
        <v>0</v>
      </c>
      <c r="AK63" s="130">
        <v>0</v>
      </c>
      <c r="AL63" s="130">
        <v>0</v>
      </c>
      <c r="AM63" s="130">
        <v>0</v>
      </c>
      <c r="AN63" s="130">
        <v>0</v>
      </c>
      <c r="AO63" s="130">
        <v>0</v>
      </c>
      <c r="AP63" s="130">
        <v>0</v>
      </c>
      <c r="AQ63" s="130">
        <v>0</v>
      </c>
      <c r="AR63" s="130">
        <v>0</v>
      </c>
      <c r="AS63" s="130">
        <v>0</v>
      </c>
      <c r="AT63" s="130">
        <v>0</v>
      </c>
      <c r="AU63" s="130">
        <v>0</v>
      </c>
      <c r="AV63" s="130">
        <v>0</v>
      </c>
      <c r="AW63" s="130">
        <v>0</v>
      </c>
      <c r="AX63" s="131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</row>
    <row r="64" spans="1:73" x14ac:dyDescent="0.25">
      <c r="A64" t="s">
        <v>187</v>
      </c>
      <c r="B64" t="s">
        <v>175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30">
        <v>0</v>
      </c>
      <c r="I64" s="130">
        <v>0</v>
      </c>
      <c r="J64" s="130">
        <v>0</v>
      </c>
      <c r="K64" s="130">
        <v>0</v>
      </c>
      <c r="L64" s="130">
        <v>0</v>
      </c>
      <c r="M64" s="130">
        <v>0</v>
      </c>
      <c r="N64" s="130">
        <v>0</v>
      </c>
      <c r="O64" s="130">
        <v>0</v>
      </c>
      <c r="P64" s="130">
        <v>0</v>
      </c>
      <c r="Q64" s="130">
        <v>0</v>
      </c>
      <c r="R64" s="130">
        <v>0</v>
      </c>
      <c r="S64" s="130">
        <v>0</v>
      </c>
      <c r="T64" s="130">
        <v>0</v>
      </c>
      <c r="U64" s="130">
        <v>0</v>
      </c>
      <c r="V64" s="130">
        <v>0</v>
      </c>
      <c r="W64" s="130">
        <v>0</v>
      </c>
      <c r="X64" s="130">
        <v>0</v>
      </c>
      <c r="Y64" s="130">
        <v>0</v>
      </c>
      <c r="Z64" s="135"/>
      <c r="AA64" s="130">
        <v>0</v>
      </c>
      <c r="AB64" s="130">
        <v>0</v>
      </c>
      <c r="AC64" s="130">
        <v>0</v>
      </c>
      <c r="AD64" s="130">
        <v>0</v>
      </c>
      <c r="AE64" s="130">
        <v>0</v>
      </c>
      <c r="AF64" s="130">
        <v>0</v>
      </c>
      <c r="AG64" s="130">
        <v>0</v>
      </c>
      <c r="AH64" s="130">
        <v>0</v>
      </c>
      <c r="AI64" s="130">
        <v>0</v>
      </c>
      <c r="AJ64" s="130">
        <v>0</v>
      </c>
      <c r="AK64" s="130">
        <v>0</v>
      </c>
      <c r="AL64" s="130">
        <v>0</v>
      </c>
      <c r="AM64" s="130">
        <v>0</v>
      </c>
      <c r="AN64" s="130">
        <v>0</v>
      </c>
      <c r="AO64" s="130">
        <v>0</v>
      </c>
      <c r="AP64" s="130">
        <v>0</v>
      </c>
      <c r="AQ64" s="130">
        <v>0</v>
      </c>
      <c r="AR64" s="130">
        <v>0</v>
      </c>
      <c r="AS64" s="130">
        <v>0</v>
      </c>
      <c r="AT64" s="130">
        <v>0</v>
      </c>
      <c r="AU64" s="130">
        <v>0</v>
      </c>
      <c r="AV64" s="130">
        <v>0</v>
      </c>
      <c r="AW64" s="130">
        <v>0</v>
      </c>
      <c r="AX64" s="131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</row>
    <row r="65" spans="1:73" x14ac:dyDescent="0.25">
      <c r="A65" t="s">
        <v>187</v>
      </c>
      <c r="B65" t="s">
        <v>176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130">
        <v>0</v>
      </c>
      <c r="N65" s="130">
        <v>0</v>
      </c>
      <c r="O65" s="130">
        <v>0</v>
      </c>
      <c r="P65" s="130">
        <v>0</v>
      </c>
      <c r="Q65" s="130">
        <v>0</v>
      </c>
      <c r="R65" s="130">
        <v>0</v>
      </c>
      <c r="S65" s="130">
        <v>0</v>
      </c>
      <c r="T65" s="130">
        <v>0</v>
      </c>
      <c r="U65" s="130">
        <v>0</v>
      </c>
      <c r="V65" s="130">
        <v>0</v>
      </c>
      <c r="W65" s="130">
        <v>0</v>
      </c>
      <c r="X65" s="130">
        <v>0</v>
      </c>
      <c r="Y65" s="130">
        <v>0</v>
      </c>
      <c r="Z65" s="135"/>
      <c r="AA65" s="130">
        <v>0</v>
      </c>
      <c r="AB65" s="130">
        <v>0</v>
      </c>
      <c r="AC65" s="130">
        <v>0</v>
      </c>
      <c r="AD65" s="130">
        <v>0</v>
      </c>
      <c r="AE65" s="130">
        <v>0</v>
      </c>
      <c r="AF65" s="130">
        <v>0</v>
      </c>
      <c r="AG65" s="130">
        <v>0</v>
      </c>
      <c r="AH65" s="130">
        <v>0</v>
      </c>
      <c r="AI65" s="130">
        <v>0</v>
      </c>
      <c r="AJ65" s="130">
        <v>0</v>
      </c>
      <c r="AK65" s="130">
        <v>0</v>
      </c>
      <c r="AL65" s="130">
        <v>0</v>
      </c>
      <c r="AM65" s="130">
        <v>0</v>
      </c>
      <c r="AN65" s="130">
        <v>0</v>
      </c>
      <c r="AO65" s="130">
        <v>0</v>
      </c>
      <c r="AP65" s="130">
        <v>0</v>
      </c>
      <c r="AQ65" s="130">
        <v>0</v>
      </c>
      <c r="AR65" s="130">
        <v>0</v>
      </c>
      <c r="AS65" s="130">
        <v>0</v>
      </c>
      <c r="AT65" s="130">
        <v>0</v>
      </c>
      <c r="AU65" s="130">
        <v>0</v>
      </c>
      <c r="AV65" s="130">
        <v>0</v>
      </c>
      <c r="AW65" s="130">
        <v>0</v>
      </c>
      <c r="AX65" s="131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</row>
    <row r="66" spans="1:73" x14ac:dyDescent="0.25">
      <c r="A66" t="s">
        <v>187</v>
      </c>
      <c r="B66" t="s">
        <v>177</v>
      </c>
      <c r="C66" s="130">
        <v>0</v>
      </c>
      <c r="D66" s="130">
        <v>0</v>
      </c>
      <c r="E66" s="130">
        <v>6.7666466459931875</v>
      </c>
      <c r="F66" s="130">
        <v>0</v>
      </c>
      <c r="G66" s="130">
        <v>0</v>
      </c>
      <c r="H66" s="130">
        <v>0</v>
      </c>
      <c r="I66" s="130">
        <v>0</v>
      </c>
      <c r="J66" s="130">
        <v>0</v>
      </c>
      <c r="K66" s="130">
        <v>0</v>
      </c>
      <c r="L66" s="130">
        <v>0</v>
      </c>
      <c r="M66" s="130">
        <v>0</v>
      </c>
      <c r="N66" s="130">
        <v>0</v>
      </c>
      <c r="O66" s="130">
        <v>0</v>
      </c>
      <c r="P66" s="130">
        <v>0</v>
      </c>
      <c r="Q66" s="130">
        <v>0</v>
      </c>
      <c r="R66" s="130">
        <v>0</v>
      </c>
      <c r="S66" s="130">
        <v>0</v>
      </c>
      <c r="T66" s="130">
        <v>0</v>
      </c>
      <c r="U66" s="130">
        <v>0</v>
      </c>
      <c r="V66" s="130">
        <v>0</v>
      </c>
      <c r="W66" s="130">
        <v>0</v>
      </c>
      <c r="X66" s="130">
        <v>0</v>
      </c>
      <c r="Y66" s="130">
        <v>0</v>
      </c>
      <c r="Z66" s="135"/>
      <c r="AA66" s="130">
        <v>0</v>
      </c>
      <c r="AB66" s="130">
        <v>0</v>
      </c>
      <c r="AC66" s="130">
        <v>0</v>
      </c>
      <c r="AD66" s="130">
        <v>0</v>
      </c>
      <c r="AE66" s="130">
        <v>0</v>
      </c>
      <c r="AF66" s="130">
        <v>0</v>
      </c>
      <c r="AG66" s="130">
        <v>0</v>
      </c>
      <c r="AH66" s="130">
        <v>0</v>
      </c>
      <c r="AI66" s="130">
        <v>0</v>
      </c>
      <c r="AJ66" s="130">
        <v>0</v>
      </c>
      <c r="AK66" s="130">
        <v>0</v>
      </c>
      <c r="AL66" s="130">
        <v>0</v>
      </c>
      <c r="AM66" s="130">
        <v>0</v>
      </c>
      <c r="AN66" s="130">
        <v>0</v>
      </c>
      <c r="AO66" s="130">
        <v>0</v>
      </c>
      <c r="AP66" s="130">
        <v>0</v>
      </c>
      <c r="AQ66" s="130">
        <v>0</v>
      </c>
      <c r="AR66" s="130">
        <v>0</v>
      </c>
      <c r="AS66" s="130">
        <v>0</v>
      </c>
      <c r="AT66" s="130">
        <v>0</v>
      </c>
      <c r="AU66" s="130">
        <v>0</v>
      </c>
      <c r="AV66" s="130">
        <v>0</v>
      </c>
      <c r="AW66" s="130">
        <v>0</v>
      </c>
      <c r="AX66" s="131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</row>
    <row r="67" spans="1:73" x14ac:dyDescent="0.25">
      <c r="A67" t="s">
        <v>187</v>
      </c>
      <c r="B67" s="8" t="s">
        <v>178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30">
        <v>0</v>
      </c>
      <c r="I67" s="130">
        <v>0</v>
      </c>
      <c r="J67" s="130">
        <v>0</v>
      </c>
      <c r="K67" s="130">
        <v>0</v>
      </c>
      <c r="L67" s="130">
        <v>0</v>
      </c>
      <c r="M67" s="130">
        <v>0</v>
      </c>
      <c r="N67" s="130">
        <v>0</v>
      </c>
      <c r="O67" s="130">
        <v>0</v>
      </c>
      <c r="P67" s="130">
        <v>0</v>
      </c>
      <c r="Q67" s="130">
        <v>0</v>
      </c>
      <c r="R67" s="130">
        <v>0</v>
      </c>
      <c r="S67" s="130">
        <v>0</v>
      </c>
      <c r="T67" s="130">
        <v>0</v>
      </c>
      <c r="U67" s="130">
        <v>0</v>
      </c>
      <c r="V67" s="130">
        <v>0</v>
      </c>
      <c r="W67" s="130">
        <v>0</v>
      </c>
      <c r="X67" s="130">
        <v>0</v>
      </c>
      <c r="Y67" s="130">
        <v>0</v>
      </c>
      <c r="Z67" s="135"/>
      <c r="AA67" s="130">
        <v>0</v>
      </c>
      <c r="AB67" s="130">
        <v>0</v>
      </c>
      <c r="AC67" s="130">
        <v>0</v>
      </c>
      <c r="AD67" s="130">
        <v>0</v>
      </c>
      <c r="AE67" s="130">
        <v>0</v>
      </c>
      <c r="AF67" s="130">
        <v>0</v>
      </c>
      <c r="AG67" s="130">
        <v>0</v>
      </c>
      <c r="AH67" s="130">
        <v>0</v>
      </c>
      <c r="AI67" s="130">
        <v>0</v>
      </c>
      <c r="AJ67" s="130">
        <v>0</v>
      </c>
      <c r="AK67" s="130">
        <v>0</v>
      </c>
      <c r="AL67" s="130">
        <v>0</v>
      </c>
      <c r="AM67" s="130">
        <v>0</v>
      </c>
      <c r="AN67" s="130">
        <v>0</v>
      </c>
      <c r="AO67" s="130">
        <v>0</v>
      </c>
      <c r="AP67" s="130">
        <v>0</v>
      </c>
      <c r="AQ67" s="130">
        <v>0</v>
      </c>
      <c r="AR67" s="130">
        <v>0</v>
      </c>
      <c r="AS67" s="130">
        <v>0</v>
      </c>
      <c r="AT67" s="130">
        <v>0</v>
      </c>
      <c r="AU67" s="130">
        <v>0</v>
      </c>
      <c r="AV67" s="130">
        <v>0</v>
      </c>
      <c r="AW67" s="130">
        <v>0</v>
      </c>
      <c r="AX67" s="131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</row>
    <row r="68" spans="1:73" x14ac:dyDescent="0.25">
      <c r="A68" t="s">
        <v>187</v>
      </c>
      <c r="B68" t="s">
        <v>179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30">
        <v>0</v>
      </c>
      <c r="I68" s="130">
        <v>0</v>
      </c>
      <c r="J68" s="130">
        <v>0</v>
      </c>
      <c r="K68" s="130">
        <v>0</v>
      </c>
      <c r="L68" s="130">
        <v>0</v>
      </c>
      <c r="M68" s="130">
        <v>0</v>
      </c>
      <c r="N68" s="130">
        <v>0</v>
      </c>
      <c r="O68" s="130">
        <v>0</v>
      </c>
      <c r="P68" s="130">
        <v>0</v>
      </c>
      <c r="Q68" s="130">
        <v>0</v>
      </c>
      <c r="R68" s="130">
        <v>0</v>
      </c>
      <c r="S68" s="130">
        <v>0</v>
      </c>
      <c r="T68" s="130">
        <v>0</v>
      </c>
      <c r="U68" s="130">
        <v>0</v>
      </c>
      <c r="V68" s="130">
        <v>0</v>
      </c>
      <c r="W68" s="130">
        <v>0</v>
      </c>
      <c r="X68" s="130">
        <v>0</v>
      </c>
      <c r="Y68" s="130">
        <v>0</v>
      </c>
      <c r="Z68" s="135"/>
      <c r="AA68" s="130">
        <v>0</v>
      </c>
      <c r="AB68" s="130">
        <v>0</v>
      </c>
      <c r="AC68" s="130">
        <v>0</v>
      </c>
      <c r="AD68" s="130">
        <v>0</v>
      </c>
      <c r="AE68" s="130">
        <v>0</v>
      </c>
      <c r="AF68" s="130">
        <v>0</v>
      </c>
      <c r="AG68" s="130">
        <v>0</v>
      </c>
      <c r="AH68" s="130">
        <v>0</v>
      </c>
      <c r="AI68" s="130">
        <v>0</v>
      </c>
      <c r="AJ68" s="130">
        <v>0</v>
      </c>
      <c r="AK68" s="130">
        <v>0</v>
      </c>
      <c r="AL68" s="130">
        <v>0</v>
      </c>
      <c r="AM68" s="130">
        <v>0</v>
      </c>
      <c r="AN68" s="130">
        <v>0</v>
      </c>
      <c r="AO68" s="130">
        <v>0</v>
      </c>
      <c r="AP68" s="130">
        <v>0</v>
      </c>
      <c r="AQ68" s="130">
        <v>0</v>
      </c>
      <c r="AR68" s="130">
        <v>0</v>
      </c>
      <c r="AS68" s="130">
        <v>0</v>
      </c>
      <c r="AT68" s="130">
        <v>0</v>
      </c>
      <c r="AU68" s="130">
        <v>0</v>
      </c>
      <c r="AV68" s="130">
        <v>0</v>
      </c>
      <c r="AW68" s="130">
        <v>0</v>
      </c>
      <c r="AX68" s="131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</row>
    <row r="69" spans="1:73" x14ac:dyDescent="0.25">
      <c r="A69" t="s">
        <v>187</v>
      </c>
      <c r="B69" t="s">
        <v>180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5"/>
      <c r="AA69" s="130">
        <v>0</v>
      </c>
      <c r="AB69" s="130">
        <v>0</v>
      </c>
      <c r="AC69" s="130">
        <v>0</v>
      </c>
      <c r="AD69" s="130">
        <v>0</v>
      </c>
      <c r="AE69" s="130">
        <v>0</v>
      </c>
      <c r="AF69" s="130">
        <v>0</v>
      </c>
      <c r="AG69" s="130">
        <v>0</v>
      </c>
      <c r="AH69" s="130">
        <v>0</v>
      </c>
      <c r="AI69" s="130">
        <v>0</v>
      </c>
      <c r="AJ69" s="130">
        <v>0</v>
      </c>
      <c r="AK69" s="130">
        <v>0</v>
      </c>
      <c r="AL69" s="130">
        <v>0</v>
      </c>
      <c r="AM69" s="130">
        <v>0</v>
      </c>
      <c r="AN69" s="130">
        <v>0</v>
      </c>
      <c r="AO69" s="130">
        <v>0</v>
      </c>
      <c r="AP69" s="130">
        <v>0</v>
      </c>
      <c r="AQ69" s="130">
        <v>0</v>
      </c>
      <c r="AR69" s="130">
        <v>0</v>
      </c>
      <c r="AS69" s="130">
        <v>0</v>
      </c>
      <c r="AT69" s="130">
        <v>0</v>
      </c>
      <c r="AU69" s="130">
        <v>0</v>
      </c>
      <c r="AV69" s="130">
        <v>0</v>
      </c>
      <c r="AW69" s="130">
        <v>0</v>
      </c>
      <c r="AX69" s="131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</row>
    <row r="76" spans="1:73" x14ac:dyDescent="0.25">
      <c r="A76" t="s">
        <v>187</v>
      </c>
      <c r="C76">
        <f t="shared" ref="C76:Y76" si="0">SUMIF($A$6:$A$69,$A76,C$6:C$69)</f>
        <v>0</v>
      </c>
      <c r="D76">
        <f t="shared" si="0"/>
        <v>0</v>
      </c>
      <c r="E76">
        <f t="shared" si="0"/>
        <v>6.7666466459931875</v>
      </c>
      <c r="F76">
        <f t="shared" si="0"/>
        <v>0</v>
      </c>
      <c r="G76">
        <f t="shared" si="0"/>
        <v>0</v>
      </c>
      <c r="H76">
        <f t="shared" si="0"/>
        <v>0</v>
      </c>
      <c r="I76">
        <f t="shared" si="0"/>
        <v>0</v>
      </c>
      <c r="J76">
        <f t="shared" si="0"/>
        <v>0</v>
      </c>
      <c r="K76">
        <f t="shared" si="0"/>
        <v>0</v>
      </c>
      <c r="L76">
        <f t="shared" si="0"/>
        <v>0</v>
      </c>
      <c r="M76">
        <f t="shared" si="0"/>
        <v>0</v>
      </c>
      <c r="N76">
        <f t="shared" si="0"/>
        <v>0</v>
      </c>
      <c r="O76">
        <f t="shared" si="0"/>
        <v>0</v>
      </c>
      <c r="P76">
        <f t="shared" si="0"/>
        <v>0</v>
      </c>
      <c r="Q76">
        <f t="shared" si="0"/>
        <v>0</v>
      </c>
      <c r="R76">
        <f t="shared" si="0"/>
        <v>0</v>
      </c>
      <c r="S76">
        <f t="shared" si="0"/>
        <v>0</v>
      </c>
      <c r="T76">
        <f t="shared" si="0"/>
        <v>0</v>
      </c>
      <c r="U76">
        <f t="shared" si="0"/>
        <v>0</v>
      </c>
      <c r="V76">
        <f t="shared" si="0"/>
        <v>0</v>
      </c>
      <c r="W76">
        <f t="shared" si="0"/>
        <v>0</v>
      </c>
      <c r="X76">
        <f t="shared" si="0"/>
        <v>0</v>
      </c>
      <c r="Y76">
        <f t="shared" si="0"/>
        <v>0</v>
      </c>
      <c r="AA76">
        <f t="shared" ref="AA76:AW76" si="1">SUMIF($A$6:$A$69,$A76,AA$6:AA$69)</f>
        <v>0</v>
      </c>
      <c r="AB76">
        <f t="shared" si="1"/>
        <v>0</v>
      </c>
      <c r="AC76">
        <f t="shared" si="1"/>
        <v>0</v>
      </c>
      <c r="AD76">
        <f t="shared" si="1"/>
        <v>0</v>
      </c>
      <c r="AE76">
        <f t="shared" si="1"/>
        <v>0</v>
      </c>
      <c r="AF76">
        <f t="shared" si="1"/>
        <v>0</v>
      </c>
      <c r="AG76">
        <f t="shared" si="1"/>
        <v>0</v>
      </c>
      <c r="AH76">
        <f t="shared" si="1"/>
        <v>0</v>
      </c>
      <c r="AI76">
        <f t="shared" si="1"/>
        <v>0</v>
      </c>
      <c r="AJ76">
        <f t="shared" si="1"/>
        <v>0</v>
      </c>
      <c r="AK76">
        <f t="shared" si="1"/>
        <v>0</v>
      </c>
      <c r="AL76">
        <f t="shared" si="1"/>
        <v>0</v>
      </c>
      <c r="AM76">
        <f t="shared" si="1"/>
        <v>0</v>
      </c>
      <c r="AN76">
        <f t="shared" si="1"/>
        <v>0</v>
      </c>
      <c r="AO76">
        <f t="shared" si="1"/>
        <v>0</v>
      </c>
      <c r="AP76">
        <f t="shared" si="1"/>
        <v>0</v>
      </c>
      <c r="AQ76">
        <f t="shared" si="1"/>
        <v>0</v>
      </c>
      <c r="AR76">
        <f t="shared" si="1"/>
        <v>0</v>
      </c>
      <c r="AS76">
        <f t="shared" si="1"/>
        <v>0</v>
      </c>
      <c r="AT76">
        <f t="shared" si="1"/>
        <v>0</v>
      </c>
      <c r="AU76">
        <f t="shared" si="1"/>
        <v>0</v>
      </c>
      <c r="AV76">
        <f t="shared" si="1"/>
        <v>0</v>
      </c>
      <c r="AW76">
        <f t="shared" si="1"/>
        <v>0</v>
      </c>
      <c r="AY76">
        <f t="shared" ref="AY76:BU76" si="2">SUMIF($A$6:$A$69,$A76,AY$6:AY$69)</f>
        <v>0</v>
      </c>
      <c r="AZ76">
        <f t="shared" si="2"/>
        <v>0</v>
      </c>
      <c r="BA76">
        <f t="shared" si="2"/>
        <v>0</v>
      </c>
      <c r="BB76">
        <f t="shared" si="2"/>
        <v>0</v>
      </c>
      <c r="BC76">
        <f t="shared" si="2"/>
        <v>0</v>
      </c>
      <c r="BD76">
        <f t="shared" si="2"/>
        <v>0</v>
      </c>
      <c r="BE76">
        <f t="shared" si="2"/>
        <v>0</v>
      </c>
      <c r="BF76">
        <f t="shared" si="2"/>
        <v>0</v>
      </c>
      <c r="BG76">
        <f t="shared" si="2"/>
        <v>0</v>
      </c>
      <c r="BH76">
        <f t="shared" si="2"/>
        <v>0</v>
      </c>
      <c r="BI76">
        <f t="shared" si="2"/>
        <v>0</v>
      </c>
      <c r="BJ76">
        <f t="shared" si="2"/>
        <v>0</v>
      </c>
      <c r="BK76">
        <f t="shared" si="2"/>
        <v>0</v>
      </c>
      <c r="BL76">
        <f t="shared" si="2"/>
        <v>0</v>
      </c>
      <c r="BM76">
        <f t="shared" si="2"/>
        <v>0</v>
      </c>
      <c r="BN76">
        <f t="shared" si="2"/>
        <v>0</v>
      </c>
      <c r="BO76">
        <f t="shared" si="2"/>
        <v>0</v>
      </c>
      <c r="BP76">
        <f t="shared" si="2"/>
        <v>0</v>
      </c>
      <c r="BQ76">
        <f t="shared" si="2"/>
        <v>0</v>
      </c>
      <c r="BR76">
        <f t="shared" si="2"/>
        <v>0</v>
      </c>
      <c r="BS76">
        <f t="shared" si="2"/>
        <v>0</v>
      </c>
      <c r="BT76">
        <f t="shared" si="2"/>
        <v>0</v>
      </c>
      <c r="BU76">
        <f t="shared" si="2"/>
        <v>0</v>
      </c>
    </row>
    <row r="77" spans="1:73" x14ac:dyDescent="0.25">
      <c r="A77" t="s">
        <v>181</v>
      </c>
      <c r="C77">
        <f>SUMIF($A$6:$A$69,$A77,C$6:C$69)</f>
        <v>0</v>
      </c>
      <c r="D77">
        <f t="shared" ref="D77:S87" si="3">SUMIF($A$6:$A$69,$A77,D$6:D$69)</f>
        <v>0</v>
      </c>
      <c r="E77">
        <f t="shared" si="3"/>
        <v>0</v>
      </c>
      <c r="F77">
        <f t="shared" si="3"/>
        <v>0</v>
      </c>
      <c r="G77">
        <f t="shared" si="3"/>
        <v>0</v>
      </c>
      <c r="H77">
        <f t="shared" si="3"/>
        <v>0</v>
      </c>
      <c r="I77">
        <f t="shared" si="3"/>
        <v>0</v>
      </c>
      <c r="J77">
        <f t="shared" si="3"/>
        <v>0</v>
      </c>
      <c r="K77">
        <f t="shared" si="3"/>
        <v>0</v>
      </c>
      <c r="L77">
        <f t="shared" si="3"/>
        <v>0</v>
      </c>
      <c r="M77">
        <f t="shared" si="3"/>
        <v>0</v>
      </c>
      <c r="N77">
        <f t="shared" si="3"/>
        <v>0</v>
      </c>
      <c r="O77">
        <f t="shared" si="3"/>
        <v>0</v>
      </c>
      <c r="P77">
        <f t="shared" si="3"/>
        <v>0</v>
      </c>
      <c r="Q77">
        <f t="shared" si="3"/>
        <v>0</v>
      </c>
      <c r="R77">
        <f t="shared" si="3"/>
        <v>0</v>
      </c>
      <c r="S77">
        <f t="shared" si="3"/>
        <v>0</v>
      </c>
      <c r="T77">
        <f t="shared" ref="T77:AI87" si="4">SUMIF($A$6:$A$69,$A77,T$6:T$69)</f>
        <v>0</v>
      </c>
      <c r="U77">
        <f t="shared" si="4"/>
        <v>0</v>
      </c>
      <c r="V77">
        <f t="shared" si="4"/>
        <v>0</v>
      </c>
      <c r="W77">
        <f t="shared" si="4"/>
        <v>0</v>
      </c>
      <c r="X77">
        <f t="shared" si="4"/>
        <v>0</v>
      </c>
      <c r="Y77">
        <f t="shared" si="4"/>
        <v>0</v>
      </c>
      <c r="AA77">
        <f t="shared" si="4"/>
        <v>0</v>
      </c>
      <c r="AB77">
        <f t="shared" si="4"/>
        <v>0</v>
      </c>
      <c r="AC77">
        <f t="shared" si="4"/>
        <v>0</v>
      </c>
      <c r="AD77">
        <f t="shared" si="4"/>
        <v>0</v>
      </c>
      <c r="AE77">
        <f t="shared" si="4"/>
        <v>186.18217192207348</v>
      </c>
      <c r="AF77">
        <f t="shared" si="4"/>
        <v>0</v>
      </c>
      <c r="AG77">
        <f t="shared" si="4"/>
        <v>0</v>
      </c>
      <c r="AH77">
        <f t="shared" si="4"/>
        <v>0</v>
      </c>
      <c r="AI77">
        <f t="shared" si="4"/>
        <v>0</v>
      </c>
      <c r="AJ77">
        <f t="shared" ref="AA77:AW87" si="5">SUMIF($A$6:$A$69,$A77,AJ$6:AJ$69)</f>
        <v>0</v>
      </c>
      <c r="AK77">
        <f t="shared" si="5"/>
        <v>0</v>
      </c>
      <c r="AL77">
        <f t="shared" si="5"/>
        <v>0</v>
      </c>
      <c r="AM77">
        <f t="shared" si="5"/>
        <v>0</v>
      </c>
      <c r="AN77">
        <f t="shared" si="5"/>
        <v>0</v>
      </c>
      <c r="AO77">
        <f t="shared" si="5"/>
        <v>0</v>
      </c>
      <c r="AP77">
        <f t="shared" si="5"/>
        <v>0</v>
      </c>
      <c r="AQ77">
        <f t="shared" si="5"/>
        <v>0</v>
      </c>
      <c r="AR77">
        <f t="shared" si="5"/>
        <v>0</v>
      </c>
      <c r="AS77">
        <f t="shared" si="5"/>
        <v>0</v>
      </c>
      <c r="AT77">
        <f t="shared" si="5"/>
        <v>0</v>
      </c>
      <c r="AU77">
        <f t="shared" si="5"/>
        <v>0</v>
      </c>
      <c r="AV77">
        <f t="shared" si="5"/>
        <v>0</v>
      </c>
      <c r="AW77">
        <f t="shared" si="5"/>
        <v>0</v>
      </c>
      <c r="AY77">
        <f t="shared" ref="AY77:BN87" si="6">SUMIF($A$6:$A$69,$A77,AY$6:AY$69)</f>
        <v>0</v>
      </c>
      <c r="AZ77">
        <f t="shared" si="6"/>
        <v>0</v>
      </c>
      <c r="BA77">
        <f t="shared" si="6"/>
        <v>0</v>
      </c>
      <c r="BB77">
        <f t="shared" si="6"/>
        <v>0</v>
      </c>
      <c r="BC77">
        <f t="shared" si="6"/>
        <v>0</v>
      </c>
      <c r="BD77">
        <f t="shared" si="6"/>
        <v>0</v>
      </c>
      <c r="BE77">
        <f t="shared" si="6"/>
        <v>0</v>
      </c>
      <c r="BF77">
        <f t="shared" si="6"/>
        <v>0</v>
      </c>
      <c r="BG77">
        <f t="shared" si="6"/>
        <v>0</v>
      </c>
      <c r="BH77">
        <f t="shared" si="6"/>
        <v>0</v>
      </c>
      <c r="BI77">
        <f t="shared" si="6"/>
        <v>0</v>
      </c>
      <c r="BJ77">
        <f t="shared" si="6"/>
        <v>0</v>
      </c>
      <c r="BK77">
        <f t="shared" si="6"/>
        <v>0</v>
      </c>
      <c r="BL77">
        <f t="shared" si="6"/>
        <v>5</v>
      </c>
      <c r="BM77">
        <f t="shared" si="6"/>
        <v>0</v>
      </c>
      <c r="BN77">
        <f t="shared" si="6"/>
        <v>0</v>
      </c>
      <c r="BO77">
        <f t="shared" ref="BO77:BU87" si="7">SUMIF($A$6:$A$69,$A77,BO$6:BO$69)</f>
        <v>0</v>
      </c>
      <c r="BP77">
        <f t="shared" si="7"/>
        <v>0</v>
      </c>
      <c r="BQ77">
        <f t="shared" si="7"/>
        <v>0</v>
      </c>
      <c r="BR77">
        <f t="shared" si="7"/>
        <v>0</v>
      </c>
      <c r="BS77">
        <f t="shared" si="7"/>
        <v>0</v>
      </c>
      <c r="BT77">
        <f t="shared" si="7"/>
        <v>0</v>
      </c>
      <c r="BU77">
        <f t="shared" si="7"/>
        <v>0</v>
      </c>
    </row>
    <row r="78" spans="1:73" x14ac:dyDescent="0.25">
      <c r="A78" t="s">
        <v>192</v>
      </c>
      <c r="C78">
        <f>SUMIF($A$6:$A$69,$A78,C$6:C$69)</f>
        <v>0</v>
      </c>
      <c r="D78">
        <f t="shared" ref="D78:M79" si="8">SUMIF($A$6:$A$69,$A78,D$6:D$69)</f>
        <v>0</v>
      </c>
      <c r="E78">
        <f t="shared" si="8"/>
        <v>0</v>
      </c>
      <c r="F78">
        <f t="shared" si="8"/>
        <v>0</v>
      </c>
      <c r="G78">
        <f t="shared" si="8"/>
        <v>0</v>
      </c>
      <c r="H78">
        <f t="shared" si="8"/>
        <v>0</v>
      </c>
      <c r="I78">
        <f t="shared" si="8"/>
        <v>0</v>
      </c>
      <c r="J78">
        <f t="shared" si="8"/>
        <v>0</v>
      </c>
      <c r="K78">
        <f t="shared" si="8"/>
        <v>20</v>
      </c>
      <c r="L78">
        <f t="shared" si="8"/>
        <v>0</v>
      </c>
      <c r="M78">
        <f t="shared" si="8"/>
        <v>0</v>
      </c>
      <c r="N78">
        <f t="shared" si="3"/>
        <v>0</v>
      </c>
      <c r="O78">
        <f t="shared" si="3"/>
        <v>0</v>
      </c>
      <c r="P78">
        <f t="shared" si="3"/>
        <v>0</v>
      </c>
      <c r="Q78">
        <f t="shared" si="3"/>
        <v>0</v>
      </c>
      <c r="R78">
        <f t="shared" si="3"/>
        <v>0</v>
      </c>
      <c r="S78">
        <f t="shared" si="3"/>
        <v>0</v>
      </c>
      <c r="T78">
        <f t="shared" si="4"/>
        <v>0</v>
      </c>
      <c r="U78">
        <f t="shared" si="4"/>
        <v>0</v>
      </c>
      <c r="V78">
        <f t="shared" si="4"/>
        <v>0</v>
      </c>
      <c r="W78">
        <f t="shared" si="4"/>
        <v>0</v>
      </c>
      <c r="X78">
        <f t="shared" si="4"/>
        <v>0</v>
      </c>
      <c r="Y78">
        <f t="shared" si="4"/>
        <v>20</v>
      </c>
      <c r="AA78">
        <f t="shared" ref="AA78:AJ78" si="9">SUMIF($A$6:$A$69,$A78,AA$6:AA$69)</f>
        <v>0</v>
      </c>
      <c r="AB78">
        <f t="shared" si="9"/>
        <v>0</v>
      </c>
      <c r="AC78">
        <f t="shared" si="9"/>
        <v>0</v>
      </c>
      <c r="AD78">
        <f t="shared" si="9"/>
        <v>0</v>
      </c>
      <c r="AE78">
        <f t="shared" si="9"/>
        <v>0</v>
      </c>
      <c r="AF78">
        <f t="shared" si="9"/>
        <v>0</v>
      </c>
      <c r="AG78">
        <f t="shared" si="9"/>
        <v>0</v>
      </c>
      <c r="AH78">
        <f t="shared" si="9"/>
        <v>0</v>
      </c>
      <c r="AI78">
        <f t="shared" si="9"/>
        <v>0</v>
      </c>
      <c r="AJ78">
        <f t="shared" si="9"/>
        <v>0</v>
      </c>
      <c r="AK78">
        <f t="shared" si="5"/>
        <v>0</v>
      </c>
      <c r="AL78">
        <f t="shared" si="5"/>
        <v>0</v>
      </c>
      <c r="AM78">
        <f t="shared" si="5"/>
        <v>0</v>
      </c>
      <c r="AN78">
        <f t="shared" si="5"/>
        <v>0</v>
      </c>
      <c r="AO78">
        <f t="shared" si="5"/>
        <v>0</v>
      </c>
      <c r="AP78">
        <f t="shared" si="5"/>
        <v>0</v>
      </c>
      <c r="AQ78">
        <f t="shared" si="5"/>
        <v>0</v>
      </c>
      <c r="AR78">
        <f t="shared" si="5"/>
        <v>0</v>
      </c>
      <c r="AS78">
        <f t="shared" si="5"/>
        <v>0</v>
      </c>
      <c r="AT78">
        <f t="shared" si="5"/>
        <v>0</v>
      </c>
      <c r="AU78">
        <f t="shared" si="5"/>
        <v>0</v>
      </c>
      <c r="AV78">
        <f t="shared" si="5"/>
        <v>0</v>
      </c>
      <c r="AW78">
        <f t="shared" si="5"/>
        <v>0</v>
      </c>
      <c r="AY78">
        <f t="shared" ref="AY78:BH79" si="10">SUMIF($A$6:$A$69,$A78,AY$6:AY$69)</f>
        <v>0</v>
      </c>
      <c r="AZ78">
        <f t="shared" si="10"/>
        <v>0</v>
      </c>
      <c r="BA78">
        <f t="shared" si="10"/>
        <v>0</v>
      </c>
      <c r="BB78">
        <f t="shared" si="10"/>
        <v>0</v>
      </c>
      <c r="BC78">
        <f t="shared" si="10"/>
        <v>0</v>
      </c>
      <c r="BD78">
        <f t="shared" si="10"/>
        <v>0</v>
      </c>
      <c r="BE78">
        <f t="shared" si="10"/>
        <v>0</v>
      </c>
      <c r="BF78">
        <f t="shared" si="10"/>
        <v>0</v>
      </c>
      <c r="BG78">
        <f t="shared" si="10"/>
        <v>0</v>
      </c>
      <c r="BH78">
        <f t="shared" si="10"/>
        <v>0</v>
      </c>
      <c r="BI78">
        <f t="shared" si="6"/>
        <v>0</v>
      </c>
      <c r="BJ78">
        <f t="shared" si="6"/>
        <v>0</v>
      </c>
      <c r="BK78">
        <f t="shared" si="6"/>
        <v>0</v>
      </c>
      <c r="BL78">
        <f t="shared" si="6"/>
        <v>0</v>
      </c>
      <c r="BM78">
        <f t="shared" si="6"/>
        <v>0</v>
      </c>
      <c r="BN78">
        <f t="shared" si="6"/>
        <v>0</v>
      </c>
      <c r="BO78">
        <f t="shared" si="7"/>
        <v>0</v>
      </c>
      <c r="BP78">
        <f t="shared" si="7"/>
        <v>0</v>
      </c>
      <c r="BQ78">
        <f t="shared" si="7"/>
        <v>0</v>
      </c>
      <c r="BR78">
        <f t="shared" si="7"/>
        <v>0</v>
      </c>
      <c r="BS78">
        <f t="shared" si="7"/>
        <v>0</v>
      </c>
      <c r="BT78">
        <f t="shared" si="7"/>
        <v>0</v>
      </c>
      <c r="BU78">
        <f t="shared" si="7"/>
        <v>0</v>
      </c>
    </row>
    <row r="79" spans="1:73" x14ac:dyDescent="0.25">
      <c r="A79" t="s">
        <v>182</v>
      </c>
      <c r="C79">
        <f>SUMIF($A$6:$A$69,$A79,C$6:C$69)</f>
        <v>0</v>
      </c>
      <c r="D79">
        <f t="shared" si="8"/>
        <v>0</v>
      </c>
      <c r="E79">
        <f t="shared" si="8"/>
        <v>0</v>
      </c>
      <c r="F79">
        <f t="shared" si="8"/>
        <v>0</v>
      </c>
      <c r="G79">
        <f t="shared" si="8"/>
        <v>0</v>
      </c>
      <c r="H79">
        <f t="shared" si="8"/>
        <v>0</v>
      </c>
      <c r="I79">
        <f t="shared" si="8"/>
        <v>0</v>
      </c>
      <c r="J79">
        <f t="shared" si="8"/>
        <v>0</v>
      </c>
      <c r="K79">
        <f t="shared" si="8"/>
        <v>0</v>
      </c>
      <c r="L79">
        <f t="shared" si="8"/>
        <v>0</v>
      </c>
      <c r="M79">
        <f t="shared" si="8"/>
        <v>0</v>
      </c>
      <c r="N79">
        <f t="shared" si="3"/>
        <v>0</v>
      </c>
      <c r="O79">
        <f t="shared" si="3"/>
        <v>0</v>
      </c>
      <c r="P79">
        <f t="shared" si="3"/>
        <v>0</v>
      </c>
      <c r="Q79">
        <f t="shared" si="3"/>
        <v>0</v>
      </c>
      <c r="R79">
        <f t="shared" si="3"/>
        <v>0</v>
      </c>
      <c r="S79">
        <f t="shared" si="3"/>
        <v>0</v>
      </c>
      <c r="T79">
        <f t="shared" si="4"/>
        <v>0</v>
      </c>
      <c r="U79">
        <f t="shared" si="4"/>
        <v>0</v>
      </c>
      <c r="V79">
        <f t="shared" si="4"/>
        <v>0</v>
      </c>
      <c r="W79">
        <f t="shared" si="4"/>
        <v>0</v>
      </c>
      <c r="X79">
        <f t="shared" si="4"/>
        <v>0</v>
      </c>
      <c r="Y79">
        <f t="shared" si="4"/>
        <v>0</v>
      </c>
      <c r="AA79">
        <f t="shared" si="5"/>
        <v>0</v>
      </c>
      <c r="AB79">
        <f t="shared" si="5"/>
        <v>0</v>
      </c>
      <c r="AC79">
        <f t="shared" si="5"/>
        <v>0</v>
      </c>
      <c r="AD79">
        <f t="shared" si="5"/>
        <v>0</v>
      </c>
      <c r="AE79">
        <f t="shared" si="5"/>
        <v>0</v>
      </c>
      <c r="AF79">
        <f t="shared" si="5"/>
        <v>0</v>
      </c>
      <c r="AG79">
        <f t="shared" si="5"/>
        <v>0</v>
      </c>
      <c r="AH79">
        <f t="shared" si="5"/>
        <v>0</v>
      </c>
      <c r="AI79">
        <f t="shared" si="5"/>
        <v>0</v>
      </c>
      <c r="AJ79">
        <f t="shared" si="5"/>
        <v>0</v>
      </c>
      <c r="AK79">
        <f t="shared" si="5"/>
        <v>0</v>
      </c>
      <c r="AL79">
        <f t="shared" si="5"/>
        <v>0</v>
      </c>
      <c r="AM79">
        <f t="shared" si="5"/>
        <v>0</v>
      </c>
      <c r="AN79">
        <f t="shared" si="5"/>
        <v>0</v>
      </c>
      <c r="AO79">
        <f t="shared" si="5"/>
        <v>0</v>
      </c>
      <c r="AP79">
        <f t="shared" si="5"/>
        <v>0</v>
      </c>
      <c r="AQ79">
        <f t="shared" si="5"/>
        <v>0</v>
      </c>
      <c r="AR79">
        <f t="shared" si="5"/>
        <v>0</v>
      </c>
      <c r="AS79">
        <f t="shared" si="5"/>
        <v>0</v>
      </c>
      <c r="AT79">
        <f t="shared" si="5"/>
        <v>0</v>
      </c>
      <c r="AU79">
        <f t="shared" si="5"/>
        <v>0</v>
      </c>
      <c r="AV79">
        <f t="shared" si="5"/>
        <v>0</v>
      </c>
      <c r="AW79">
        <f t="shared" si="5"/>
        <v>0</v>
      </c>
      <c r="AY79">
        <f t="shared" si="10"/>
        <v>0</v>
      </c>
      <c r="AZ79">
        <f t="shared" si="10"/>
        <v>0</v>
      </c>
      <c r="BA79">
        <f t="shared" si="10"/>
        <v>0</v>
      </c>
      <c r="BB79">
        <f t="shared" si="10"/>
        <v>0</v>
      </c>
      <c r="BC79">
        <f t="shared" si="10"/>
        <v>0</v>
      </c>
      <c r="BD79">
        <f t="shared" si="10"/>
        <v>0</v>
      </c>
      <c r="BE79">
        <f t="shared" si="10"/>
        <v>0</v>
      </c>
      <c r="BF79">
        <f t="shared" si="10"/>
        <v>0</v>
      </c>
      <c r="BG79">
        <f t="shared" si="10"/>
        <v>0</v>
      </c>
      <c r="BH79">
        <f t="shared" si="10"/>
        <v>0</v>
      </c>
      <c r="BI79">
        <f t="shared" si="6"/>
        <v>0</v>
      </c>
      <c r="BJ79">
        <f t="shared" si="6"/>
        <v>0</v>
      </c>
      <c r="BK79">
        <f t="shared" si="6"/>
        <v>0</v>
      </c>
      <c r="BL79">
        <f t="shared" si="6"/>
        <v>0</v>
      </c>
      <c r="BM79">
        <f t="shared" si="6"/>
        <v>0</v>
      </c>
      <c r="BN79">
        <f t="shared" si="6"/>
        <v>0</v>
      </c>
      <c r="BO79">
        <f t="shared" si="7"/>
        <v>0</v>
      </c>
      <c r="BP79">
        <f t="shared" si="7"/>
        <v>0</v>
      </c>
      <c r="BQ79">
        <f t="shared" si="7"/>
        <v>0</v>
      </c>
      <c r="BR79">
        <f t="shared" si="7"/>
        <v>0</v>
      </c>
      <c r="BS79">
        <f t="shared" si="7"/>
        <v>0</v>
      </c>
      <c r="BT79">
        <f t="shared" si="7"/>
        <v>0</v>
      </c>
      <c r="BU79">
        <f t="shared" si="7"/>
        <v>0</v>
      </c>
    </row>
    <row r="80" spans="1:73" x14ac:dyDescent="0.25">
      <c r="A80" t="s">
        <v>184</v>
      </c>
      <c r="C80">
        <f t="shared" ref="C80:C87" si="11">SUMIF($A$6:$A$69,$A80,C$6:C$69)</f>
        <v>0</v>
      </c>
      <c r="D80">
        <f t="shared" si="3"/>
        <v>0</v>
      </c>
      <c r="E80">
        <f t="shared" si="3"/>
        <v>0</v>
      </c>
      <c r="F80">
        <f t="shared" si="3"/>
        <v>0</v>
      </c>
      <c r="G80">
        <f t="shared" si="3"/>
        <v>0</v>
      </c>
      <c r="H80">
        <f t="shared" si="3"/>
        <v>0</v>
      </c>
      <c r="I80">
        <f t="shared" si="3"/>
        <v>0</v>
      </c>
      <c r="J80">
        <f t="shared" si="3"/>
        <v>150</v>
      </c>
      <c r="K80">
        <f t="shared" si="3"/>
        <v>0</v>
      </c>
      <c r="L80">
        <f t="shared" si="3"/>
        <v>0</v>
      </c>
      <c r="M80">
        <f t="shared" si="3"/>
        <v>0</v>
      </c>
      <c r="N80">
        <f t="shared" si="3"/>
        <v>0</v>
      </c>
      <c r="O80">
        <f t="shared" si="3"/>
        <v>0</v>
      </c>
      <c r="P80">
        <f t="shared" si="3"/>
        <v>0</v>
      </c>
      <c r="Q80">
        <f t="shared" si="3"/>
        <v>0</v>
      </c>
      <c r="R80">
        <f t="shared" si="3"/>
        <v>0</v>
      </c>
      <c r="S80">
        <f t="shared" si="3"/>
        <v>0</v>
      </c>
      <c r="T80">
        <f t="shared" si="4"/>
        <v>0</v>
      </c>
      <c r="U80">
        <f t="shared" si="4"/>
        <v>140</v>
      </c>
      <c r="V80">
        <f t="shared" si="4"/>
        <v>105</v>
      </c>
      <c r="W80">
        <f t="shared" si="4"/>
        <v>0</v>
      </c>
      <c r="X80">
        <f t="shared" si="4"/>
        <v>137.17965711174381</v>
      </c>
      <c r="Y80">
        <f t="shared" si="4"/>
        <v>508.37147431869283</v>
      </c>
      <c r="AA80">
        <f t="shared" si="5"/>
        <v>0</v>
      </c>
      <c r="AB80">
        <f t="shared" si="5"/>
        <v>0</v>
      </c>
      <c r="AC80">
        <f t="shared" si="5"/>
        <v>0</v>
      </c>
      <c r="AD80">
        <f t="shared" si="5"/>
        <v>0</v>
      </c>
      <c r="AE80">
        <f t="shared" si="5"/>
        <v>0</v>
      </c>
      <c r="AF80">
        <f t="shared" si="5"/>
        <v>0</v>
      </c>
      <c r="AG80">
        <f t="shared" si="5"/>
        <v>0</v>
      </c>
      <c r="AH80">
        <f t="shared" si="5"/>
        <v>0</v>
      </c>
      <c r="AI80">
        <f t="shared" si="5"/>
        <v>0</v>
      </c>
      <c r="AJ80">
        <f t="shared" si="5"/>
        <v>0</v>
      </c>
      <c r="AK80">
        <f t="shared" si="5"/>
        <v>0</v>
      </c>
      <c r="AL80">
        <f t="shared" si="5"/>
        <v>0</v>
      </c>
      <c r="AM80">
        <f t="shared" si="5"/>
        <v>0</v>
      </c>
      <c r="AN80">
        <f t="shared" si="5"/>
        <v>0</v>
      </c>
      <c r="AO80">
        <f t="shared" si="5"/>
        <v>0</v>
      </c>
      <c r="AP80">
        <f t="shared" si="5"/>
        <v>0</v>
      </c>
      <c r="AQ80">
        <f t="shared" si="5"/>
        <v>0</v>
      </c>
      <c r="AR80">
        <f t="shared" si="5"/>
        <v>0</v>
      </c>
      <c r="AS80">
        <f t="shared" si="5"/>
        <v>0</v>
      </c>
      <c r="AT80">
        <f t="shared" si="5"/>
        <v>0</v>
      </c>
      <c r="AU80">
        <f t="shared" si="5"/>
        <v>0</v>
      </c>
      <c r="AV80">
        <f t="shared" si="5"/>
        <v>0</v>
      </c>
      <c r="AW80">
        <f t="shared" si="5"/>
        <v>0</v>
      </c>
      <c r="AY80">
        <f t="shared" si="6"/>
        <v>0</v>
      </c>
      <c r="AZ80">
        <f t="shared" si="6"/>
        <v>0</v>
      </c>
      <c r="BA80">
        <f t="shared" si="6"/>
        <v>0</v>
      </c>
      <c r="BB80">
        <f t="shared" si="6"/>
        <v>0</v>
      </c>
      <c r="BC80">
        <f t="shared" si="6"/>
        <v>0</v>
      </c>
      <c r="BD80">
        <f t="shared" si="6"/>
        <v>0</v>
      </c>
      <c r="BE80">
        <f t="shared" si="6"/>
        <v>0</v>
      </c>
      <c r="BF80">
        <f t="shared" si="6"/>
        <v>0</v>
      </c>
      <c r="BG80">
        <f t="shared" si="6"/>
        <v>0</v>
      </c>
      <c r="BH80">
        <f t="shared" si="6"/>
        <v>0</v>
      </c>
      <c r="BI80">
        <f t="shared" si="6"/>
        <v>0</v>
      </c>
      <c r="BJ80">
        <f t="shared" si="6"/>
        <v>0</v>
      </c>
      <c r="BK80">
        <f t="shared" si="6"/>
        <v>0</v>
      </c>
      <c r="BL80">
        <f t="shared" si="6"/>
        <v>0</v>
      </c>
      <c r="BM80">
        <f t="shared" si="6"/>
        <v>0</v>
      </c>
      <c r="BN80">
        <f t="shared" si="6"/>
        <v>0</v>
      </c>
      <c r="BO80">
        <f t="shared" si="7"/>
        <v>0</v>
      </c>
      <c r="BP80">
        <f t="shared" si="7"/>
        <v>0</v>
      </c>
      <c r="BQ80">
        <f t="shared" si="7"/>
        <v>0</v>
      </c>
      <c r="BR80">
        <f t="shared" si="7"/>
        <v>0</v>
      </c>
      <c r="BS80">
        <f t="shared" si="7"/>
        <v>0</v>
      </c>
      <c r="BT80">
        <f t="shared" si="7"/>
        <v>0</v>
      </c>
      <c r="BU80">
        <f t="shared" si="7"/>
        <v>0</v>
      </c>
    </row>
    <row r="81" spans="1:73" x14ac:dyDescent="0.25">
      <c r="A81" t="s">
        <v>183</v>
      </c>
      <c r="C81">
        <f t="shared" si="11"/>
        <v>0</v>
      </c>
      <c r="D81">
        <f t="shared" si="3"/>
        <v>0</v>
      </c>
      <c r="E81">
        <f t="shared" si="3"/>
        <v>0</v>
      </c>
      <c r="F81">
        <f t="shared" si="3"/>
        <v>0</v>
      </c>
      <c r="G81">
        <f t="shared" si="3"/>
        <v>125.05275218405876</v>
      </c>
      <c r="H81">
        <f t="shared" si="3"/>
        <v>0</v>
      </c>
      <c r="I81">
        <f t="shared" si="3"/>
        <v>0</v>
      </c>
      <c r="J81">
        <f t="shared" si="3"/>
        <v>0</v>
      </c>
      <c r="K81">
        <f t="shared" si="3"/>
        <v>0</v>
      </c>
      <c r="L81">
        <f t="shared" si="3"/>
        <v>174.94724781594124</v>
      </c>
      <c r="M81">
        <f t="shared" si="3"/>
        <v>0</v>
      </c>
      <c r="N81">
        <f t="shared" si="3"/>
        <v>0</v>
      </c>
      <c r="O81">
        <f t="shared" si="3"/>
        <v>0</v>
      </c>
      <c r="P81">
        <f t="shared" si="3"/>
        <v>0</v>
      </c>
      <c r="Q81">
        <f t="shared" si="3"/>
        <v>0</v>
      </c>
      <c r="R81">
        <f t="shared" si="3"/>
        <v>0</v>
      </c>
      <c r="S81">
        <f t="shared" si="3"/>
        <v>0</v>
      </c>
      <c r="T81">
        <f t="shared" si="4"/>
        <v>0</v>
      </c>
      <c r="U81">
        <f t="shared" si="4"/>
        <v>0</v>
      </c>
      <c r="V81">
        <f t="shared" si="4"/>
        <v>0</v>
      </c>
      <c r="W81">
        <f t="shared" si="4"/>
        <v>0</v>
      </c>
      <c r="X81">
        <f t="shared" si="4"/>
        <v>0</v>
      </c>
      <c r="Y81">
        <f t="shared" si="4"/>
        <v>0</v>
      </c>
      <c r="AA81">
        <f t="shared" si="5"/>
        <v>0</v>
      </c>
      <c r="AB81">
        <f t="shared" si="5"/>
        <v>0</v>
      </c>
      <c r="AC81">
        <f t="shared" si="5"/>
        <v>0</v>
      </c>
      <c r="AD81">
        <f t="shared" si="5"/>
        <v>0</v>
      </c>
      <c r="AE81">
        <f t="shared" si="5"/>
        <v>0</v>
      </c>
      <c r="AF81">
        <f t="shared" si="5"/>
        <v>0</v>
      </c>
      <c r="AG81">
        <f t="shared" si="5"/>
        <v>0</v>
      </c>
      <c r="AH81">
        <f t="shared" si="5"/>
        <v>0</v>
      </c>
      <c r="AI81">
        <f t="shared" si="5"/>
        <v>0</v>
      </c>
      <c r="AJ81">
        <f t="shared" si="5"/>
        <v>0</v>
      </c>
      <c r="AK81">
        <f t="shared" si="5"/>
        <v>0</v>
      </c>
      <c r="AL81">
        <f t="shared" si="5"/>
        <v>0</v>
      </c>
      <c r="AM81">
        <f t="shared" si="5"/>
        <v>0</v>
      </c>
      <c r="AN81">
        <f t="shared" si="5"/>
        <v>0</v>
      </c>
      <c r="AO81">
        <f t="shared" si="5"/>
        <v>0</v>
      </c>
      <c r="AP81">
        <f t="shared" si="5"/>
        <v>0</v>
      </c>
      <c r="AQ81">
        <f t="shared" si="5"/>
        <v>0</v>
      </c>
      <c r="AR81">
        <f t="shared" si="5"/>
        <v>0</v>
      </c>
      <c r="AS81">
        <f t="shared" si="5"/>
        <v>0</v>
      </c>
      <c r="AT81">
        <f t="shared" si="5"/>
        <v>0</v>
      </c>
      <c r="AU81">
        <f t="shared" si="5"/>
        <v>0</v>
      </c>
      <c r="AV81">
        <f t="shared" si="5"/>
        <v>0</v>
      </c>
      <c r="AW81">
        <f t="shared" si="5"/>
        <v>0</v>
      </c>
      <c r="AY81">
        <f t="shared" si="6"/>
        <v>0</v>
      </c>
      <c r="AZ81">
        <f t="shared" si="6"/>
        <v>0</v>
      </c>
      <c r="BA81">
        <f t="shared" si="6"/>
        <v>0</v>
      </c>
      <c r="BB81">
        <f t="shared" si="6"/>
        <v>0</v>
      </c>
      <c r="BC81">
        <f t="shared" si="6"/>
        <v>0</v>
      </c>
      <c r="BD81">
        <f t="shared" si="6"/>
        <v>0</v>
      </c>
      <c r="BE81">
        <f t="shared" si="6"/>
        <v>0</v>
      </c>
      <c r="BF81">
        <f t="shared" si="6"/>
        <v>0</v>
      </c>
      <c r="BG81">
        <f t="shared" si="6"/>
        <v>0</v>
      </c>
      <c r="BH81">
        <f t="shared" si="6"/>
        <v>0</v>
      </c>
      <c r="BI81">
        <f t="shared" si="6"/>
        <v>0</v>
      </c>
      <c r="BJ81">
        <f t="shared" si="6"/>
        <v>0</v>
      </c>
      <c r="BK81">
        <f t="shared" si="6"/>
        <v>0</v>
      </c>
      <c r="BL81">
        <f t="shared" si="6"/>
        <v>0</v>
      </c>
      <c r="BM81">
        <f t="shared" si="6"/>
        <v>0</v>
      </c>
      <c r="BN81">
        <f t="shared" si="6"/>
        <v>0</v>
      </c>
      <c r="BO81">
        <f t="shared" si="7"/>
        <v>0</v>
      </c>
      <c r="BP81">
        <f t="shared" si="7"/>
        <v>0</v>
      </c>
      <c r="BQ81">
        <f t="shared" si="7"/>
        <v>0</v>
      </c>
      <c r="BR81">
        <f t="shared" si="7"/>
        <v>0</v>
      </c>
      <c r="BS81">
        <f t="shared" si="7"/>
        <v>0</v>
      </c>
      <c r="BT81">
        <f t="shared" si="7"/>
        <v>0</v>
      </c>
      <c r="BU81">
        <f t="shared" si="7"/>
        <v>0</v>
      </c>
    </row>
    <row r="82" spans="1:73" x14ac:dyDescent="0.25">
      <c r="A82" t="s">
        <v>185</v>
      </c>
      <c r="C82">
        <f t="shared" si="11"/>
        <v>0</v>
      </c>
      <c r="D82">
        <f t="shared" si="3"/>
        <v>0</v>
      </c>
      <c r="E82">
        <f t="shared" si="3"/>
        <v>0</v>
      </c>
      <c r="F82">
        <f t="shared" si="3"/>
        <v>0</v>
      </c>
      <c r="G82">
        <f t="shared" si="3"/>
        <v>0</v>
      </c>
      <c r="H82">
        <f t="shared" si="3"/>
        <v>0</v>
      </c>
      <c r="I82">
        <f t="shared" si="3"/>
        <v>0</v>
      </c>
      <c r="J82">
        <f t="shared" si="3"/>
        <v>0</v>
      </c>
      <c r="K82">
        <f t="shared" si="3"/>
        <v>0</v>
      </c>
      <c r="L82">
        <f t="shared" si="3"/>
        <v>0</v>
      </c>
      <c r="M82">
        <f t="shared" si="3"/>
        <v>0</v>
      </c>
      <c r="N82">
        <f t="shared" si="3"/>
        <v>0</v>
      </c>
      <c r="O82">
        <f t="shared" si="3"/>
        <v>0</v>
      </c>
      <c r="P82">
        <f t="shared" si="3"/>
        <v>0</v>
      </c>
      <c r="Q82">
        <f t="shared" si="3"/>
        <v>0</v>
      </c>
      <c r="R82">
        <f t="shared" si="3"/>
        <v>0</v>
      </c>
      <c r="S82">
        <f t="shared" si="3"/>
        <v>0</v>
      </c>
      <c r="T82">
        <f t="shared" si="4"/>
        <v>0</v>
      </c>
      <c r="U82">
        <f t="shared" si="4"/>
        <v>0</v>
      </c>
      <c r="V82">
        <f t="shared" si="4"/>
        <v>0</v>
      </c>
      <c r="W82">
        <f t="shared" si="4"/>
        <v>0</v>
      </c>
      <c r="X82">
        <f t="shared" si="4"/>
        <v>0</v>
      </c>
      <c r="Y82">
        <f t="shared" si="4"/>
        <v>0</v>
      </c>
      <c r="AA82">
        <f t="shared" si="5"/>
        <v>0</v>
      </c>
      <c r="AB82">
        <f t="shared" si="5"/>
        <v>0</v>
      </c>
      <c r="AC82">
        <f t="shared" si="5"/>
        <v>0</v>
      </c>
      <c r="AD82">
        <f t="shared" si="5"/>
        <v>0</v>
      </c>
      <c r="AE82">
        <f t="shared" si="5"/>
        <v>0</v>
      </c>
      <c r="AF82">
        <f t="shared" si="5"/>
        <v>0</v>
      </c>
      <c r="AG82">
        <f t="shared" si="5"/>
        <v>0</v>
      </c>
      <c r="AH82">
        <f t="shared" si="5"/>
        <v>0</v>
      </c>
      <c r="AI82">
        <f t="shared" si="5"/>
        <v>0</v>
      </c>
      <c r="AJ82">
        <f t="shared" si="5"/>
        <v>0</v>
      </c>
      <c r="AK82">
        <f t="shared" si="5"/>
        <v>0</v>
      </c>
      <c r="AL82">
        <f t="shared" si="5"/>
        <v>0</v>
      </c>
      <c r="AM82">
        <f t="shared" si="5"/>
        <v>0</v>
      </c>
      <c r="AN82">
        <f t="shared" si="5"/>
        <v>0</v>
      </c>
      <c r="AO82">
        <f t="shared" si="5"/>
        <v>0</v>
      </c>
      <c r="AP82">
        <f t="shared" si="5"/>
        <v>0</v>
      </c>
      <c r="AQ82">
        <f t="shared" si="5"/>
        <v>0</v>
      </c>
      <c r="AR82">
        <f t="shared" si="5"/>
        <v>0</v>
      </c>
      <c r="AS82">
        <f t="shared" si="5"/>
        <v>0</v>
      </c>
      <c r="AT82">
        <f t="shared" si="5"/>
        <v>0</v>
      </c>
      <c r="AU82">
        <f t="shared" si="5"/>
        <v>0</v>
      </c>
      <c r="AV82">
        <f t="shared" si="5"/>
        <v>0</v>
      </c>
      <c r="AW82">
        <f t="shared" si="5"/>
        <v>0</v>
      </c>
      <c r="AY82">
        <f t="shared" si="6"/>
        <v>0</v>
      </c>
      <c r="AZ82">
        <f t="shared" si="6"/>
        <v>0</v>
      </c>
      <c r="BA82">
        <f t="shared" si="6"/>
        <v>0</v>
      </c>
      <c r="BB82">
        <f t="shared" si="6"/>
        <v>0</v>
      </c>
      <c r="BC82">
        <f t="shared" si="6"/>
        <v>0</v>
      </c>
      <c r="BD82">
        <f t="shared" si="6"/>
        <v>0</v>
      </c>
      <c r="BE82">
        <f t="shared" si="6"/>
        <v>0</v>
      </c>
      <c r="BF82">
        <f t="shared" si="6"/>
        <v>0</v>
      </c>
      <c r="BG82">
        <f t="shared" si="6"/>
        <v>0</v>
      </c>
      <c r="BH82">
        <f t="shared" si="6"/>
        <v>0</v>
      </c>
      <c r="BI82">
        <f t="shared" si="6"/>
        <v>0</v>
      </c>
      <c r="BJ82">
        <f t="shared" si="6"/>
        <v>0</v>
      </c>
      <c r="BK82">
        <f t="shared" si="6"/>
        <v>0</v>
      </c>
      <c r="BL82">
        <f t="shared" si="6"/>
        <v>0</v>
      </c>
      <c r="BM82">
        <f t="shared" si="6"/>
        <v>0</v>
      </c>
      <c r="BN82">
        <f t="shared" si="6"/>
        <v>0</v>
      </c>
      <c r="BO82">
        <f t="shared" si="7"/>
        <v>0</v>
      </c>
      <c r="BP82">
        <f t="shared" si="7"/>
        <v>0</v>
      </c>
      <c r="BQ82">
        <f t="shared" si="7"/>
        <v>0</v>
      </c>
      <c r="BR82">
        <f t="shared" si="7"/>
        <v>0</v>
      </c>
      <c r="BS82">
        <f t="shared" si="7"/>
        <v>0</v>
      </c>
      <c r="BT82">
        <f t="shared" si="7"/>
        <v>0</v>
      </c>
      <c r="BU82">
        <f t="shared" si="7"/>
        <v>0</v>
      </c>
    </row>
    <row r="83" spans="1:73" x14ac:dyDescent="0.25">
      <c r="A83" t="s">
        <v>186</v>
      </c>
      <c r="C83">
        <f t="shared" si="11"/>
        <v>0</v>
      </c>
      <c r="D83">
        <f t="shared" si="3"/>
        <v>0.66843260998140941</v>
      </c>
      <c r="E83">
        <f t="shared" si="3"/>
        <v>0.67700812925470111</v>
      </c>
      <c r="F83">
        <f t="shared" si="3"/>
        <v>0.68632902452531974</v>
      </c>
      <c r="G83">
        <f t="shared" si="3"/>
        <v>0.69762469715771325</v>
      </c>
      <c r="H83">
        <f t="shared" si="3"/>
        <v>0.7109027233883779</v>
      </c>
      <c r="I83">
        <f t="shared" si="3"/>
        <v>0.71993662165434913</v>
      </c>
      <c r="J83">
        <f t="shared" si="3"/>
        <v>0.72743843501066785</v>
      </c>
      <c r="K83">
        <f t="shared" si="3"/>
        <v>0.74105157028512292</v>
      </c>
      <c r="L83">
        <f t="shared" si="3"/>
        <v>0.75297755869416039</v>
      </c>
      <c r="M83">
        <f t="shared" si="3"/>
        <v>0.76026890578036133</v>
      </c>
      <c r="N83">
        <f t="shared" si="3"/>
        <v>0.2</v>
      </c>
      <c r="O83">
        <f t="shared" si="3"/>
        <v>0.2</v>
      </c>
      <c r="P83">
        <f t="shared" si="3"/>
        <v>0.2</v>
      </c>
      <c r="Q83">
        <f t="shared" si="3"/>
        <v>0.2</v>
      </c>
      <c r="R83">
        <f t="shared" si="3"/>
        <v>0.2</v>
      </c>
      <c r="S83">
        <f t="shared" si="3"/>
        <v>0.2</v>
      </c>
      <c r="T83">
        <f t="shared" si="4"/>
        <v>0.2</v>
      </c>
      <c r="U83">
        <f t="shared" si="4"/>
        <v>0.17306206194489454</v>
      </c>
      <c r="V83">
        <f t="shared" si="4"/>
        <v>0.2</v>
      </c>
      <c r="W83">
        <f t="shared" si="4"/>
        <v>0.1824860270983758</v>
      </c>
      <c r="X83">
        <f t="shared" si="4"/>
        <v>0.20552869652898176</v>
      </c>
      <c r="Y83">
        <f t="shared" si="4"/>
        <v>0.22379354810805416</v>
      </c>
      <c r="AA83">
        <f t="shared" si="5"/>
        <v>0</v>
      </c>
      <c r="AB83">
        <f t="shared" si="5"/>
        <v>0</v>
      </c>
      <c r="AC83">
        <f t="shared" si="5"/>
        <v>0</v>
      </c>
      <c r="AD83">
        <f t="shared" si="5"/>
        <v>0</v>
      </c>
      <c r="AE83">
        <f t="shared" si="5"/>
        <v>0</v>
      </c>
      <c r="AF83">
        <f t="shared" si="5"/>
        <v>0</v>
      </c>
      <c r="AG83">
        <f t="shared" si="5"/>
        <v>0</v>
      </c>
      <c r="AH83">
        <f t="shared" si="5"/>
        <v>0</v>
      </c>
      <c r="AI83">
        <f t="shared" si="5"/>
        <v>0</v>
      </c>
      <c r="AJ83">
        <f t="shared" si="5"/>
        <v>0</v>
      </c>
      <c r="AK83">
        <f t="shared" si="5"/>
        <v>0</v>
      </c>
      <c r="AL83">
        <f t="shared" si="5"/>
        <v>0</v>
      </c>
      <c r="AM83">
        <f t="shared" si="5"/>
        <v>0</v>
      </c>
      <c r="AN83">
        <f t="shared" si="5"/>
        <v>0</v>
      </c>
      <c r="AO83">
        <f t="shared" si="5"/>
        <v>0</v>
      </c>
      <c r="AP83">
        <f t="shared" si="5"/>
        <v>0</v>
      </c>
      <c r="AQ83">
        <f t="shared" si="5"/>
        <v>0</v>
      </c>
      <c r="AR83">
        <f t="shared" si="5"/>
        <v>0</v>
      </c>
      <c r="AS83">
        <f t="shared" si="5"/>
        <v>0</v>
      </c>
      <c r="AT83">
        <f t="shared" si="5"/>
        <v>0</v>
      </c>
      <c r="AU83">
        <f t="shared" si="5"/>
        <v>0</v>
      </c>
      <c r="AV83">
        <f t="shared" si="5"/>
        <v>0</v>
      </c>
      <c r="AW83">
        <f t="shared" si="5"/>
        <v>0</v>
      </c>
      <c r="AY83">
        <f t="shared" si="6"/>
        <v>0</v>
      </c>
      <c r="AZ83">
        <f t="shared" si="6"/>
        <v>0</v>
      </c>
      <c r="BA83">
        <f t="shared" si="6"/>
        <v>0</v>
      </c>
      <c r="BB83">
        <f t="shared" si="6"/>
        <v>0</v>
      </c>
      <c r="BC83">
        <f t="shared" si="6"/>
        <v>0</v>
      </c>
      <c r="BD83">
        <f t="shared" si="6"/>
        <v>0</v>
      </c>
      <c r="BE83">
        <f t="shared" si="6"/>
        <v>0</v>
      </c>
      <c r="BF83">
        <f t="shared" si="6"/>
        <v>0</v>
      </c>
      <c r="BG83">
        <f t="shared" si="6"/>
        <v>0</v>
      </c>
      <c r="BH83">
        <f t="shared" si="6"/>
        <v>0</v>
      </c>
      <c r="BI83">
        <f t="shared" si="6"/>
        <v>0</v>
      </c>
      <c r="BJ83">
        <f t="shared" si="6"/>
        <v>0</v>
      </c>
      <c r="BK83">
        <f t="shared" si="6"/>
        <v>0</v>
      </c>
      <c r="BL83">
        <f t="shared" si="6"/>
        <v>0</v>
      </c>
      <c r="BM83">
        <f t="shared" si="6"/>
        <v>0</v>
      </c>
      <c r="BN83">
        <f t="shared" si="6"/>
        <v>0</v>
      </c>
      <c r="BO83">
        <f t="shared" si="7"/>
        <v>0</v>
      </c>
      <c r="BP83">
        <f t="shared" si="7"/>
        <v>0</v>
      </c>
      <c r="BQ83">
        <f t="shared" si="7"/>
        <v>0</v>
      </c>
      <c r="BR83">
        <f t="shared" si="7"/>
        <v>0</v>
      </c>
      <c r="BS83">
        <f t="shared" si="7"/>
        <v>0</v>
      </c>
      <c r="BT83">
        <f t="shared" si="7"/>
        <v>0</v>
      </c>
      <c r="BU83">
        <f t="shared" si="7"/>
        <v>0</v>
      </c>
    </row>
    <row r="84" spans="1:73" x14ac:dyDescent="0.25">
      <c r="A84" t="s">
        <v>188</v>
      </c>
      <c r="C84">
        <f t="shared" si="11"/>
        <v>0</v>
      </c>
      <c r="D84">
        <f t="shared" si="3"/>
        <v>0</v>
      </c>
      <c r="E84">
        <f t="shared" si="3"/>
        <v>0</v>
      </c>
      <c r="F84">
        <f t="shared" si="3"/>
        <v>0</v>
      </c>
      <c r="G84">
        <f t="shared" si="3"/>
        <v>0</v>
      </c>
      <c r="H84">
        <f t="shared" si="3"/>
        <v>0</v>
      </c>
      <c r="I84">
        <f t="shared" si="3"/>
        <v>0</v>
      </c>
      <c r="J84">
        <f t="shared" si="3"/>
        <v>0</v>
      </c>
      <c r="K84">
        <f t="shared" si="3"/>
        <v>0</v>
      </c>
      <c r="L84">
        <f t="shared" si="3"/>
        <v>0</v>
      </c>
      <c r="M84">
        <f t="shared" si="3"/>
        <v>0</v>
      </c>
      <c r="N84">
        <f t="shared" si="3"/>
        <v>0</v>
      </c>
      <c r="O84">
        <f t="shared" si="3"/>
        <v>0</v>
      </c>
      <c r="P84">
        <f t="shared" si="3"/>
        <v>0</v>
      </c>
      <c r="Q84">
        <f t="shared" si="3"/>
        <v>0</v>
      </c>
      <c r="R84">
        <f t="shared" si="3"/>
        <v>0</v>
      </c>
      <c r="S84">
        <f t="shared" si="3"/>
        <v>0</v>
      </c>
      <c r="T84">
        <f t="shared" si="4"/>
        <v>0</v>
      </c>
      <c r="U84">
        <f t="shared" si="4"/>
        <v>0</v>
      </c>
      <c r="V84">
        <f t="shared" si="4"/>
        <v>0</v>
      </c>
      <c r="W84">
        <f t="shared" si="4"/>
        <v>0</v>
      </c>
      <c r="X84">
        <f t="shared" si="4"/>
        <v>0</v>
      </c>
      <c r="Y84">
        <f t="shared" si="4"/>
        <v>0</v>
      </c>
      <c r="AA84">
        <f t="shared" si="5"/>
        <v>0</v>
      </c>
      <c r="AB84">
        <f t="shared" si="5"/>
        <v>0</v>
      </c>
      <c r="AC84">
        <f t="shared" si="5"/>
        <v>0</v>
      </c>
      <c r="AD84">
        <f t="shared" si="5"/>
        <v>0</v>
      </c>
      <c r="AE84">
        <f t="shared" si="5"/>
        <v>0</v>
      </c>
      <c r="AF84">
        <f t="shared" si="5"/>
        <v>0</v>
      </c>
      <c r="AG84">
        <f t="shared" si="5"/>
        <v>0</v>
      </c>
      <c r="AH84">
        <f t="shared" si="5"/>
        <v>0</v>
      </c>
      <c r="AI84">
        <f t="shared" si="5"/>
        <v>0</v>
      </c>
      <c r="AJ84">
        <f t="shared" si="5"/>
        <v>0</v>
      </c>
      <c r="AK84">
        <f t="shared" si="5"/>
        <v>0</v>
      </c>
      <c r="AL84">
        <f t="shared" si="5"/>
        <v>0</v>
      </c>
      <c r="AM84">
        <f t="shared" si="5"/>
        <v>0</v>
      </c>
      <c r="AN84">
        <f t="shared" si="5"/>
        <v>0</v>
      </c>
      <c r="AO84">
        <f t="shared" si="5"/>
        <v>0</v>
      </c>
      <c r="AP84">
        <f t="shared" si="5"/>
        <v>0</v>
      </c>
      <c r="AQ84">
        <f t="shared" si="5"/>
        <v>0</v>
      </c>
      <c r="AR84">
        <f t="shared" si="5"/>
        <v>0</v>
      </c>
      <c r="AS84">
        <f t="shared" si="5"/>
        <v>0</v>
      </c>
      <c r="AT84">
        <f t="shared" si="5"/>
        <v>0</v>
      </c>
      <c r="AU84">
        <f t="shared" si="5"/>
        <v>0</v>
      </c>
      <c r="AV84">
        <f t="shared" si="5"/>
        <v>0</v>
      </c>
      <c r="AW84">
        <f t="shared" si="5"/>
        <v>0</v>
      </c>
      <c r="AY84">
        <f t="shared" si="6"/>
        <v>0</v>
      </c>
      <c r="AZ84">
        <f t="shared" si="6"/>
        <v>0</v>
      </c>
      <c r="BA84">
        <f t="shared" si="6"/>
        <v>0</v>
      </c>
      <c r="BB84">
        <f t="shared" si="6"/>
        <v>0</v>
      </c>
      <c r="BC84">
        <f t="shared" si="6"/>
        <v>0</v>
      </c>
      <c r="BD84">
        <f t="shared" si="6"/>
        <v>0</v>
      </c>
      <c r="BE84">
        <f t="shared" si="6"/>
        <v>0</v>
      </c>
      <c r="BF84">
        <f t="shared" si="6"/>
        <v>0</v>
      </c>
      <c r="BG84">
        <f t="shared" si="6"/>
        <v>0</v>
      </c>
      <c r="BH84">
        <f t="shared" si="6"/>
        <v>0</v>
      </c>
      <c r="BI84">
        <f t="shared" si="6"/>
        <v>0</v>
      </c>
      <c r="BJ84">
        <f t="shared" si="6"/>
        <v>0</v>
      </c>
      <c r="BK84">
        <f t="shared" si="6"/>
        <v>0</v>
      </c>
      <c r="BL84">
        <f t="shared" si="6"/>
        <v>0</v>
      </c>
      <c r="BM84">
        <f t="shared" si="6"/>
        <v>0</v>
      </c>
      <c r="BN84">
        <f t="shared" si="6"/>
        <v>0</v>
      </c>
      <c r="BO84">
        <f t="shared" si="7"/>
        <v>0</v>
      </c>
      <c r="BP84">
        <f t="shared" si="7"/>
        <v>0</v>
      </c>
      <c r="BQ84">
        <f t="shared" si="7"/>
        <v>0</v>
      </c>
      <c r="BR84">
        <f t="shared" si="7"/>
        <v>0</v>
      </c>
      <c r="BS84">
        <f t="shared" si="7"/>
        <v>0</v>
      </c>
      <c r="BT84">
        <f t="shared" si="7"/>
        <v>0</v>
      </c>
      <c r="BU84">
        <f t="shared" si="7"/>
        <v>0</v>
      </c>
    </row>
    <row r="85" spans="1:73" x14ac:dyDescent="0.25">
      <c r="A85" t="s">
        <v>189</v>
      </c>
      <c r="C85">
        <f t="shared" si="11"/>
        <v>0</v>
      </c>
      <c r="D85">
        <f t="shared" si="3"/>
        <v>0</v>
      </c>
      <c r="E85">
        <f t="shared" si="3"/>
        <v>0</v>
      </c>
      <c r="F85">
        <f t="shared" si="3"/>
        <v>0</v>
      </c>
      <c r="G85">
        <f t="shared" si="3"/>
        <v>25</v>
      </c>
      <c r="H85">
        <f t="shared" si="3"/>
        <v>0</v>
      </c>
      <c r="I85">
        <f t="shared" si="3"/>
        <v>35.662046940736701</v>
      </c>
      <c r="J85">
        <f t="shared" si="3"/>
        <v>0</v>
      </c>
      <c r="K85">
        <f t="shared" si="3"/>
        <v>0</v>
      </c>
      <c r="L85">
        <f t="shared" si="3"/>
        <v>0</v>
      </c>
      <c r="M85">
        <f t="shared" si="3"/>
        <v>0</v>
      </c>
      <c r="N85">
        <f t="shared" si="3"/>
        <v>0</v>
      </c>
      <c r="O85">
        <f t="shared" si="3"/>
        <v>0</v>
      </c>
      <c r="P85">
        <f t="shared" si="3"/>
        <v>0</v>
      </c>
      <c r="Q85">
        <f t="shared" si="3"/>
        <v>0</v>
      </c>
      <c r="R85">
        <f t="shared" si="3"/>
        <v>0</v>
      </c>
      <c r="S85">
        <f t="shared" si="3"/>
        <v>0</v>
      </c>
      <c r="T85">
        <f t="shared" si="4"/>
        <v>51.484880534949085</v>
      </c>
      <c r="U85">
        <f t="shared" si="4"/>
        <v>0</v>
      </c>
      <c r="V85">
        <f t="shared" si="4"/>
        <v>0</v>
      </c>
      <c r="W85">
        <f t="shared" si="4"/>
        <v>0</v>
      </c>
      <c r="X85">
        <f t="shared" si="4"/>
        <v>25</v>
      </c>
      <c r="Y85">
        <f t="shared" si="4"/>
        <v>0</v>
      </c>
      <c r="AA85">
        <f t="shared" si="5"/>
        <v>0</v>
      </c>
      <c r="AB85">
        <f t="shared" si="5"/>
        <v>0</v>
      </c>
      <c r="AC85">
        <f t="shared" si="5"/>
        <v>0</v>
      </c>
      <c r="AD85">
        <f t="shared" si="5"/>
        <v>0</v>
      </c>
      <c r="AE85">
        <f t="shared" si="5"/>
        <v>0</v>
      </c>
      <c r="AF85">
        <f t="shared" si="5"/>
        <v>0</v>
      </c>
      <c r="AG85">
        <f t="shared" si="5"/>
        <v>0</v>
      </c>
      <c r="AH85">
        <f t="shared" si="5"/>
        <v>0</v>
      </c>
      <c r="AI85">
        <f t="shared" si="5"/>
        <v>0</v>
      </c>
      <c r="AJ85">
        <f t="shared" si="5"/>
        <v>0</v>
      </c>
      <c r="AK85">
        <f t="shared" si="5"/>
        <v>0</v>
      </c>
      <c r="AL85">
        <f t="shared" si="5"/>
        <v>0</v>
      </c>
      <c r="AM85">
        <f t="shared" si="5"/>
        <v>0</v>
      </c>
      <c r="AN85">
        <f t="shared" si="5"/>
        <v>0</v>
      </c>
      <c r="AO85">
        <f t="shared" si="5"/>
        <v>0</v>
      </c>
      <c r="AP85">
        <f t="shared" si="5"/>
        <v>0</v>
      </c>
      <c r="AQ85">
        <f t="shared" si="5"/>
        <v>0</v>
      </c>
      <c r="AR85">
        <f t="shared" si="5"/>
        <v>0</v>
      </c>
      <c r="AS85">
        <f t="shared" si="5"/>
        <v>0</v>
      </c>
      <c r="AT85">
        <f t="shared" si="5"/>
        <v>37.783811387701341</v>
      </c>
      <c r="AU85">
        <f t="shared" si="5"/>
        <v>0</v>
      </c>
      <c r="AV85">
        <f t="shared" si="5"/>
        <v>0</v>
      </c>
      <c r="AW85">
        <f t="shared" si="5"/>
        <v>0</v>
      </c>
      <c r="AY85">
        <f t="shared" si="6"/>
        <v>0</v>
      </c>
      <c r="AZ85">
        <f t="shared" si="6"/>
        <v>0</v>
      </c>
      <c r="BA85">
        <f t="shared" si="6"/>
        <v>0</v>
      </c>
      <c r="BB85">
        <f t="shared" si="6"/>
        <v>0</v>
      </c>
      <c r="BC85">
        <f t="shared" si="6"/>
        <v>0</v>
      </c>
      <c r="BD85">
        <f t="shared" si="6"/>
        <v>0</v>
      </c>
      <c r="BE85">
        <f t="shared" si="6"/>
        <v>0</v>
      </c>
      <c r="BF85">
        <f t="shared" si="6"/>
        <v>0</v>
      </c>
      <c r="BG85">
        <f t="shared" si="6"/>
        <v>0</v>
      </c>
      <c r="BH85">
        <f t="shared" si="6"/>
        <v>0</v>
      </c>
      <c r="BI85">
        <f t="shared" si="6"/>
        <v>0</v>
      </c>
      <c r="BJ85">
        <f t="shared" si="6"/>
        <v>0</v>
      </c>
      <c r="BK85">
        <f t="shared" si="6"/>
        <v>0</v>
      </c>
      <c r="BL85">
        <f t="shared" si="6"/>
        <v>0</v>
      </c>
      <c r="BM85">
        <f t="shared" si="6"/>
        <v>0</v>
      </c>
      <c r="BN85">
        <f t="shared" si="6"/>
        <v>0</v>
      </c>
      <c r="BO85">
        <f t="shared" si="7"/>
        <v>0</v>
      </c>
      <c r="BP85">
        <f t="shared" si="7"/>
        <v>0</v>
      </c>
      <c r="BQ85">
        <f t="shared" si="7"/>
        <v>0</v>
      </c>
      <c r="BR85">
        <f t="shared" si="7"/>
        <v>0</v>
      </c>
      <c r="BS85">
        <f t="shared" si="7"/>
        <v>0</v>
      </c>
      <c r="BT85">
        <f t="shared" si="7"/>
        <v>0</v>
      </c>
      <c r="BU85">
        <f t="shared" si="7"/>
        <v>0</v>
      </c>
    </row>
    <row r="86" spans="1:73" x14ac:dyDescent="0.25">
      <c r="A86" t="s">
        <v>190</v>
      </c>
      <c r="C86">
        <f t="shared" si="11"/>
        <v>0</v>
      </c>
      <c r="D86">
        <f t="shared" si="3"/>
        <v>0</v>
      </c>
      <c r="E86">
        <f t="shared" si="3"/>
        <v>0</v>
      </c>
      <c r="F86">
        <f t="shared" si="3"/>
        <v>0</v>
      </c>
      <c r="G86">
        <f t="shared" si="3"/>
        <v>0</v>
      </c>
      <c r="H86">
        <f t="shared" si="3"/>
        <v>0</v>
      </c>
      <c r="I86">
        <f t="shared" si="3"/>
        <v>0</v>
      </c>
      <c r="J86">
        <f t="shared" si="3"/>
        <v>0</v>
      </c>
      <c r="K86">
        <f t="shared" si="3"/>
        <v>0</v>
      </c>
      <c r="L86">
        <f t="shared" si="3"/>
        <v>0</v>
      </c>
      <c r="M86">
        <f t="shared" si="3"/>
        <v>0</v>
      </c>
      <c r="N86">
        <f t="shared" si="3"/>
        <v>0</v>
      </c>
      <c r="O86">
        <f t="shared" si="3"/>
        <v>0</v>
      </c>
      <c r="P86">
        <f>SUMIF($A$6:$A$69,$A86,P$6:P$69)</f>
        <v>0</v>
      </c>
      <c r="Q86">
        <f t="shared" si="3"/>
        <v>0</v>
      </c>
      <c r="R86">
        <f t="shared" si="3"/>
        <v>0</v>
      </c>
      <c r="S86">
        <f t="shared" si="3"/>
        <v>0</v>
      </c>
      <c r="T86">
        <f t="shared" si="4"/>
        <v>0</v>
      </c>
      <c r="U86">
        <f t="shared" si="4"/>
        <v>0</v>
      </c>
      <c r="V86">
        <f t="shared" si="4"/>
        <v>0</v>
      </c>
      <c r="W86">
        <f t="shared" si="4"/>
        <v>0</v>
      </c>
      <c r="X86">
        <f t="shared" si="4"/>
        <v>0</v>
      </c>
      <c r="Y86">
        <f t="shared" si="4"/>
        <v>0</v>
      </c>
      <c r="AA86">
        <f t="shared" si="5"/>
        <v>0</v>
      </c>
      <c r="AB86">
        <f t="shared" si="5"/>
        <v>0</v>
      </c>
      <c r="AC86">
        <f t="shared" si="5"/>
        <v>0</v>
      </c>
      <c r="AD86">
        <f t="shared" si="5"/>
        <v>0</v>
      </c>
      <c r="AE86">
        <f t="shared" si="5"/>
        <v>0</v>
      </c>
      <c r="AF86">
        <f t="shared" si="5"/>
        <v>0</v>
      </c>
      <c r="AG86">
        <f t="shared" si="5"/>
        <v>0</v>
      </c>
      <c r="AH86">
        <f t="shared" si="5"/>
        <v>0</v>
      </c>
      <c r="AI86">
        <f t="shared" si="5"/>
        <v>0</v>
      </c>
      <c r="AJ86">
        <f t="shared" si="5"/>
        <v>0</v>
      </c>
      <c r="AK86">
        <f t="shared" si="5"/>
        <v>0</v>
      </c>
      <c r="AL86">
        <f t="shared" si="5"/>
        <v>0</v>
      </c>
      <c r="AM86">
        <f t="shared" si="5"/>
        <v>0</v>
      </c>
      <c r="AN86">
        <f t="shared" si="5"/>
        <v>0</v>
      </c>
      <c r="AO86">
        <f t="shared" si="5"/>
        <v>0</v>
      </c>
      <c r="AP86">
        <f t="shared" si="5"/>
        <v>0</v>
      </c>
      <c r="AQ86">
        <f t="shared" si="5"/>
        <v>0</v>
      </c>
      <c r="AR86">
        <f t="shared" si="5"/>
        <v>0</v>
      </c>
      <c r="AS86">
        <f t="shared" si="5"/>
        <v>0</v>
      </c>
      <c r="AT86">
        <f t="shared" si="5"/>
        <v>0</v>
      </c>
      <c r="AU86">
        <f t="shared" si="5"/>
        <v>0</v>
      </c>
      <c r="AV86">
        <f t="shared" si="5"/>
        <v>0</v>
      </c>
      <c r="AW86">
        <f t="shared" si="5"/>
        <v>0</v>
      </c>
      <c r="AY86">
        <f t="shared" si="6"/>
        <v>0</v>
      </c>
      <c r="AZ86">
        <f t="shared" si="6"/>
        <v>0</v>
      </c>
      <c r="BA86">
        <f t="shared" si="6"/>
        <v>0</v>
      </c>
      <c r="BB86">
        <f t="shared" si="6"/>
        <v>0</v>
      </c>
      <c r="BC86">
        <f t="shared" si="6"/>
        <v>0</v>
      </c>
      <c r="BD86">
        <f t="shared" si="6"/>
        <v>0</v>
      </c>
      <c r="BE86">
        <f t="shared" si="6"/>
        <v>0</v>
      </c>
      <c r="BF86">
        <f t="shared" si="6"/>
        <v>0</v>
      </c>
      <c r="BG86">
        <f t="shared" si="6"/>
        <v>0</v>
      </c>
      <c r="BH86">
        <f t="shared" si="6"/>
        <v>0</v>
      </c>
      <c r="BI86">
        <f t="shared" si="6"/>
        <v>0</v>
      </c>
      <c r="BJ86">
        <f t="shared" si="6"/>
        <v>0</v>
      </c>
      <c r="BK86">
        <f t="shared" si="6"/>
        <v>0</v>
      </c>
      <c r="BL86">
        <f t="shared" si="6"/>
        <v>0</v>
      </c>
      <c r="BM86">
        <f t="shared" si="6"/>
        <v>0</v>
      </c>
      <c r="BN86">
        <f t="shared" si="6"/>
        <v>0</v>
      </c>
      <c r="BO86">
        <f t="shared" si="7"/>
        <v>0</v>
      </c>
      <c r="BP86">
        <f t="shared" si="7"/>
        <v>0</v>
      </c>
      <c r="BQ86">
        <f t="shared" si="7"/>
        <v>0</v>
      </c>
      <c r="BR86">
        <f t="shared" si="7"/>
        <v>0</v>
      </c>
      <c r="BS86">
        <f t="shared" si="7"/>
        <v>0</v>
      </c>
      <c r="BT86">
        <f t="shared" si="7"/>
        <v>0</v>
      </c>
      <c r="BU86">
        <f t="shared" si="7"/>
        <v>0</v>
      </c>
    </row>
    <row r="87" spans="1:73" x14ac:dyDescent="0.25">
      <c r="A87" t="s">
        <v>191</v>
      </c>
      <c r="C87">
        <f t="shared" si="11"/>
        <v>0</v>
      </c>
      <c r="D87">
        <f t="shared" si="3"/>
        <v>0</v>
      </c>
      <c r="E87">
        <f t="shared" si="3"/>
        <v>0</v>
      </c>
      <c r="F87">
        <f t="shared" si="3"/>
        <v>0</v>
      </c>
      <c r="G87">
        <f t="shared" si="3"/>
        <v>0</v>
      </c>
      <c r="H87">
        <f t="shared" si="3"/>
        <v>0</v>
      </c>
      <c r="I87">
        <f t="shared" si="3"/>
        <v>0</v>
      </c>
      <c r="J87">
        <f t="shared" si="3"/>
        <v>0</v>
      </c>
      <c r="K87">
        <f t="shared" si="3"/>
        <v>0</v>
      </c>
      <c r="L87">
        <f t="shared" si="3"/>
        <v>147.40630592046514</v>
      </c>
      <c r="M87">
        <f t="shared" si="3"/>
        <v>0</v>
      </c>
      <c r="N87">
        <f t="shared" si="3"/>
        <v>0</v>
      </c>
      <c r="O87">
        <f t="shared" si="3"/>
        <v>0</v>
      </c>
      <c r="P87">
        <f t="shared" si="3"/>
        <v>0</v>
      </c>
      <c r="Q87">
        <f t="shared" si="3"/>
        <v>0</v>
      </c>
      <c r="R87">
        <f t="shared" si="3"/>
        <v>0</v>
      </c>
      <c r="S87">
        <f t="shared" si="3"/>
        <v>0</v>
      </c>
      <c r="T87">
        <f t="shared" si="4"/>
        <v>0</v>
      </c>
      <c r="U87">
        <f t="shared" si="4"/>
        <v>0</v>
      </c>
      <c r="V87">
        <f t="shared" si="4"/>
        <v>0</v>
      </c>
      <c r="W87">
        <f t="shared" si="4"/>
        <v>0</v>
      </c>
      <c r="X87">
        <f t="shared" si="4"/>
        <v>0</v>
      </c>
      <c r="Y87">
        <f t="shared" si="4"/>
        <v>318.77225146541309</v>
      </c>
      <c r="AA87">
        <f t="shared" si="5"/>
        <v>0</v>
      </c>
      <c r="AB87">
        <f t="shared" si="5"/>
        <v>0</v>
      </c>
      <c r="AC87">
        <f t="shared" si="5"/>
        <v>0</v>
      </c>
      <c r="AD87">
        <f t="shared" si="5"/>
        <v>0</v>
      </c>
      <c r="AE87">
        <f t="shared" si="5"/>
        <v>0</v>
      </c>
      <c r="AF87">
        <f t="shared" si="5"/>
        <v>0</v>
      </c>
      <c r="AG87">
        <f t="shared" si="5"/>
        <v>0</v>
      </c>
      <c r="AH87">
        <f t="shared" si="5"/>
        <v>0</v>
      </c>
      <c r="AI87">
        <f t="shared" si="5"/>
        <v>0</v>
      </c>
      <c r="AJ87">
        <f t="shared" si="5"/>
        <v>0</v>
      </c>
      <c r="AK87">
        <f t="shared" si="5"/>
        <v>0</v>
      </c>
      <c r="AL87">
        <f t="shared" si="5"/>
        <v>0</v>
      </c>
      <c r="AM87">
        <f t="shared" si="5"/>
        <v>0</v>
      </c>
      <c r="AN87">
        <f t="shared" si="5"/>
        <v>0</v>
      </c>
      <c r="AO87">
        <f t="shared" si="5"/>
        <v>0</v>
      </c>
      <c r="AP87">
        <f t="shared" si="5"/>
        <v>0</v>
      </c>
      <c r="AQ87">
        <f t="shared" si="5"/>
        <v>0</v>
      </c>
      <c r="AR87">
        <f t="shared" si="5"/>
        <v>0</v>
      </c>
      <c r="AS87">
        <f t="shared" si="5"/>
        <v>0</v>
      </c>
      <c r="AT87">
        <f t="shared" si="5"/>
        <v>0</v>
      </c>
      <c r="AU87">
        <f t="shared" si="5"/>
        <v>0</v>
      </c>
      <c r="AV87">
        <f t="shared" si="5"/>
        <v>0</v>
      </c>
      <c r="AW87">
        <f t="shared" si="5"/>
        <v>78.974033106740947</v>
      </c>
      <c r="AY87">
        <f t="shared" si="6"/>
        <v>0</v>
      </c>
      <c r="AZ87">
        <f t="shared" si="6"/>
        <v>0</v>
      </c>
      <c r="BA87">
        <f t="shared" si="6"/>
        <v>0</v>
      </c>
      <c r="BB87">
        <f t="shared" si="6"/>
        <v>0</v>
      </c>
      <c r="BC87">
        <f t="shared" si="6"/>
        <v>0</v>
      </c>
      <c r="BD87">
        <f t="shared" si="6"/>
        <v>0</v>
      </c>
      <c r="BE87">
        <f t="shared" si="6"/>
        <v>0</v>
      </c>
      <c r="BF87">
        <f t="shared" si="6"/>
        <v>0</v>
      </c>
      <c r="BG87">
        <f t="shared" si="6"/>
        <v>0</v>
      </c>
      <c r="BH87">
        <f t="shared" si="6"/>
        <v>0</v>
      </c>
      <c r="BI87">
        <f t="shared" si="6"/>
        <v>0</v>
      </c>
      <c r="BJ87">
        <f t="shared" si="6"/>
        <v>0</v>
      </c>
      <c r="BK87">
        <f t="shared" si="6"/>
        <v>0</v>
      </c>
      <c r="BL87">
        <f t="shared" si="6"/>
        <v>0</v>
      </c>
      <c r="BM87">
        <f t="shared" si="6"/>
        <v>0</v>
      </c>
      <c r="BN87">
        <f t="shared" si="6"/>
        <v>91.08440285645338</v>
      </c>
      <c r="BO87">
        <f t="shared" si="7"/>
        <v>0</v>
      </c>
      <c r="BP87">
        <f t="shared" si="7"/>
        <v>0</v>
      </c>
      <c r="BQ87">
        <f t="shared" si="7"/>
        <v>115.43504306102936</v>
      </c>
      <c r="BR87">
        <f t="shared" si="7"/>
        <v>0</v>
      </c>
      <c r="BS87">
        <f t="shared" si="7"/>
        <v>103.57253889436195</v>
      </c>
      <c r="BT87">
        <f t="shared" si="7"/>
        <v>0</v>
      </c>
      <c r="BU87">
        <f t="shared" si="7"/>
        <v>0</v>
      </c>
    </row>
    <row r="90" spans="1:73" x14ac:dyDescent="0.25">
      <c r="A90" t="s">
        <v>193</v>
      </c>
      <c r="D90" s="137">
        <f>SUM(D76:D87)-SUM(D6:D69)</f>
        <v>0</v>
      </c>
      <c r="E90" s="137">
        <f t="shared" ref="E90:Y90" si="12">SUM(E76:E87)-SUM(E6:E69)</f>
        <v>0</v>
      </c>
      <c r="F90" s="137">
        <f t="shared" si="12"/>
        <v>0</v>
      </c>
      <c r="G90" s="137">
        <f t="shared" si="12"/>
        <v>0</v>
      </c>
      <c r="H90" s="137">
        <f t="shared" si="12"/>
        <v>0</v>
      </c>
      <c r="I90" s="137">
        <f t="shared" si="12"/>
        <v>0</v>
      </c>
      <c r="J90" s="137">
        <f t="shared" si="12"/>
        <v>0</v>
      </c>
      <c r="K90" s="137">
        <f t="shared" si="12"/>
        <v>0</v>
      </c>
      <c r="L90" s="137">
        <f t="shared" si="12"/>
        <v>0</v>
      </c>
      <c r="M90" s="137">
        <f t="shared" si="12"/>
        <v>0</v>
      </c>
      <c r="N90" s="137">
        <f t="shared" si="12"/>
        <v>0</v>
      </c>
      <c r="O90" s="137">
        <f t="shared" si="12"/>
        <v>0</v>
      </c>
      <c r="P90" s="137">
        <f t="shared" si="12"/>
        <v>0</v>
      </c>
      <c r="Q90" s="137">
        <f t="shared" si="12"/>
        <v>0</v>
      </c>
      <c r="R90" s="137">
        <f t="shared" si="12"/>
        <v>0</v>
      </c>
      <c r="S90" s="137">
        <f t="shared" si="12"/>
        <v>0</v>
      </c>
      <c r="T90" s="137">
        <f t="shared" si="12"/>
        <v>0</v>
      </c>
      <c r="U90" s="137">
        <f t="shared" si="12"/>
        <v>0</v>
      </c>
      <c r="V90" s="137">
        <f t="shared" si="12"/>
        <v>0</v>
      </c>
      <c r="W90" s="137">
        <f t="shared" si="12"/>
        <v>0</v>
      </c>
      <c r="X90" s="137">
        <f t="shared" si="12"/>
        <v>0</v>
      </c>
      <c r="Y90" s="137">
        <f t="shared" si="12"/>
        <v>0</v>
      </c>
      <c r="AA90" s="137">
        <f t="shared" ref="AA90:BU90" si="13">SUM(AA76:AA87)-SUM(AA6:AA69)</f>
        <v>0</v>
      </c>
      <c r="AB90" s="137">
        <f t="shared" si="13"/>
        <v>0</v>
      </c>
      <c r="AC90" s="137">
        <f t="shared" si="13"/>
        <v>0</v>
      </c>
      <c r="AD90" s="137">
        <f t="shared" si="13"/>
        <v>0</v>
      </c>
      <c r="AE90" s="137">
        <f t="shared" si="13"/>
        <v>0</v>
      </c>
      <c r="AF90" s="137">
        <f t="shared" si="13"/>
        <v>0</v>
      </c>
      <c r="AG90" s="137">
        <f t="shared" si="13"/>
        <v>0</v>
      </c>
      <c r="AH90" s="137">
        <f t="shared" si="13"/>
        <v>0</v>
      </c>
      <c r="AI90" s="137">
        <f t="shared" si="13"/>
        <v>0</v>
      </c>
      <c r="AJ90" s="137">
        <f t="shared" si="13"/>
        <v>0</v>
      </c>
      <c r="AK90" s="137">
        <f t="shared" si="13"/>
        <v>0</v>
      </c>
      <c r="AL90" s="137">
        <f t="shared" si="13"/>
        <v>0</v>
      </c>
      <c r="AM90" s="137">
        <f t="shared" si="13"/>
        <v>0</v>
      </c>
      <c r="AN90" s="137">
        <f t="shared" si="13"/>
        <v>0</v>
      </c>
      <c r="AO90" s="137">
        <f t="shared" si="13"/>
        <v>0</v>
      </c>
      <c r="AP90" s="137">
        <f t="shared" si="13"/>
        <v>0</v>
      </c>
      <c r="AQ90" s="137">
        <f t="shared" si="13"/>
        <v>0</v>
      </c>
      <c r="AR90" s="137">
        <f t="shared" si="13"/>
        <v>0</v>
      </c>
      <c r="AS90" s="137">
        <f t="shared" si="13"/>
        <v>0</v>
      </c>
      <c r="AT90" s="137">
        <f t="shared" si="13"/>
        <v>0</v>
      </c>
      <c r="AU90" s="137">
        <f t="shared" si="13"/>
        <v>0</v>
      </c>
      <c r="AV90" s="137">
        <f t="shared" si="13"/>
        <v>0</v>
      </c>
      <c r="AW90" s="137">
        <f t="shared" si="13"/>
        <v>0</v>
      </c>
      <c r="AY90" s="137">
        <f t="shared" si="13"/>
        <v>0</v>
      </c>
      <c r="AZ90" s="137">
        <f t="shared" si="13"/>
        <v>0</v>
      </c>
      <c r="BA90" s="137">
        <f t="shared" si="13"/>
        <v>0</v>
      </c>
      <c r="BB90" s="137">
        <f t="shared" si="13"/>
        <v>0</v>
      </c>
      <c r="BC90" s="137">
        <f t="shared" si="13"/>
        <v>0</v>
      </c>
      <c r="BD90" s="137">
        <f t="shared" si="13"/>
        <v>0</v>
      </c>
      <c r="BE90" s="137">
        <f t="shared" si="13"/>
        <v>0</v>
      </c>
      <c r="BF90" s="137">
        <f t="shared" si="13"/>
        <v>0</v>
      </c>
      <c r="BG90" s="137">
        <f t="shared" si="13"/>
        <v>0</v>
      </c>
      <c r="BH90" s="137">
        <f t="shared" si="13"/>
        <v>0</v>
      </c>
      <c r="BI90" s="137">
        <f t="shared" si="13"/>
        <v>0</v>
      </c>
      <c r="BJ90" s="137">
        <f t="shared" si="13"/>
        <v>0</v>
      </c>
      <c r="BK90" s="137">
        <f t="shared" si="13"/>
        <v>0</v>
      </c>
      <c r="BL90" s="137">
        <f t="shared" si="13"/>
        <v>0</v>
      </c>
      <c r="BM90" s="137">
        <f t="shared" si="13"/>
        <v>0</v>
      </c>
      <c r="BN90" s="137">
        <f t="shared" si="13"/>
        <v>0</v>
      </c>
      <c r="BO90" s="137">
        <f t="shared" si="13"/>
        <v>0</v>
      </c>
      <c r="BP90" s="137">
        <f t="shared" si="13"/>
        <v>0</v>
      </c>
      <c r="BQ90" s="137">
        <f t="shared" si="13"/>
        <v>0</v>
      </c>
      <c r="BR90" s="137">
        <f t="shared" si="13"/>
        <v>0</v>
      </c>
      <c r="BS90" s="137">
        <f t="shared" si="13"/>
        <v>0</v>
      </c>
      <c r="BT90" s="137">
        <f t="shared" si="13"/>
        <v>0</v>
      </c>
      <c r="BU90" s="137">
        <f t="shared" si="13"/>
        <v>0</v>
      </c>
    </row>
    <row r="93" spans="1:73" ht="26.25" x14ac:dyDescent="0.25">
      <c r="B93" s="83"/>
      <c r="C93" s="83"/>
      <c r="D93" s="108">
        <v>2024</v>
      </c>
      <c r="E93" s="108">
        <v>2025</v>
      </c>
      <c r="F93" s="108">
        <v>2026</v>
      </c>
      <c r="G93" s="108">
        <v>2027</v>
      </c>
      <c r="H93" s="108">
        <v>2028</v>
      </c>
      <c r="I93" s="108">
        <v>2029</v>
      </c>
      <c r="J93" s="108">
        <v>2030</v>
      </c>
      <c r="K93" s="108">
        <v>2031</v>
      </c>
      <c r="L93" s="108">
        <v>2032</v>
      </c>
      <c r="M93" s="108">
        <v>2033</v>
      </c>
      <c r="N93" s="108">
        <v>2034</v>
      </c>
      <c r="O93" s="108">
        <v>2035</v>
      </c>
      <c r="P93" s="108">
        <v>2036</v>
      </c>
      <c r="Q93" s="108">
        <v>2037</v>
      </c>
      <c r="R93" s="108">
        <v>2038</v>
      </c>
      <c r="S93" s="108">
        <v>2039</v>
      </c>
      <c r="T93" s="108">
        <v>2040</v>
      </c>
      <c r="U93" s="108">
        <v>2041</v>
      </c>
      <c r="V93" s="108">
        <v>2042</v>
      </c>
      <c r="W93" s="108">
        <v>2043</v>
      </c>
      <c r="X93" s="108">
        <v>2044</v>
      </c>
      <c r="Y93" s="108">
        <v>2045</v>
      </c>
      <c r="Z93" s="115"/>
      <c r="AA93" s="108" t="s">
        <v>194</v>
      </c>
      <c r="AB93" s="108" t="s">
        <v>195</v>
      </c>
    </row>
    <row r="94" spans="1:73" x14ac:dyDescent="0.25">
      <c r="B94" s="139" t="s">
        <v>9</v>
      </c>
      <c r="C94" s="138"/>
      <c r="D94" s="138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AA94" s="138"/>
      <c r="AB94" s="138"/>
    </row>
    <row r="95" spans="1:73" x14ac:dyDescent="0.25">
      <c r="B95" s="138" t="s">
        <v>187</v>
      </c>
      <c r="C95" s="138"/>
      <c r="D95" s="146">
        <f>D76+AZ76*$C$1</f>
        <v>0</v>
      </c>
      <c r="E95" s="146">
        <f t="shared" ref="E95:Y95" si="14">E76+BA76*$C$1</f>
        <v>6.7666466459931875</v>
      </c>
      <c r="F95" s="146">
        <f t="shared" si="14"/>
        <v>0</v>
      </c>
      <c r="G95" s="146">
        <f t="shared" si="14"/>
        <v>0</v>
      </c>
      <c r="H95" s="146">
        <f t="shared" si="14"/>
        <v>0</v>
      </c>
      <c r="I95" s="146">
        <f t="shared" si="14"/>
        <v>0</v>
      </c>
      <c r="J95" s="146">
        <f t="shared" si="14"/>
        <v>0</v>
      </c>
      <c r="K95" s="146">
        <f t="shared" si="14"/>
        <v>0</v>
      </c>
      <c r="L95" s="146">
        <f t="shared" si="14"/>
        <v>0</v>
      </c>
      <c r="M95" s="146">
        <f t="shared" si="14"/>
        <v>0</v>
      </c>
      <c r="N95" s="146">
        <f t="shared" si="14"/>
        <v>0</v>
      </c>
      <c r="O95" s="146">
        <f t="shared" si="14"/>
        <v>0</v>
      </c>
      <c r="P95" s="146">
        <f t="shared" si="14"/>
        <v>0</v>
      </c>
      <c r="Q95" s="146">
        <f t="shared" si="14"/>
        <v>0</v>
      </c>
      <c r="R95" s="146">
        <f t="shared" si="14"/>
        <v>0</v>
      </c>
      <c r="S95" s="146">
        <f t="shared" si="14"/>
        <v>0</v>
      </c>
      <c r="T95" s="146">
        <f t="shared" si="14"/>
        <v>0</v>
      </c>
      <c r="U95" s="146">
        <f t="shared" si="14"/>
        <v>0</v>
      </c>
      <c r="V95" s="146">
        <f t="shared" si="14"/>
        <v>0</v>
      </c>
      <c r="W95" s="146">
        <f t="shared" si="14"/>
        <v>0</v>
      </c>
      <c r="X95" s="146">
        <f t="shared" si="14"/>
        <v>0</v>
      </c>
      <c r="Y95" s="146">
        <f t="shared" si="14"/>
        <v>0</v>
      </c>
      <c r="AA95" s="142">
        <f t="shared" ref="AA95:AA107" si="15">SUM(D95:M95)</f>
        <v>6.7666466459931875</v>
      </c>
      <c r="AB95" s="142">
        <f t="shared" ref="AB95:AB107" si="16">SUM(N95:Y95)</f>
        <v>0</v>
      </c>
    </row>
    <row r="96" spans="1:73" x14ac:dyDescent="0.25">
      <c r="B96" s="138" t="s">
        <v>181</v>
      </c>
      <c r="C96" s="138"/>
      <c r="D96" s="146">
        <f t="shared" ref="D96:Y96" si="17">D77+AZ77*$C$1</f>
        <v>0</v>
      </c>
      <c r="E96" s="146">
        <f t="shared" si="17"/>
        <v>0</v>
      </c>
      <c r="F96" s="146">
        <f t="shared" si="17"/>
        <v>0</v>
      </c>
      <c r="G96" s="146">
        <f t="shared" si="17"/>
        <v>0</v>
      </c>
      <c r="H96" s="146">
        <f t="shared" si="17"/>
        <v>0</v>
      </c>
      <c r="I96" s="146">
        <f t="shared" si="17"/>
        <v>0</v>
      </c>
      <c r="J96" s="146">
        <f t="shared" si="17"/>
        <v>0</v>
      </c>
      <c r="K96" s="146">
        <f t="shared" si="17"/>
        <v>0</v>
      </c>
      <c r="L96" s="146">
        <f t="shared" si="17"/>
        <v>0</v>
      </c>
      <c r="M96" s="146">
        <f t="shared" si="17"/>
        <v>0</v>
      </c>
      <c r="N96" s="146">
        <f t="shared" si="17"/>
        <v>0</v>
      </c>
      <c r="O96" s="146">
        <f t="shared" si="17"/>
        <v>0</v>
      </c>
      <c r="P96" s="146">
        <f t="shared" si="17"/>
        <v>3.2824999999999998</v>
      </c>
      <c r="Q96" s="146">
        <f t="shared" si="17"/>
        <v>0</v>
      </c>
      <c r="R96" s="146">
        <f t="shared" si="17"/>
        <v>0</v>
      </c>
      <c r="S96" s="146">
        <f t="shared" si="17"/>
        <v>0</v>
      </c>
      <c r="T96" s="146">
        <f t="shared" si="17"/>
        <v>0</v>
      </c>
      <c r="U96" s="146">
        <f t="shared" si="17"/>
        <v>0</v>
      </c>
      <c r="V96" s="146">
        <f t="shared" si="17"/>
        <v>0</v>
      </c>
      <c r="W96" s="146">
        <f t="shared" si="17"/>
        <v>0</v>
      </c>
      <c r="X96" s="146">
        <f t="shared" si="17"/>
        <v>0</v>
      </c>
      <c r="Y96" s="146">
        <f t="shared" si="17"/>
        <v>0</v>
      </c>
      <c r="AA96" s="142">
        <f t="shared" si="15"/>
        <v>0</v>
      </c>
      <c r="AB96" s="142">
        <f t="shared" si="16"/>
        <v>3.2824999999999998</v>
      </c>
    </row>
    <row r="97" spans="2:28" x14ac:dyDescent="0.25">
      <c r="B97" s="138" t="s">
        <v>192</v>
      </c>
      <c r="C97" s="138"/>
      <c r="D97" s="146">
        <f t="shared" ref="D97:Y97" si="18">D78+AZ78*$C$1</f>
        <v>0</v>
      </c>
      <c r="E97" s="146">
        <f t="shared" si="18"/>
        <v>0</v>
      </c>
      <c r="F97" s="146">
        <f t="shared" si="18"/>
        <v>0</v>
      </c>
      <c r="G97" s="146">
        <f t="shared" si="18"/>
        <v>0</v>
      </c>
      <c r="H97" s="146">
        <f t="shared" si="18"/>
        <v>0</v>
      </c>
      <c r="I97" s="146">
        <f t="shared" si="18"/>
        <v>0</v>
      </c>
      <c r="J97" s="146">
        <f t="shared" si="18"/>
        <v>0</v>
      </c>
      <c r="K97" s="146">
        <f t="shared" si="18"/>
        <v>20</v>
      </c>
      <c r="L97" s="146">
        <f t="shared" si="18"/>
        <v>0</v>
      </c>
      <c r="M97" s="146">
        <f t="shared" si="18"/>
        <v>0</v>
      </c>
      <c r="N97" s="146">
        <f t="shared" si="18"/>
        <v>0</v>
      </c>
      <c r="O97" s="146">
        <f t="shared" si="18"/>
        <v>0</v>
      </c>
      <c r="P97" s="146">
        <f t="shared" si="18"/>
        <v>0</v>
      </c>
      <c r="Q97" s="146">
        <f t="shared" si="18"/>
        <v>0</v>
      </c>
      <c r="R97" s="146">
        <f t="shared" si="18"/>
        <v>0</v>
      </c>
      <c r="S97" s="146">
        <f t="shared" si="18"/>
        <v>0</v>
      </c>
      <c r="T97" s="146">
        <f t="shared" si="18"/>
        <v>0</v>
      </c>
      <c r="U97" s="146">
        <f t="shared" si="18"/>
        <v>0</v>
      </c>
      <c r="V97" s="146">
        <f t="shared" si="18"/>
        <v>0</v>
      </c>
      <c r="W97" s="146">
        <f t="shared" si="18"/>
        <v>0</v>
      </c>
      <c r="X97" s="146">
        <f t="shared" si="18"/>
        <v>0</v>
      </c>
      <c r="Y97" s="146">
        <f t="shared" si="18"/>
        <v>20</v>
      </c>
      <c r="AA97" s="142">
        <f t="shared" si="15"/>
        <v>20</v>
      </c>
      <c r="AB97" s="142">
        <f t="shared" si="16"/>
        <v>20</v>
      </c>
    </row>
    <row r="98" spans="2:28" x14ac:dyDescent="0.25">
      <c r="B98" s="138" t="s">
        <v>182</v>
      </c>
      <c r="C98" s="138"/>
      <c r="D98" s="146">
        <f t="shared" ref="D98:Y98" si="19">D79+AZ79*$C$1</f>
        <v>0</v>
      </c>
      <c r="E98" s="146">
        <f t="shared" si="19"/>
        <v>0</v>
      </c>
      <c r="F98" s="146">
        <f t="shared" si="19"/>
        <v>0</v>
      </c>
      <c r="G98" s="146">
        <f t="shared" si="19"/>
        <v>0</v>
      </c>
      <c r="H98" s="146">
        <f t="shared" si="19"/>
        <v>0</v>
      </c>
      <c r="I98" s="146">
        <f t="shared" si="19"/>
        <v>0</v>
      </c>
      <c r="J98" s="146">
        <f t="shared" si="19"/>
        <v>0</v>
      </c>
      <c r="K98" s="146">
        <f t="shared" si="19"/>
        <v>0</v>
      </c>
      <c r="L98" s="146">
        <f t="shared" si="19"/>
        <v>0</v>
      </c>
      <c r="M98" s="146">
        <f t="shared" si="19"/>
        <v>0</v>
      </c>
      <c r="N98" s="146">
        <f t="shared" si="19"/>
        <v>0</v>
      </c>
      <c r="O98" s="146">
        <f t="shared" si="19"/>
        <v>0</v>
      </c>
      <c r="P98" s="146">
        <f t="shared" si="19"/>
        <v>0</v>
      </c>
      <c r="Q98" s="146">
        <f t="shared" si="19"/>
        <v>0</v>
      </c>
      <c r="R98" s="146">
        <f t="shared" si="19"/>
        <v>0</v>
      </c>
      <c r="S98" s="146">
        <f t="shared" si="19"/>
        <v>0</v>
      </c>
      <c r="T98" s="146">
        <f t="shared" si="19"/>
        <v>0</v>
      </c>
      <c r="U98" s="146">
        <f t="shared" si="19"/>
        <v>0</v>
      </c>
      <c r="V98" s="146">
        <f t="shared" si="19"/>
        <v>0</v>
      </c>
      <c r="W98" s="146">
        <f t="shared" si="19"/>
        <v>0</v>
      </c>
      <c r="X98" s="146">
        <f t="shared" si="19"/>
        <v>0</v>
      </c>
      <c r="Y98" s="146">
        <f t="shared" si="19"/>
        <v>0</v>
      </c>
      <c r="AA98" s="142">
        <f t="shared" si="15"/>
        <v>0</v>
      </c>
      <c r="AB98" s="142">
        <f t="shared" si="16"/>
        <v>0</v>
      </c>
    </row>
    <row r="99" spans="2:28" x14ac:dyDescent="0.25">
      <c r="B99" s="138" t="s">
        <v>184</v>
      </c>
      <c r="C99" s="138"/>
      <c r="D99" s="146">
        <f t="shared" ref="D99:Y99" si="20">D80+AZ80*$C$1</f>
        <v>0</v>
      </c>
      <c r="E99" s="146">
        <f t="shared" si="20"/>
        <v>0</v>
      </c>
      <c r="F99" s="146">
        <f t="shared" si="20"/>
        <v>0</v>
      </c>
      <c r="G99" s="146">
        <f t="shared" si="20"/>
        <v>0</v>
      </c>
      <c r="H99" s="146">
        <f t="shared" si="20"/>
        <v>0</v>
      </c>
      <c r="I99" s="146">
        <f t="shared" si="20"/>
        <v>0</v>
      </c>
      <c r="J99" s="146">
        <f t="shared" si="20"/>
        <v>150</v>
      </c>
      <c r="K99" s="146">
        <f t="shared" si="20"/>
        <v>0</v>
      </c>
      <c r="L99" s="146">
        <f t="shared" si="20"/>
        <v>0</v>
      </c>
      <c r="M99" s="146">
        <f t="shared" si="20"/>
        <v>0</v>
      </c>
      <c r="N99" s="146">
        <f t="shared" si="20"/>
        <v>0</v>
      </c>
      <c r="O99" s="146">
        <f t="shared" si="20"/>
        <v>0</v>
      </c>
      <c r="P99" s="146">
        <f t="shared" si="20"/>
        <v>0</v>
      </c>
      <c r="Q99" s="146">
        <f t="shared" si="20"/>
        <v>0</v>
      </c>
      <c r="R99" s="146">
        <f t="shared" si="20"/>
        <v>0</v>
      </c>
      <c r="S99" s="146">
        <f t="shared" si="20"/>
        <v>0</v>
      </c>
      <c r="T99" s="146">
        <f t="shared" si="20"/>
        <v>0</v>
      </c>
      <c r="U99" s="146">
        <f t="shared" si="20"/>
        <v>140</v>
      </c>
      <c r="V99" s="146">
        <f t="shared" si="20"/>
        <v>105</v>
      </c>
      <c r="W99" s="146">
        <f t="shared" si="20"/>
        <v>0</v>
      </c>
      <c r="X99" s="146">
        <f t="shared" si="20"/>
        <v>137.17965711174381</v>
      </c>
      <c r="Y99" s="146">
        <f t="shared" si="20"/>
        <v>508.37147431869283</v>
      </c>
      <c r="AA99" s="142">
        <f t="shared" si="15"/>
        <v>150</v>
      </c>
      <c r="AB99" s="142">
        <f t="shared" si="16"/>
        <v>890.55113143043673</v>
      </c>
    </row>
    <row r="100" spans="2:28" x14ac:dyDescent="0.25">
      <c r="B100" s="138" t="s">
        <v>183</v>
      </c>
      <c r="C100" s="138"/>
      <c r="D100" s="146">
        <f t="shared" ref="D100:Y100" si="21">D81+AZ81*$C$1</f>
        <v>0</v>
      </c>
      <c r="E100" s="146">
        <f t="shared" si="21"/>
        <v>0</v>
      </c>
      <c r="F100" s="146">
        <f t="shared" si="21"/>
        <v>0</v>
      </c>
      <c r="G100" s="146">
        <f t="shared" si="21"/>
        <v>125.05275218405876</v>
      </c>
      <c r="H100" s="146">
        <f t="shared" si="21"/>
        <v>0</v>
      </c>
      <c r="I100" s="146">
        <f t="shared" si="21"/>
        <v>0</v>
      </c>
      <c r="J100" s="146">
        <f t="shared" si="21"/>
        <v>0</v>
      </c>
      <c r="K100" s="146">
        <f t="shared" si="21"/>
        <v>0</v>
      </c>
      <c r="L100" s="146">
        <f t="shared" si="21"/>
        <v>174.94724781594124</v>
      </c>
      <c r="M100" s="146">
        <f t="shared" si="21"/>
        <v>0</v>
      </c>
      <c r="N100" s="146">
        <f t="shared" si="21"/>
        <v>0</v>
      </c>
      <c r="O100" s="146">
        <f t="shared" si="21"/>
        <v>0</v>
      </c>
      <c r="P100" s="146">
        <f t="shared" si="21"/>
        <v>0</v>
      </c>
      <c r="Q100" s="146">
        <f t="shared" si="21"/>
        <v>0</v>
      </c>
      <c r="R100" s="146">
        <f t="shared" si="21"/>
        <v>0</v>
      </c>
      <c r="S100" s="146">
        <f t="shared" si="21"/>
        <v>0</v>
      </c>
      <c r="T100" s="146">
        <f t="shared" si="21"/>
        <v>0</v>
      </c>
      <c r="U100" s="146">
        <f t="shared" si="21"/>
        <v>0</v>
      </c>
      <c r="V100" s="146">
        <f t="shared" si="21"/>
        <v>0</v>
      </c>
      <c r="W100" s="146">
        <f t="shared" si="21"/>
        <v>0</v>
      </c>
      <c r="X100" s="146">
        <f t="shared" si="21"/>
        <v>0</v>
      </c>
      <c r="Y100" s="146">
        <f t="shared" si="21"/>
        <v>0</v>
      </c>
      <c r="AA100" s="142">
        <f t="shared" si="15"/>
        <v>300</v>
      </c>
      <c r="AB100" s="142">
        <f t="shared" si="16"/>
        <v>0</v>
      </c>
    </row>
    <row r="101" spans="2:28" x14ac:dyDescent="0.25">
      <c r="B101" s="138" t="s">
        <v>185</v>
      </c>
      <c r="C101" s="138"/>
      <c r="D101" s="146">
        <f t="shared" ref="D101:Y101" si="22">D82+AZ82*$C$1</f>
        <v>0</v>
      </c>
      <c r="E101" s="146">
        <f t="shared" si="22"/>
        <v>0</v>
      </c>
      <c r="F101" s="146">
        <f t="shared" si="22"/>
        <v>0</v>
      </c>
      <c r="G101" s="146">
        <f t="shared" si="22"/>
        <v>0</v>
      </c>
      <c r="H101" s="146">
        <f t="shared" si="22"/>
        <v>0</v>
      </c>
      <c r="I101" s="146">
        <f t="shared" si="22"/>
        <v>0</v>
      </c>
      <c r="J101" s="146">
        <f t="shared" si="22"/>
        <v>0</v>
      </c>
      <c r="K101" s="146">
        <f t="shared" si="22"/>
        <v>0</v>
      </c>
      <c r="L101" s="146">
        <f t="shared" si="22"/>
        <v>0</v>
      </c>
      <c r="M101" s="146">
        <f t="shared" si="22"/>
        <v>0</v>
      </c>
      <c r="N101" s="146">
        <f t="shared" si="22"/>
        <v>0</v>
      </c>
      <c r="O101" s="146">
        <f t="shared" si="22"/>
        <v>0</v>
      </c>
      <c r="P101" s="146">
        <f t="shared" si="22"/>
        <v>0</v>
      </c>
      <c r="Q101" s="146">
        <f t="shared" si="22"/>
        <v>0</v>
      </c>
      <c r="R101" s="146">
        <f t="shared" si="22"/>
        <v>0</v>
      </c>
      <c r="S101" s="146">
        <f t="shared" si="22"/>
        <v>0</v>
      </c>
      <c r="T101" s="146">
        <f t="shared" si="22"/>
        <v>0</v>
      </c>
      <c r="U101" s="146">
        <f t="shared" si="22"/>
        <v>0</v>
      </c>
      <c r="V101" s="146">
        <f t="shared" si="22"/>
        <v>0</v>
      </c>
      <c r="W101" s="146">
        <f t="shared" si="22"/>
        <v>0</v>
      </c>
      <c r="X101" s="146">
        <f t="shared" si="22"/>
        <v>0</v>
      </c>
      <c r="Y101" s="146">
        <f t="shared" si="22"/>
        <v>0</v>
      </c>
      <c r="AA101" s="142">
        <f t="shared" si="15"/>
        <v>0</v>
      </c>
      <c r="AB101" s="142">
        <f t="shared" si="16"/>
        <v>0</v>
      </c>
    </row>
    <row r="102" spans="2:28" x14ac:dyDescent="0.25">
      <c r="B102" s="138" t="s">
        <v>186</v>
      </c>
      <c r="C102" s="138"/>
      <c r="D102" s="146">
        <f t="shared" ref="D102:Y102" si="23">D83+AZ83*$C$1</f>
        <v>0.66843260998140941</v>
      </c>
      <c r="E102" s="146">
        <f t="shared" si="23"/>
        <v>0.67700812925470111</v>
      </c>
      <c r="F102" s="146">
        <f t="shared" si="23"/>
        <v>0.68632902452531974</v>
      </c>
      <c r="G102" s="146">
        <f t="shared" si="23"/>
        <v>0.69762469715771325</v>
      </c>
      <c r="H102" s="146">
        <f t="shared" si="23"/>
        <v>0.7109027233883779</v>
      </c>
      <c r="I102" s="146">
        <f t="shared" si="23"/>
        <v>0.71993662165434913</v>
      </c>
      <c r="J102" s="146">
        <f t="shared" si="23"/>
        <v>0.72743843501066785</v>
      </c>
      <c r="K102" s="146">
        <f t="shared" si="23"/>
        <v>0.74105157028512292</v>
      </c>
      <c r="L102" s="146">
        <f t="shared" si="23"/>
        <v>0.75297755869416039</v>
      </c>
      <c r="M102" s="146">
        <f t="shared" si="23"/>
        <v>0.76026890578036133</v>
      </c>
      <c r="N102" s="146">
        <f t="shared" si="23"/>
        <v>0.2</v>
      </c>
      <c r="O102" s="146">
        <f t="shared" si="23"/>
        <v>0.2</v>
      </c>
      <c r="P102" s="146">
        <f t="shared" si="23"/>
        <v>0.2</v>
      </c>
      <c r="Q102" s="146">
        <f t="shared" si="23"/>
        <v>0.2</v>
      </c>
      <c r="R102" s="146">
        <f t="shared" si="23"/>
        <v>0.2</v>
      </c>
      <c r="S102" s="146">
        <f t="shared" si="23"/>
        <v>0.2</v>
      </c>
      <c r="T102" s="146">
        <f t="shared" si="23"/>
        <v>0.2</v>
      </c>
      <c r="U102" s="146">
        <f t="shared" si="23"/>
        <v>0.17306206194489454</v>
      </c>
      <c r="V102" s="146">
        <f t="shared" si="23"/>
        <v>0.2</v>
      </c>
      <c r="W102" s="146">
        <f t="shared" si="23"/>
        <v>0.1824860270983758</v>
      </c>
      <c r="X102" s="146">
        <f t="shared" si="23"/>
        <v>0.20552869652898176</v>
      </c>
      <c r="Y102" s="146">
        <f t="shared" si="23"/>
        <v>0.22379354810805416</v>
      </c>
      <c r="AA102" s="146">
        <f t="shared" si="15"/>
        <v>7.1419702757321826</v>
      </c>
      <c r="AB102" s="146">
        <f t="shared" si="16"/>
        <v>2.3848703336803063</v>
      </c>
    </row>
    <row r="103" spans="2:28" x14ac:dyDescent="0.25">
      <c r="B103" s="138" t="s">
        <v>188</v>
      </c>
      <c r="C103" s="138"/>
      <c r="D103" s="146">
        <f t="shared" ref="D103:Y103" si="24">D84+AZ84*$C$1</f>
        <v>0</v>
      </c>
      <c r="E103" s="146">
        <f t="shared" si="24"/>
        <v>0</v>
      </c>
      <c r="F103" s="146">
        <f t="shared" si="24"/>
        <v>0</v>
      </c>
      <c r="G103" s="146">
        <f t="shared" si="24"/>
        <v>0</v>
      </c>
      <c r="H103" s="146">
        <f t="shared" si="24"/>
        <v>0</v>
      </c>
      <c r="I103" s="146">
        <f t="shared" si="24"/>
        <v>0</v>
      </c>
      <c r="J103" s="146">
        <f t="shared" si="24"/>
        <v>0</v>
      </c>
      <c r="K103" s="146">
        <f t="shared" si="24"/>
        <v>0</v>
      </c>
      <c r="L103" s="146">
        <f t="shared" si="24"/>
        <v>0</v>
      </c>
      <c r="M103" s="146">
        <f t="shared" si="24"/>
        <v>0</v>
      </c>
      <c r="N103" s="146">
        <f t="shared" si="24"/>
        <v>0</v>
      </c>
      <c r="O103" s="146">
        <f t="shared" si="24"/>
        <v>0</v>
      </c>
      <c r="P103" s="146">
        <f t="shared" si="24"/>
        <v>0</v>
      </c>
      <c r="Q103" s="146">
        <f t="shared" si="24"/>
        <v>0</v>
      </c>
      <c r="R103" s="146">
        <f t="shared" si="24"/>
        <v>0</v>
      </c>
      <c r="S103" s="146">
        <f t="shared" si="24"/>
        <v>0</v>
      </c>
      <c r="T103" s="146">
        <f t="shared" si="24"/>
        <v>0</v>
      </c>
      <c r="U103" s="146">
        <f t="shared" si="24"/>
        <v>0</v>
      </c>
      <c r="V103" s="146">
        <f t="shared" si="24"/>
        <v>0</v>
      </c>
      <c r="W103" s="146">
        <f t="shared" si="24"/>
        <v>0</v>
      </c>
      <c r="X103" s="146">
        <f t="shared" si="24"/>
        <v>0</v>
      </c>
      <c r="Y103" s="146">
        <f t="shared" si="24"/>
        <v>0</v>
      </c>
      <c r="AA103" s="142">
        <f t="shared" si="15"/>
        <v>0</v>
      </c>
      <c r="AB103" s="142">
        <f t="shared" si="16"/>
        <v>0</v>
      </c>
    </row>
    <row r="104" spans="2:28" x14ac:dyDescent="0.25">
      <c r="B104" s="138" t="s">
        <v>189</v>
      </c>
      <c r="C104" s="138"/>
      <c r="D104" s="146">
        <f t="shared" ref="D104:Y104" si="25">D85+AZ85*$C$1</f>
        <v>0</v>
      </c>
      <c r="E104" s="146">
        <f t="shared" si="25"/>
        <v>0</v>
      </c>
      <c r="F104" s="146">
        <f t="shared" si="25"/>
        <v>0</v>
      </c>
      <c r="G104" s="146">
        <f t="shared" si="25"/>
        <v>25</v>
      </c>
      <c r="H104" s="146">
        <f t="shared" si="25"/>
        <v>0</v>
      </c>
      <c r="I104" s="146">
        <f t="shared" si="25"/>
        <v>35.662046940736701</v>
      </c>
      <c r="J104" s="146">
        <f t="shared" si="25"/>
        <v>0</v>
      </c>
      <c r="K104" s="146">
        <f t="shared" si="25"/>
        <v>0</v>
      </c>
      <c r="L104" s="146">
        <f t="shared" si="25"/>
        <v>0</v>
      </c>
      <c r="M104" s="146">
        <f t="shared" si="25"/>
        <v>0</v>
      </c>
      <c r="N104" s="146">
        <f t="shared" si="25"/>
        <v>0</v>
      </c>
      <c r="O104" s="146">
        <f t="shared" si="25"/>
        <v>0</v>
      </c>
      <c r="P104" s="146">
        <f t="shared" si="25"/>
        <v>0</v>
      </c>
      <c r="Q104" s="146">
        <f t="shared" si="25"/>
        <v>0</v>
      </c>
      <c r="R104" s="146">
        <f t="shared" si="25"/>
        <v>0</v>
      </c>
      <c r="S104" s="146">
        <f t="shared" si="25"/>
        <v>0</v>
      </c>
      <c r="T104" s="146">
        <f t="shared" si="25"/>
        <v>51.484880534949085</v>
      </c>
      <c r="U104" s="146">
        <f t="shared" si="25"/>
        <v>0</v>
      </c>
      <c r="V104" s="146">
        <f t="shared" si="25"/>
        <v>0</v>
      </c>
      <c r="W104" s="146">
        <f t="shared" si="25"/>
        <v>0</v>
      </c>
      <c r="X104" s="146">
        <f t="shared" si="25"/>
        <v>25</v>
      </c>
      <c r="Y104" s="146">
        <f t="shared" si="25"/>
        <v>0</v>
      </c>
      <c r="AA104" s="142">
        <f t="shared" si="15"/>
        <v>60.662046940736701</v>
      </c>
      <c r="AB104" s="142">
        <f t="shared" si="16"/>
        <v>76.484880534949085</v>
      </c>
    </row>
    <row r="105" spans="2:28" x14ac:dyDescent="0.25">
      <c r="B105" s="138" t="s">
        <v>190</v>
      </c>
      <c r="C105" s="138"/>
      <c r="D105" s="146">
        <f t="shared" ref="D105:Y105" si="26">D86+AZ86*$C$1</f>
        <v>0</v>
      </c>
      <c r="E105" s="146">
        <f t="shared" si="26"/>
        <v>0</v>
      </c>
      <c r="F105" s="146">
        <f t="shared" si="26"/>
        <v>0</v>
      </c>
      <c r="G105" s="146">
        <f t="shared" si="26"/>
        <v>0</v>
      </c>
      <c r="H105" s="146">
        <f t="shared" si="26"/>
        <v>0</v>
      </c>
      <c r="I105" s="146">
        <f t="shared" si="26"/>
        <v>0</v>
      </c>
      <c r="J105" s="146">
        <f t="shared" si="26"/>
        <v>0</v>
      </c>
      <c r="K105" s="146">
        <f t="shared" si="26"/>
        <v>0</v>
      </c>
      <c r="L105" s="146">
        <f t="shared" si="26"/>
        <v>0</v>
      </c>
      <c r="M105" s="146">
        <f t="shared" si="26"/>
        <v>0</v>
      </c>
      <c r="N105" s="146">
        <f t="shared" si="26"/>
        <v>0</v>
      </c>
      <c r="O105" s="146">
        <f t="shared" si="26"/>
        <v>0</v>
      </c>
      <c r="P105" s="146">
        <f t="shared" si="26"/>
        <v>0</v>
      </c>
      <c r="Q105" s="146">
        <f t="shared" si="26"/>
        <v>0</v>
      </c>
      <c r="R105" s="146">
        <f t="shared" si="26"/>
        <v>0</v>
      </c>
      <c r="S105" s="146">
        <f t="shared" si="26"/>
        <v>0</v>
      </c>
      <c r="T105" s="146">
        <f t="shared" si="26"/>
        <v>0</v>
      </c>
      <c r="U105" s="146">
        <f t="shared" si="26"/>
        <v>0</v>
      </c>
      <c r="V105" s="146">
        <f t="shared" si="26"/>
        <v>0</v>
      </c>
      <c r="W105" s="146">
        <f t="shared" si="26"/>
        <v>0</v>
      </c>
      <c r="X105" s="146">
        <f t="shared" si="26"/>
        <v>0</v>
      </c>
      <c r="Y105" s="146">
        <f t="shared" si="26"/>
        <v>0</v>
      </c>
      <c r="AA105" s="142">
        <f t="shared" si="15"/>
        <v>0</v>
      </c>
      <c r="AB105" s="142">
        <f t="shared" si="16"/>
        <v>0</v>
      </c>
    </row>
    <row r="106" spans="2:28" x14ac:dyDescent="0.25">
      <c r="B106" s="138" t="s">
        <v>191</v>
      </c>
      <c r="C106" s="138"/>
      <c r="D106" s="146">
        <f t="shared" ref="D106:Y106" si="27">D87+AZ87*$C$1</f>
        <v>0</v>
      </c>
      <c r="E106" s="146">
        <f t="shared" si="27"/>
        <v>0</v>
      </c>
      <c r="F106" s="146">
        <f t="shared" si="27"/>
        <v>0</v>
      </c>
      <c r="G106" s="146">
        <f t="shared" si="27"/>
        <v>0</v>
      </c>
      <c r="H106" s="146">
        <f t="shared" si="27"/>
        <v>0</v>
      </c>
      <c r="I106" s="146">
        <f t="shared" si="27"/>
        <v>0</v>
      </c>
      <c r="J106" s="146">
        <f t="shared" si="27"/>
        <v>0</v>
      </c>
      <c r="K106" s="146">
        <f t="shared" si="27"/>
        <v>0</v>
      </c>
      <c r="L106" s="146">
        <f t="shared" si="27"/>
        <v>147.40630592046514</v>
      </c>
      <c r="M106" s="146">
        <f t="shared" si="27"/>
        <v>0</v>
      </c>
      <c r="N106" s="146">
        <f t="shared" si="27"/>
        <v>0</v>
      </c>
      <c r="O106" s="146">
        <f t="shared" si="27"/>
        <v>0</v>
      </c>
      <c r="P106" s="146">
        <f t="shared" si="27"/>
        <v>0</v>
      </c>
      <c r="Q106" s="146">
        <f t="shared" si="27"/>
        <v>0</v>
      </c>
      <c r="R106" s="146">
        <f t="shared" si="27"/>
        <v>59.79691047526164</v>
      </c>
      <c r="S106" s="146">
        <f t="shared" si="27"/>
        <v>0</v>
      </c>
      <c r="T106" s="146">
        <f t="shared" si="27"/>
        <v>0</v>
      </c>
      <c r="U106" s="146">
        <f t="shared" si="27"/>
        <v>75.783105769565779</v>
      </c>
      <c r="V106" s="146">
        <f t="shared" si="27"/>
        <v>0</v>
      </c>
      <c r="W106" s="146">
        <f t="shared" si="27"/>
        <v>67.995371784148617</v>
      </c>
      <c r="X106" s="146">
        <f t="shared" si="27"/>
        <v>0</v>
      </c>
      <c r="Y106" s="146">
        <f t="shared" si="27"/>
        <v>318.77225146541309</v>
      </c>
      <c r="AA106" s="142">
        <f t="shared" si="15"/>
        <v>147.40630592046514</v>
      </c>
      <c r="AB106" s="142">
        <f t="shared" si="16"/>
        <v>522.34763949438911</v>
      </c>
    </row>
    <row r="107" spans="2:28" x14ac:dyDescent="0.25">
      <c r="B107" s="141" t="s">
        <v>4</v>
      </c>
      <c r="C107" s="139"/>
      <c r="D107" s="147">
        <f>SUM(D95:D106)</f>
        <v>0.66843260998140941</v>
      </c>
      <c r="E107" s="147">
        <f t="shared" ref="E107:Y107" si="28">SUM(E95:E106)</f>
        <v>7.4436547752478885</v>
      </c>
      <c r="F107" s="147">
        <f t="shared" si="28"/>
        <v>0.68632902452531974</v>
      </c>
      <c r="G107" s="147">
        <f t="shared" si="28"/>
        <v>150.75037688121648</v>
      </c>
      <c r="H107" s="147">
        <f t="shared" si="28"/>
        <v>0.7109027233883779</v>
      </c>
      <c r="I107" s="147">
        <f t="shared" si="28"/>
        <v>36.381983562391049</v>
      </c>
      <c r="J107" s="147">
        <f t="shared" si="28"/>
        <v>150.72743843501067</v>
      </c>
      <c r="K107" s="147">
        <f t="shared" si="28"/>
        <v>20.741051570285123</v>
      </c>
      <c r="L107" s="147">
        <f t="shared" si="28"/>
        <v>323.10653129510058</v>
      </c>
      <c r="M107" s="147">
        <f t="shared" si="28"/>
        <v>0.76026890578036133</v>
      </c>
      <c r="N107" s="147">
        <f t="shared" si="28"/>
        <v>0.2</v>
      </c>
      <c r="O107" s="147">
        <f t="shared" si="28"/>
        <v>0.2</v>
      </c>
      <c r="P107" s="147">
        <f t="shared" si="28"/>
        <v>3.4824999999999999</v>
      </c>
      <c r="Q107" s="147">
        <f t="shared" si="28"/>
        <v>0.2</v>
      </c>
      <c r="R107" s="147">
        <f t="shared" si="28"/>
        <v>59.996910475261643</v>
      </c>
      <c r="S107" s="147">
        <f t="shared" si="28"/>
        <v>0.2</v>
      </c>
      <c r="T107" s="147">
        <f t="shared" si="28"/>
        <v>51.684880534949087</v>
      </c>
      <c r="U107" s="147">
        <f t="shared" si="28"/>
        <v>215.9561678315107</v>
      </c>
      <c r="V107" s="147">
        <f t="shared" si="28"/>
        <v>105.2</v>
      </c>
      <c r="W107" s="147">
        <f t="shared" si="28"/>
        <v>68.177857811246994</v>
      </c>
      <c r="X107" s="147">
        <f t="shared" si="28"/>
        <v>162.38518580827278</v>
      </c>
      <c r="Y107" s="147">
        <f t="shared" si="28"/>
        <v>847.36751933221399</v>
      </c>
      <c r="AA107" s="143">
        <f t="shared" si="15"/>
        <v>691.9769697829272</v>
      </c>
      <c r="AB107" s="143">
        <f t="shared" si="16"/>
        <v>1515.0510217934552</v>
      </c>
    </row>
    <row r="108" spans="2:28" x14ac:dyDescent="0.25">
      <c r="B108" s="138"/>
      <c r="C108" s="138"/>
      <c r="D108" s="148"/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AA108" s="144"/>
      <c r="AB108" s="144"/>
    </row>
    <row r="109" spans="2:28" x14ac:dyDescent="0.25">
      <c r="B109" s="139" t="s">
        <v>8</v>
      </c>
      <c r="C109" s="138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  <c r="AA109" s="145"/>
      <c r="AB109" s="145"/>
    </row>
    <row r="110" spans="2:28" x14ac:dyDescent="0.25">
      <c r="B110" s="138" t="s">
        <v>187</v>
      </c>
      <c r="C110" s="138"/>
      <c r="D110" s="146">
        <f>AB76+AZ76*$C$2</f>
        <v>0</v>
      </c>
      <c r="E110" s="146">
        <f t="shared" ref="E110:Y110" si="29">AC76+BA76*$C$2</f>
        <v>0</v>
      </c>
      <c r="F110" s="146">
        <f t="shared" si="29"/>
        <v>0</v>
      </c>
      <c r="G110" s="146">
        <f t="shared" si="29"/>
        <v>0</v>
      </c>
      <c r="H110" s="146">
        <f t="shared" si="29"/>
        <v>0</v>
      </c>
      <c r="I110" s="146">
        <f t="shared" si="29"/>
        <v>0</v>
      </c>
      <c r="J110" s="146">
        <f t="shared" si="29"/>
        <v>0</v>
      </c>
      <c r="K110" s="146">
        <f t="shared" si="29"/>
        <v>0</v>
      </c>
      <c r="L110" s="146">
        <f t="shared" si="29"/>
        <v>0</v>
      </c>
      <c r="M110" s="146">
        <f t="shared" si="29"/>
        <v>0</v>
      </c>
      <c r="N110" s="146">
        <f t="shared" si="29"/>
        <v>0</v>
      </c>
      <c r="O110" s="146">
        <f t="shared" si="29"/>
        <v>0</v>
      </c>
      <c r="P110" s="146">
        <f t="shared" si="29"/>
        <v>0</v>
      </c>
      <c r="Q110" s="146">
        <f t="shared" si="29"/>
        <v>0</v>
      </c>
      <c r="R110" s="146">
        <f t="shared" si="29"/>
        <v>0</v>
      </c>
      <c r="S110" s="146">
        <f t="shared" si="29"/>
        <v>0</v>
      </c>
      <c r="T110" s="146">
        <f t="shared" si="29"/>
        <v>0</v>
      </c>
      <c r="U110" s="146">
        <f t="shared" si="29"/>
        <v>0</v>
      </c>
      <c r="V110" s="146">
        <f t="shared" si="29"/>
        <v>0</v>
      </c>
      <c r="W110" s="146">
        <f t="shared" si="29"/>
        <v>0</v>
      </c>
      <c r="X110" s="146">
        <f t="shared" si="29"/>
        <v>0</v>
      </c>
      <c r="Y110" s="146">
        <f t="shared" si="29"/>
        <v>0</v>
      </c>
      <c r="AA110" s="142">
        <f t="shared" ref="AA110:AA122" si="30">SUM(D110:M110)</f>
        <v>0</v>
      </c>
      <c r="AB110" s="142">
        <f t="shared" ref="AB110:AB122" si="31">SUM(N110:Y110)</f>
        <v>0</v>
      </c>
    </row>
    <row r="111" spans="2:28" x14ac:dyDescent="0.25">
      <c r="B111" s="138" t="s">
        <v>181</v>
      </c>
      <c r="C111" s="138"/>
      <c r="D111" s="146">
        <f t="shared" ref="D111:Y111" si="32">AB77+AZ77*$C$2</f>
        <v>0</v>
      </c>
      <c r="E111" s="146">
        <f t="shared" si="32"/>
        <v>0</v>
      </c>
      <c r="F111" s="146">
        <f t="shared" si="32"/>
        <v>0</v>
      </c>
      <c r="G111" s="146">
        <f t="shared" si="32"/>
        <v>186.18217192207348</v>
      </c>
      <c r="H111" s="146">
        <f t="shared" si="32"/>
        <v>0</v>
      </c>
      <c r="I111" s="146">
        <f t="shared" si="32"/>
        <v>0</v>
      </c>
      <c r="J111" s="146">
        <f t="shared" si="32"/>
        <v>0</v>
      </c>
      <c r="K111" s="146">
        <f t="shared" si="32"/>
        <v>0</v>
      </c>
      <c r="L111" s="146">
        <f t="shared" si="32"/>
        <v>0</v>
      </c>
      <c r="M111" s="146">
        <f t="shared" si="32"/>
        <v>0</v>
      </c>
      <c r="N111" s="146">
        <f t="shared" si="32"/>
        <v>0</v>
      </c>
      <c r="O111" s="146">
        <f t="shared" si="32"/>
        <v>0</v>
      </c>
      <c r="P111" s="146">
        <f t="shared" si="32"/>
        <v>1.7175000000000002</v>
      </c>
      <c r="Q111" s="146">
        <f t="shared" si="32"/>
        <v>0</v>
      </c>
      <c r="R111" s="146">
        <f t="shared" si="32"/>
        <v>0</v>
      </c>
      <c r="S111" s="146">
        <f t="shared" si="32"/>
        <v>0</v>
      </c>
      <c r="T111" s="146">
        <f t="shared" si="32"/>
        <v>0</v>
      </c>
      <c r="U111" s="146">
        <f t="shared" si="32"/>
        <v>0</v>
      </c>
      <c r="V111" s="146">
        <f t="shared" si="32"/>
        <v>0</v>
      </c>
      <c r="W111" s="146">
        <f t="shared" si="32"/>
        <v>0</v>
      </c>
      <c r="X111" s="146">
        <f t="shared" si="32"/>
        <v>0</v>
      </c>
      <c r="Y111" s="146">
        <f t="shared" si="32"/>
        <v>0</v>
      </c>
      <c r="AA111" s="142">
        <f t="shared" si="30"/>
        <v>186.18217192207348</v>
      </c>
      <c r="AB111" s="142">
        <f t="shared" si="31"/>
        <v>1.7175000000000002</v>
      </c>
    </row>
    <row r="112" spans="2:28" x14ac:dyDescent="0.25">
      <c r="B112" s="138" t="s">
        <v>192</v>
      </c>
      <c r="C112" s="138"/>
      <c r="D112" s="146">
        <f t="shared" ref="D112:Y112" si="33">AB78+AZ78*$C$2</f>
        <v>0</v>
      </c>
      <c r="E112" s="146">
        <f t="shared" si="33"/>
        <v>0</v>
      </c>
      <c r="F112" s="146">
        <f t="shared" si="33"/>
        <v>0</v>
      </c>
      <c r="G112" s="146">
        <f t="shared" si="33"/>
        <v>0</v>
      </c>
      <c r="H112" s="146">
        <f t="shared" si="33"/>
        <v>0</v>
      </c>
      <c r="I112" s="146">
        <f t="shared" si="33"/>
        <v>0</v>
      </c>
      <c r="J112" s="146">
        <f t="shared" si="33"/>
        <v>0</v>
      </c>
      <c r="K112" s="146">
        <f t="shared" si="33"/>
        <v>0</v>
      </c>
      <c r="L112" s="146">
        <f t="shared" si="33"/>
        <v>0</v>
      </c>
      <c r="M112" s="146">
        <f t="shared" si="33"/>
        <v>0</v>
      </c>
      <c r="N112" s="146">
        <f t="shared" si="33"/>
        <v>0</v>
      </c>
      <c r="O112" s="146">
        <f t="shared" si="33"/>
        <v>0</v>
      </c>
      <c r="P112" s="146">
        <f t="shared" si="33"/>
        <v>0</v>
      </c>
      <c r="Q112" s="146">
        <f t="shared" si="33"/>
        <v>0</v>
      </c>
      <c r="R112" s="146">
        <f t="shared" si="33"/>
        <v>0</v>
      </c>
      <c r="S112" s="146">
        <f t="shared" si="33"/>
        <v>0</v>
      </c>
      <c r="T112" s="146">
        <f t="shared" si="33"/>
        <v>0</v>
      </c>
      <c r="U112" s="146">
        <f t="shared" si="33"/>
        <v>0</v>
      </c>
      <c r="V112" s="146">
        <f t="shared" si="33"/>
        <v>0</v>
      </c>
      <c r="W112" s="146">
        <f t="shared" si="33"/>
        <v>0</v>
      </c>
      <c r="X112" s="146">
        <f t="shared" si="33"/>
        <v>0</v>
      </c>
      <c r="Y112" s="146">
        <f t="shared" si="33"/>
        <v>0</v>
      </c>
      <c r="AA112" s="142">
        <f t="shared" si="30"/>
        <v>0</v>
      </c>
      <c r="AB112" s="142">
        <f t="shared" si="31"/>
        <v>0</v>
      </c>
    </row>
    <row r="113" spans="2:28" x14ac:dyDescent="0.25">
      <c r="B113" s="138" t="s">
        <v>182</v>
      </c>
      <c r="C113" s="138"/>
      <c r="D113" s="146">
        <f t="shared" ref="D113:Y113" si="34">AB79+AZ79*$C$2</f>
        <v>0</v>
      </c>
      <c r="E113" s="146">
        <f t="shared" si="34"/>
        <v>0</v>
      </c>
      <c r="F113" s="146">
        <f t="shared" si="34"/>
        <v>0</v>
      </c>
      <c r="G113" s="146">
        <f t="shared" si="34"/>
        <v>0</v>
      </c>
      <c r="H113" s="146">
        <f t="shared" si="34"/>
        <v>0</v>
      </c>
      <c r="I113" s="146">
        <f t="shared" si="34"/>
        <v>0</v>
      </c>
      <c r="J113" s="146">
        <f t="shared" si="34"/>
        <v>0</v>
      </c>
      <c r="K113" s="146">
        <f t="shared" si="34"/>
        <v>0</v>
      </c>
      <c r="L113" s="146">
        <f t="shared" si="34"/>
        <v>0</v>
      </c>
      <c r="M113" s="146">
        <f t="shared" si="34"/>
        <v>0</v>
      </c>
      <c r="N113" s="146">
        <f t="shared" si="34"/>
        <v>0</v>
      </c>
      <c r="O113" s="146">
        <f t="shared" si="34"/>
        <v>0</v>
      </c>
      <c r="P113" s="146">
        <f t="shared" si="34"/>
        <v>0</v>
      </c>
      <c r="Q113" s="146">
        <f t="shared" si="34"/>
        <v>0</v>
      </c>
      <c r="R113" s="146">
        <f t="shared" si="34"/>
        <v>0</v>
      </c>
      <c r="S113" s="146">
        <f t="shared" si="34"/>
        <v>0</v>
      </c>
      <c r="T113" s="146">
        <f t="shared" si="34"/>
        <v>0</v>
      </c>
      <c r="U113" s="146">
        <f t="shared" si="34"/>
        <v>0</v>
      </c>
      <c r="V113" s="146">
        <f t="shared" si="34"/>
        <v>0</v>
      </c>
      <c r="W113" s="146">
        <f t="shared" si="34"/>
        <v>0</v>
      </c>
      <c r="X113" s="146">
        <f t="shared" si="34"/>
        <v>0</v>
      </c>
      <c r="Y113" s="146">
        <f t="shared" si="34"/>
        <v>0</v>
      </c>
      <c r="AA113" s="142">
        <f t="shared" si="30"/>
        <v>0</v>
      </c>
      <c r="AB113" s="142">
        <f t="shared" si="31"/>
        <v>0</v>
      </c>
    </row>
    <row r="114" spans="2:28" x14ac:dyDescent="0.25">
      <c r="B114" s="138" t="s">
        <v>184</v>
      </c>
      <c r="C114" s="138"/>
      <c r="D114" s="146">
        <f t="shared" ref="D114:Y114" si="35">AB80+AZ80*$C$2</f>
        <v>0</v>
      </c>
      <c r="E114" s="146">
        <f t="shared" si="35"/>
        <v>0</v>
      </c>
      <c r="F114" s="146">
        <f t="shared" si="35"/>
        <v>0</v>
      </c>
      <c r="G114" s="146">
        <f t="shared" si="35"/>
        <v>0</v>
      </c>
      <c r="H114" s="146">
        <f t="shared" si="35"/>
        <v>0</v>
      </c>
      <c r="I114" s="146">
        <f t="shared" si="35"/>
        <v>0</v>
      </c>
      <c r="J114" s="146">
        <f t="shared" si="35"/>
        <v>0</v>
      </c>
      <c r="K114" s="146">
        <f t="shared" si="35"/>
        <v>0</v>
      </c>
      <c r="L114" s="146">
        <f t="shared" si="35"/>
        <v>0</v>
      </c>
      <c r="M114" s="146">
        <f t="shared" si="35"/>
        <v>0</v>
      </c>
      <c r="N114" s="146">
        <f t="shared" si="35"/>
        <v>0</v>
      </c>
      <c r="O114" s="146">
        <f t="shared" si="35"/>
        <v>0</v>
      </c>
      <c r="P114" s="146">
        <f t="shared" si="35"/>
        <v>0</v>
      </c>
      <c r="Q114" s="146">
        <f t="shared" si="35"/>
        <v>0</v>
      </c>
      <c r="R114" s="146">
        <f t="shared" si="35"/>
        <v>0</v>
      </c>
      <c r="S114" s="146">
        <f t="shared" si="35"/>
        <v>0</v>
      </c>
      <c r="T114" s="146">
        <f t="shared" si="35"/>
        <v>0</v>
      </c>
      <c r="U114" s="146">
        <f t="shared" si="35"/>
        <v>0</v>
      </c>
      <c r="V114" s="146">
        <f t="shared" si="35"/>
        <v>0</v>
      </c>
      <c r="W114" s="146">
        <f t="shared" si="35"/>
        <v>0</v>
      </c>
      <c r="X114" s="146">
        <f t="shared" si="35"/>
        <v>0</v>
      </c>
      <c r="Y114" s="146">
        <f t="shared" si="35"/>
        <v>0</v>
      </c>
      <c r="AA114" s="142">
        <f t="shared" si="30"/>
        <v>0</v>
      </c>
      <c r="AB114" s="142">
        <f t="shared" si="31"/>
        <v>0</v>
      </c>
    </row>
    <row r="115" spans="2:28" x14ac:dyDescent="0.25">
      <c r="B115" s="138" t="s">
        <v>183</v>
      </c>
      <c r="C115" s="138"/>
      <c r="D115" s="146">
        <f t="shared" ref="D115:Y115" si="36">AB81+AZ81*$C$2</f>
        <v>0</v>
      </c>
      <c r="E115" s="146">
        <f t="shared" si="36"/>
        <v>0</v>
      </c>
      <c r="F115" s="146">
        <f t="shared" si="36"/>
        <v>0</v>
      </c>
      <c r="G115" s="146">
        <f t="shared" si="36"/>
        <v>0</v>
      </c>
      <c r="H115" s="146">
        <f t="shared" si="36"/>
        <v>0</v>
      </c>
      <c r="I115" s="146">
        <f t="shared" si="36"/>
        <v>0</v>
      </c>
      <c r="J115" s="146">
        <f t="shared" si="36"/>
        <v>0</v>
      </c>
      <c r="K115" s="146">
        <f t="shared" si="36"/>
        <v>0</v>
      </c>
      <c r="L115" s="146">
        <f t="shared" si="36"/>
        <v>0</v>
      </c>
      <c r="M115" s="146">
        <f t="shared" si="36"/>
        <v>0</v>
      </c>
      <c r="N115" s="146">
        <f t="shared" si="36"/>
        <v>0</v>
      </c>
      <c r="O115" s="146">
        <f t="shared" si="36"/>
        <v>0</v>
      </c>
      <c r="P115" s="146">
        <f t="shared" si="36"/>
        <v>0</v>
      </c>
      <c r="Q115" s="146">
        <f t="shared" si="36"/>
        <v>0</v>
      </c>
      <c r="R115" s="146">
        <f t="shared" si="36"/>
        <v>0</v>
      </c>
      <c r="S115" s="146">
        <f t="shared" si="36"/>
        <v>0</v>
      </c>
      <c r="T115" s="146">
        <f t="shared" si="36"/>
        <v>0</v>
      </c>
      <c r="U115" s="146">
        <f t="shared" si="36"/>
        <v>0</v>
      </c>
      <c r="V115" s="146">
        <f t="shared" si="36"/>
        <v>0</v>
      </c>
      <c r="W115" s="146">
        <f t="shared" si="36"/>
        <v>0</v>
      </c>
      <c r="X115" s="146">
        <f t="shared" si="36"/>
        <v>0</v>
      </c>
      <c r="Y115" s="146">
        <f t="shared" si="36"/>
        <v>0</v>
      </c>
      <c r="AA115" s="142">
        <f t="shared" si="30"/>
        <v>0</v>
      </c>
      <c r="AB115" s="142">
        <f t="shared" si="31"/>
        <v>0</v>
      </c>
    </row>
    <row r="116" spans="2:28" x14ac:dyDescent="0.25">
      <c r="B116" s="138" t="s">
        <v>185</v>
      </c>
      <c r="C116" s="138"/>
      <c r="D116" s="146">
        <f t="shared" ref="D116:Y116" si="37">AB82+AZ82*$C$2</f>
        <v>0</v>
      </c>
      <c r="E116" s="146">
        <f t="shared" si="37"/>
        <v>0</v>
      </c>
      <c r="F116" s="146">
        <f t="shared" si="37"/>
        <v>0</v>
      </c>
      <c r="G116" s="146">
        <f t="shared" si="37"/>
        <v>0</v>
      </c>
      <c r="H116" s="146">
        <f t="shared" si="37"/>
        <v>0</v>
      </c>
      <c r="I116" s="146">
        <f t="shared" si="37"/>
        <v>0</v>
      </c>
      <c r="J116" s="146">
        <f t="shared" si="37"/>
        <v>0</v>
      </c>
      <c r="K116" s="146">
        <f t="shared" si="37"/>
        <v>0</v>
      </c>
      <c r="L116" s="146">
        <f t="shared" si="37"/>
        <v>0</v>
      </c>
      <c r="M116" s="146">
        <f t="shared" si="37"/>
        <v>0</v>
      </c>
      <c r="N116" s="146">
        <f t="shared" si="37"/>
        <v>0</v>
      </c>
      <c r="O116" s="146">
        <f t="shared" si="37"/>
        <v>0</v>
      </c>
      <c r="P116" s="146">
        <f t="shared" si="37"/>
        <v>0</v>
      </c>
      <c r="Q116" s="146">
        <f t="shared" si="37"/>
        <v>0</v>
      </c>
      <c r="R116" s="146">
        <f t="shared" si="37"/>
        <v>0</v>
      </c>
      <c r="S116" s="146">
        <f t="shared" si="37"/>
        <v>0</v>
      </c>
      <c r="T116" s="146">
        <f t="shared" si="37"/>
        <v>0</v>
      </c>
      <c r="U116" s="146">
        <f t="shared" si="37"/>
        <v>0</v>
      </c>
      <c r="V116" s="146">
        <f t="shared" si="37"/>
        <v>0</v>
      </c>
      <c r="W116" s="146">
        <f t="shared" si="37"/>
        <v>0</v>
      </c>
      <c r="X116" s="146">
        <f t="shared" si="37"/>
        <v>0</v>
      </c>
      <c r="Y116" s="146">
        <f t="shared" si="37"/>
        <v>0</v>
      </c>
      <c r="AA116" s="142">
        <f t="shared" si="30"/>
        <v>0</v>
      </c>
      <c r="AB116" s="142">
        <f t="shared" si="31"/>
        <v>0</v>
      </c>
    </row>
    <row r="117" spans="2:28" x14ac:dyDescent="0.25">
      <c r="B117" s="138" t="s">
        <v>186</v>
      </c>
      <c r="C117" s="138"/>
      <c r="D117" s="146">
        <f t="shared" ref="D117:Y117" si="38">AB83+AZ83*$C$2</f>
        <v>0</v>
      </c>
      <c r="E117" s="146">
        <f t="shared" si="38"/>
        <v>0</v>
      </c>
      <c r="F117" s="146">
        <f t="shared" si="38"/>
        <v>0</v>
      </c>
      <c r="G117" s="146">
        <f t="shared" si="38"/>
        <v>0</v>
      </c>
      <c r="H117" s="146">
        <f t="shared" si="38"/>
        <v>0</v>
      </c>
      <c r="I117" s="146">
        <f t="shared" si="38"/>
        <v>0</v>
      </c>
      <c r="J117" s="146">
        <f t="shared" si="38"/>
        <v>0</v>
      </c>
      <c r="K117" s="146">
        <f t="shared" si="38"/>
        <v>0</v>
      </c>
      <c r="L117" s="146">
        <f t="shared" si="38"/>
        <v>0</v>
      </c>
      <c r="M117" s="146">
        <f t="shared" si="38"/>
        <v>0</v>
      </c>
      <c r="N117" s="146">
        <f t="shared" si="38"/>
        <v>0</v>
      </c>
      <c r="O117" s="146">
        <f t="shared" si="38"/>
        <v>0</v>
      </c>
      <c r="P117" s="146">
        <f t="shared" si="38"/>
        <v>0</v>
      </c>
      <c r="Q117" s="146">
        <f t="shared" si="38"/>
        <v>0</v>
      </c>
      <c r="R117" s="146">
        <f t="shared" si="38"/>
        <v>0</v>
      </c>
      <c r="S117" s="146">
        <f t="shared" si="38"/>
        <v>0</v>
      </c>
      <c r="T117" s="146">
        <f t="shared" si="38"/>
        <v>0</v>
      </c>
      <c r="U117" s="146">
        <f t="shared" si="38"/>
        <v>0</v>
      </c>
      <c r="V117" s="146">
        <f t="shared" si="38"/>
        <v>0</v>
      </c>
      <c r="W117" s="146">
        <f t="shared" si="38"/>
        <v>0</v>
      </c>
      <c r="X117" s="146">
        <f t="shared" si="38"/>
        <v>0</v>
      </c>
      <c r="Y117" s="146">
        <f t="shared" si="38"/>
        <v>0</v>
      </c>
      <c r="AA117" s="142">
        <f t="shared" si="30"/>
        <v>0</v>
      </c>
      <c r="AB117" s="142">
        <f t="shared" si="31"/>
        <v>0</v>
      </c>
    </row>
    <row r="118" spans="2:28" x14ac:dyDescent="0.25">
      <c r="B118" s="138" t="s">
        <v>188</v>
      </c>
      <c r="C118" s="138"/>
      <c r="D118" s="146">
        <f t="shared" ref="D118:Y118" si="39">AB84+AZ84*$C$2</f>
        <v>0</v>
      </c>
      <c r="E118" s="146">
        <f t="shared" si="39"/>
        <v>0</v>
      </c>
      <c r="F118" s="146">
        <f t="shared" si="39"/>
        <v>0</v>
      </c>
      <c r="G118" s="146">
        <f t="shared" si="39"/>
        <v>0</v>
      </c>
      <c r="H118" s="146">
        <f t="shared" si="39"/>
        <v>0</v>
      </c>
      <c r="I118" s="146">
        <f t="shared" si="39"/>
        <v>0</v>
      </c>
      <c r="J118" s="146">
        <f t="shared" si="39"/>
        <v>0</v>
      </c>
      <c r="K118" s="146">
        <f t="shared" si="39"/>
        <v>0</v>
      </c>
      <c r="L118" s="146">
        <f t="shared" si="39"/>
        <v>0</v>
      </c>
      <c r="M118" s="146">
        <f t="shared" si="39"/>
        <v>0</v>
      </c>
      <c r="N118" s="146">
        <f t="shared" si="39"/>
        <v>0</v>
      </c>
      <c r="O118" s="146">
        <f t="shared" si="39"/>
        <v>0</v>
      </c>
      <c r="P118" s="146">
        <f t="shared" si="39"/>
        <v>0</v>
      </c>
      <c r="Q118" s="146">
        <f t="shared" si="39"/>
        <v>0</v>
      </c>
      <c r="R118" s="146">
        <f t="shared" si="39"/>
        <v>0</v>
      </c>
      <c r="S118" s="146">
        <f t="shared" si="39"/>
        <v>0</v>
      </c>
      <c r="T118" s="146">
        <f t="shared" si="39"/>
        <v>0</v>
      </c>
      <c r="U118" s="146">
        <f t="shared" si="39"/>
        <v>0</v>
      </c>
      <c r="V118" s="146">
        <f t="shared" si="39"/>
        <v>0</v>
      </c>
      <c r="W118" s="146">
        <f t="shared" si="39"/>
        <v>0</v>
      </c>
      <c r="X118" s="146">
        <f t="shared" si="39"/>
        <v>0</v>
      </c>
      <c r="Y118" s="146">
        <f t="shared" si="39"/>
        <v>0</v>
      </c>
      <c r="AA118" s="142">
        <f t="shared" si="30"/>
        <v>0</v>
      </c>
      <c r="AB118" s="142">
        <f t="shared" si="31"/>
        <v>0</v>
      </c>
    </row>
    <row r="119" spans="2:28" x14ac:dyDescent="0.25">
      <c r="B119" s="138" t="s">
        <v>189</v>
      </c>
      <c r="C119" s="138"/>
      <c r="D119" s="146">
        <f t="shared" ref="D119:Y119" si="40">AB85+AZ85*$C$2</f>
        <v>0</v>
      </c>
      <c r="E119" s="146">
        <f t="shared" si="40"/>
        <v>0</v>
      </c>
      <c r="F119" s="146">
        <f t="shared" si="40"/>
        <v>0</v>
      </c>
      <c r="G119" s="146">
        <f t="shared" si="40"/>
        <v>0</v>
      </c>
      <c r="H119" s="146">
        <f t="shared" si="40"/>
        <v>0</v>
      </c>
      <c r="I119" s="146">
        <f t="shared" si="40"/>
        <v>0</v>
      </c>
      <c r="J119" s="146">
        <f t="shared" si="40"/>
        <v>0</v>
      </c>
      <c r="K119" s="146">
        <f t="shared" si="40"/>
        <v>0</v>
      </c>
      <c r="L119" s="146">
        <f t="shared" si="40"/>
        <v>0</v>
      </c>
      <c r="M119" s="146">
        <f t="shared" si="40"/>
        <v>0</v>
      </c>
      <c r="N119" s="146">
        <f t="shared" si="40"/>
        <v>0</v>
      </c>
      <c r="O119" s="146">
        <f t="shared" si="40"/>
        <v>0</v>
      </c>
      <c r="P119" s="146">
        <f t="shared" si="40"/>
        <v>0</v>
      </c>
      <c r="Q119" s="146">
        <f t="shared" si="40"/>
        <v>0</v>
      </c>
      <c r="R119" s="146">
        <f t="shared" si="40"/>
        <v>0</v>
      </c>
      <c r="S119" s="146">
        <f t="shared" si="40"/>
        <v>0</v>
      </c>
      <c r="T119" s="146">
        <f t="shared" si="40"/>
        <v>0</v>
      </c>
      <c r="U119" s="146">
        <f t="shared" si="40"/>
        <v>0</v>
      </c>
      <c r="V119" s="146">
        <f t="shared" si="40"/>
        <v>37.783811387701341</v>
      </c>
      <c r="W119" s="146">
        <f t="shared" si="40"/>
        <v>0</v>
      </c>
      <c r="X119" s="146">
        <f t="shared" si="40"/>
        <v>0</v>
      </c>
      <c r="Y119" s="146">
        <f t="shared" si="40"/>
        <v>0</v>
      </c>
      <c r="AA119" s="142">
        <f t="shared" si="30"/>
        <v>0</v>
      </c>
      <c r="AB119" s="142">
        <f t="shared" si="31"/>
        <v>37.783811387701341</v>
      </c>
    </row>
    <row r="120" spans="2:28" x14ac:dyDescent="0.25">
      <c r="B120" s="138" t="s">
        <v>190</v>
      </c>
      <c r="C120" s="138"/>
      <c r="D120" s="146">
        <f t="shared" ref="D120:Y120" si="41">AB86+AZ86*$C$2</f>
        <v>0</v>
      </c>
      <c r="E120" s="146">
        <f t="shared" si="41"/>
        <v>0</v>
      </c>
      <c r="F120" s="146">
        <f t="shared" si="41"/>
        <v>0</v>
      </c>
      <c r="G120" s="146">
        <f t="shared" si="41"/>
        <v>0</v>
      </c>
      <c r="H120" s="146">
        <f t="shared" si="41"/>
        <v>0</v>
      </c>
      <c r="I120" s="146">
        <f t="shared" si="41"/>
        <v>0</v>
      </c>
      <c r="J120" s="146">
        <f t="shared" si="41"/>
        <v>0</v>
      </c>
      <c r="K120" s="146">
        <f t="shared" si="41"/>
        <v>0</v>
      </c>
      <c r="L120" s="146">
        <f t="shared" si="41"/>
        <v>0</v>
      </c>
      <c r="M120" s="146">
        <f t="shared" si="41"/>
        <v>0</v>
      </c>
      <c r="N120" s="146">
        <f t="shared" si="41"/>
        <v>0</v>
      </c>
      <c r="O120" s="146">
        <f t="shared" si="41"/>
        <v>0</v>
      </c>
      <c r="P120" s="146">
        <f t="shared" si="41"/>
        <v>0</v>
      </c>
      <c r="Q120" s="146">
        <f t="shared" si="41"/>
        <v>0</v>
      </c>
      <c r="R120" s="146">
        <f t="shared" si="41"/>
        <v>0</v>
      </c>
      <c r="S120" s="146">
        <f t="shared" si="41"/>
        <v>0</v>
      </c>
      <c r="T120" s="146">
        <f t="shared" si="41"/>
        <v>0</v>
      </c>
      <c r="U120" s="146">
        <f t="shared" si="41"/>
        <v>0</v>
      </c>
      <c r="V120" s="146">
        <f t="shared" si="41"/>
        <v>0</v>
      </c>
      <c r="W120" s="146">
        <f t="shared" si="41"/>
        <v>0</v>
      </c>
      <c r="X120" s="146">
        <f t="shared" si="41"/>
        <v>0</v>
      </c>
      <c r="Y120" s="146">
        <f t="shared" si="41"/>
        <v>0</v>
      </c>
      <c r="AA120" s="142">
        <f t="shared" si="30"/>
        <v>0</v>
      </c>
      <c r="AB120" s="142">
        <f t="shared" si="31"/>
        <v>0</v>
      </c>
    </row>
    <row r="121" spans="2:28" x14ac:dyDescent="0.25">
      <c r="B121" s="138" t="s">
        <v>191</v>
      </c>
      <c r="C121" s="138"/>
      <c r="D121" s="146">
        <f t="shared" ref="D121:Y121" si="42">AB87+AZ87*$C$2</f>
        <v>0</v>
      </c>
      <c r="E121" s="146">
        <f t="shared" si="42"/>
        <v>0</v>
      </c>
      <c r="F121" s="146">
        <f t="shared" si="42"/>
        <v>0</v>
      </c>
      <c r="G121" s="146">
        <f t="shared" si="42"/>
        <v>0</v>
      </c>
      <c r="H121" s="146">
        <f t="shared" si="42"/>
        <v>0</v>
      </c>
      <c r="I121" s="146">
        <f t="shared" si="42"/>
        <v>0</v>
      </c>
      <c r="J121" s="146">
        <f t="shared" si="42"/>
        <v>0</v>
      </c>
      <c r="K121" s="146">
        <f t="shared" si="42"/>
        <v>0</v>
      </c>
      <c r="L121" s="146">
        <f t="shared" si="42"/>
        <v>0</v>
      </c>
      <c r="M121" s="146">
        <f t="shared" si="42"/>
        <v>0</v>
      </c>
      <c r="N121" s="146">
        <f t="shared" si="42"/>
        <v>0</v>
      </c>
      <c r="O121" s="146">
        <f t="shared" si="42"/>
        <v>0</v>
      </c>
      <c r="P121" s="146">
        <f t="shared" si="42"/>
        <v>0</v>
      </c>
      <c r="Q121" s="146">
        <f t="shared" si="42"/>
        <v>0</v>
      </c>
      <c r="R121" s="146">
        <f t="shared" si="42"/>
        <v>31.28749238119174</v>
      </c>
      <c r="S121" s="146">
        <f t="shared" si="42"/>
        <v>0</v>
      </c>
      <c r="T121" s="146">
        <f t="shared" si="42"/>
        <v>0</v>
      </c>
      <c r="U121" s="146">
        <f t="shared" si="42"/>
        <v>39.651937291463589</v>
      </c>
      <c r="V121" s="146">
        <f t="shared" si="42"/>
        <v>0</v>
      </c>
      <c r="W121" s="146">
        <f t="shared" si="42"/>
        <v>35.577167110213331</v>
      </c>
      <c r="X121" s="146">
        <f t="shared" si="42"/>
        <v>0</v>
      </c>
      <c r="Y121" s="146">
        <f t="shared" si="42"/>
        <v>78.974033106740947</v>
      </c>
      <c r="AA121" s="142">
        <f t="shared" si="30"/>
        <v>0</v>
      </c>
      <c r="AB121" s="142">
        <f t="shared" si="31"/>
        <v>185.49062988960964</v>
      </c>
    </row>
    <row r="122" spans="2:28" x14ac:dyDescent="0.25">
      <c r="B122" s="141" t="s">
        <v>4</v>
      </c>
      <c r="C122" s="139"/>
      <c r="D122" s="147">
        <f>SUM(D110:D121)</f>
        <v>0</v>
      </c>
      <c r="E122" s="147">
        <f t="shared" ref="E122" si="43">SUM(E110:E121)</f>
        <v>0</v>
      </c>
      <c r="F122" s="147">
        <f t="shared" ref="F122" si="44">SUM(F110:F121)</f>
        <v>0</v>
      </c>
      <c r="G122" s="147">
        <f t="shared" ref="G122" si="45">SUM(G110:G121)</f>
        <v>186.18217192207348</v>
      </c>
      <c r="H122" s="147">
        <f t="shared" ref="H122" si="46">SUM(H110:H121)</f>
        <v>0</v>
      </c>
      <c r="I122" s="147">
        <f t="shared" ref="I122" si="47">SUM(I110:I121)</f>
        <v>0</v>
      </c>
      <c r="J122" s="147">
        <f t="shared" ref="J122" si="48">SUM(J110:J121)</f>
        <v>0</v>
      </c>
      <c r="K122" s="147">
        <f t="shared" ref="K122" si="49">SUM(K110:K121)</f>
        <v>0</v>
      </c>
      <c r="L122" s="147">
        <f t="shared" ref="L122" si="50">SUM(L110:L121)</f>
        <v>0</v>
      </c>
      <c r="M122" s="147">
        <f t="shared" ref="M122" si="51">SUM(M110:M121)</f>
        <v>0</v>
      </c>
      <c r="N122" s="147">
        <f t="shared" ref="N122" si="52">SUM(N110:N121)</f>
        <v>0</v>
      </c>
      <c r="O122" s="147">
        <f t="shared" ref="O122" si="53">SUM(O110:O121)</f>
        <v>0</v>
      </c>
      <c r="P122" s="147">
        <f t="shared" ref="P122" si="54">SUM(P110:P121)</f>
        <v>1.7175000000000002</v>
      </c>
      <c r="Q122" s="147">
        <f t="shared" ref="Q122" si="55">SUM(Q110:Q121)</f>
        <v>0</v>
      </c>
      <c r="R122" s="147">
        <f t="shared" ref="R122" si="56">SUM(R110:R121)</f>
        <v>31.28749238119174</v>
      </c>
      <c r="S122" s="147">
        <f t="shared" ref="S122" si="57">SUM(S110:S121)</f>
        <v>0</v>
      </c>
      <c r="T122" s="147">
        <f t="shared" ref="T122" si="58">SUM(T110:T121)</f>
        <v>0</v>
      </c>
      <c r="U122" s="147">
        <f t="shared" ref="U122" si="59">SUM(U110:U121)</f>
        <v>39.651937291463589</v>
      </c>
      <c r="V122" s="147">
        <f t="shared" ref="V122" si="60">SUM(V110:V121)</f>
        <v>37.783811387701341</v>
      </c>
      <c r="W122" s="147">
        <f t="shared" ref="W122" si="61">SUM(W110:W121)</f>
        <v>35.577167110213331</v>
      </c>
      <c r="X122" s="147">
        <f t="shared" ref="X122" si="62">SUM(X110:X121)</f>
        <v>0</v>
      </c>
      <c r="Y122" s="147">
        <f t="shared" ref="Y122" si="63">SUM(Y110:Y121)</f>
        <v>78.974033106740947</v>
      </c>
      <c r="AA122" s="143">
        <f t="shared" si="30"/>
        <v>186.18217192207348</v>
      </c>
      <c r="AB122" s="143">
        <f t="shared" si="31"/>
        <v>224.99194127731096</v>
      </c>
    </row>
  </sheetData>
  <mergeCells count="3">
    <mergeCell ref="C4:Y4"/>
    <mergeCell ref="AA4:AW4"/>
    <mergeCell ref="AY4:BU4"/>
  </mergeCells>
  <conditionalFormatting sqref="C6:BU69 E94:Y94 D95:Y106 AA95:AB106 D110:Y121 AA110:AB121"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AX179"/>
  <sheetViews>
    <sheetView zoomScale="80" zoomScaleNormal="80" workbookViewId="0">
      <pane xSplit="1" ySplit="3" topLeftCell="B37" activePane="bottomRight" state="frozen"/>
      <selection pane="topRight" activeCell="B1" sqref="B1"/>
      <selection pane="bottomLeft" activeCell="A4" sqref="A4"/>
      <selection pane="bottomRight" activeCell="B63" sqref="B63"/>
    </sheetView>
  </sheetViews>
  <sheetFormatPr defaultRowHeight="14.25" x14ac:dyDescent="0.2"/>
  <cols>
    <col min="1" max="1" width="25" style="93" bestFit="1" customWidth="1"/>
    <col min="2" max="19" width="10.85546875" style="93" customWidth="1"/>
    <col min="20" max="33" width="9.140625" style="93"/>
    <col min="34" max="34" width="15.7109375" style="93" customWidth="1"/>
    <col min="35" max="16384" width="9.140625" style="93"/>
  </cols>
  <sheetData>
    <row r="1" spans="1:34" x14ac:dyDescent="0.2">
      <c r="A1" s="1">
        <v>6.5799999999999997E-2</v>
      </c>
    </row>
    <row r="2" spans="1:34" x14ac:dyDescent="0.2">
      <c r="B2" s="93" t="s">
        <v>9</v>
      </c>
      <c r="M2" s="93" t="s">
        <v>8</v>
      </c>
    </row>
    <row r="3" spans="1:34" s="94" customFormat="1" ht="76.5" x14ac:dyDescent="0.2">
      <c r="B3" s="90" t="str">
        <f>'Scenario List'!$A$3</f>
        <v>1- Preferred Resource Strategy</v>
      </c>
      <c r="C3" s="90" t="str">
        <f>'Scenario List'!$A$4</f>
        <v>2- Alternative Lowest Reasonable Cost Portfolio</v>
      </c>
      <c r="D3" s="90" t="str">
        <f>'Scenario List'!$A$5</f>
        <v>3- No CETA/NCF no SCGHG</v>
      </c>
      <c r="E3" s="90" t="str">
        <f>'Scenario List'!$A$6</f>
        <v>4- No Resource Additons</v>
      </c>
      <c r="F3" s="90" t="str">
        <f>'Scenario List'!$A$7</f>
        <v>5- Least Cost_no NCF EE</v>
      </c>
      <c r="G3" s="90"/>
      <c r="H3" s="90"/>
      <c r="I3" s="90"/>
      <c r="J3" s="90"/>
      <c r="K3" s="90"/>
      <c r="L3" s="90"/>
      <c r="M3" s="90" t="str">
        <f>'Scenario List'!$A$3</f>
        <v>1- Preferred Resource Strategy</v>
      </c>
      <c r="N3" s="90" t="str">
        <f>'Scenario List'!$A$4</f>
        <v>2- Alternative Lowest Reasonable Cost Portfolio</v>
      </c>
      <c r="O3" s="90" t="str">
        <f>'Scenario List'!$A$5</f>
        <v>3- No CETA/NCF no SCGHG</v>
      </c>
      <c r="P3" s="90" t="str">
        <f>'Scenario List'!$A$6</f>
        <v>4- No Resource Additons</v>
      </c>
      <c r="Q3" s="90" t="str">
        <f>'Scenario List'!$A$7</f>
        <v>5- Least Cost_no NCF EE</v>
      </c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</row>
    <row r="4" spans="1:34" s="95" customFormat="1" ht="15" x14ac:dyDescent="0.25">
      <c r="A4" s="95" t="s">
        <v>81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</row>
    <row r="5" spans="1:34" x14ac:dyDescent="0.2">
      <c r="A5" s="2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7"/>
      <c r="N5" s="97"/>
      <c r="O5" s="97"/>
      <c r="P5" s="97"/>
      <c r="Q5" s="97"/>
      <c r="R5" s="97"/>
      <c r="S5" s="97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</row>
    <row r="6" spans="1:34" x14ac:dyDescent="0.2">
      <c r="A6" s="2">
        <v>2023</v>
      </c>
      <c r="B6" s="96">
        <f>'Summary Data'!C4</f>
        <v>633.45461828572627</v>
      </c>
      <c r="C6" s="96">
        <f>'Summary Data'!C32</f>
        <v>633.04704883264333</v>
      </c>
      <c r="D6" s="96">
        <f>'Summary Data'!C61</f>
        <v>633.45461828572627</v>
      </c>
      <c r="E6" s="96">
        <f>'Summary Data'!C91</f>
        <v>633.45461828572627</v>
      </c>
      <c r="F6" s="96">
        <f>'Summary Data'!C119</f>
        <v>633.20919349497035</v>
      </c>
      <c r="G6" s="96"/>
      <c r="H6" s="96"/>
      <c r="I6" s="96"/>
      <c r="J6" s="96"/>
      <c r="K6" s="96"/>
      <c r="L6" s="96"/>
      <c r="M6" s="97">
        <f>'Summary Data'!D4</f>
        <v>309.36455375238518</v>
      </c>
      <c r="N6" s="97">
        <f>'Summary Data'!D32</f>
        <v>309.35735249303804</v>
      </c>
      <c r="O6" s="97">
        <f>'Summary Data'!D61</f>
        <v>309.36539896015086</v>
      </c>
      <c r="P6" s="97">
        <f>'Summary Data'!D91</f>
        <v>309.36539896015086</v>
      </c>
      <c r="Q6" s="97">
        <f>'Summary Data'!D119</f>
        <v>309.3580436168196</v>
      </c>
      <c r="R6" s="97"/>
      <c r="S6" s="97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</row>
    <row r="7" spans="1:34" x14ac:dyDescent="0.2">
      <c r="A7" s="2">
        <v>2024</v>
      </c>
      <c r="B7" s="96">
        <f>'Summary Data'!C5</f>
        <v>655.25022281732015</v>
      </c>
      <c r="C7" s="96">
        <f>'Summary Data'!C33</f>
        <v>654.48583394339926</v>
      </c>
      <c r="D7" s="96">
        <f>'Summary Data'!C62</f>
        <v>655.25757015801457</v>
      </c>
      <c r="E7" s="96">
        <f>'Summary Data'!C92</f>
        <v>655.25757015801457</v>
      </c>
      <c r="F7" s="96">
        <f>'Summary Data'!C120</f>
        <v>654.68712394909346</v>
      </c>
      <c r="G7" s="96"/>
      <c r="H7" s="96"/>
      <c r="I7" s="96"/>
      <c r="J7" s="96"/>
      <c r="K7" s="96"/>
      <c r="L7" s="96"/>
      <c r="M7" s="97">
        <f>'Summary Data'!D5</f>
        <v>316.85601130349653</v>
      </c>
      <c r="N7" s="97">
        <f>'Summary Data'!D33</f>
        <v>316.81468230979357</v>
      </c>
      <c r="O7" s="97">
        <f>'Summary Data'!D62</f>
        <v>316.8558546484652</v>
      </c>
      <c r="P7" s="97">
        <f>'Summary Data'!D92</f>
        <v>316.8558546484652</v>
      </c>
      <c r="Q7" s="97">
        <f>'Summary Data'!D120</f>
        <v>316.83790049306708</v>
      </c>
      <c r="R7" s="97"/>
      <c r="S7" s="97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</row>
    <row r="8" spans="1:34" x14ac:dyDescent="0.2">
      <c r="A8" s="2">
        <v>2025</v>
      </c>
      <c r="B8" s="96">
        <f>'Summary Data'!C6</f>
        <v>667.07228157982172</v>
      </c>
      <c r="C8" s="96">
        <f>'Summary Data'!C34</f>
        <v>663.28976339600661</v>
      </c>
      <c r="D8" s="96">
        <f>'Summary Data'!C63</f>
        <v>667.0714080098769</v>
      </c>
      <c r="E8" s="96">
        <f>'Summary Data'!C93</f>
        <v>666.63982806235651</v>
      </c>
      <c r="F8" s="96">
        <f>'Summary Data'!C121</f>
        <v>666.11482242292664</v>
      </c>
      <c r="G8" s="96"/>
      <c r="H8" s="96"/>
      <c r="I8" s="96"/>
      <c r="J8" s="96"/>
      <c r="K8" s="96"/>
      <c r="L8" s="96"/>
      <c r="M8" s="97">
        <f>'Summary Data'!D6</f>
        <v>319.26134402950714</v>
      </c>
      <c r="N8" s="97">
        <f>'Summary Data'!D34</f>
        <v>317.90863100076859</v>
      </c>
      <c r="O8" s="97">
        <f>'Summary Data'!D63</f>
        <v>319.25945294610233</v>
      </c>
      <c r="P8" s="97">
        <f>'Summary Data'!D93</f>
        <v>319.25945294610233</v>
      </c>
      <c r="Q8" s="97">
        <f>'Summary Data'!D121</f>
        <v>319.26252023772327</v>
      </c>
      <c r="R8" s="97"/>
      <c r="S8" s="97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</row>
    <row r="9" spans="1:34" x14ac:dyDescent="0.2">
      <c r="A9" s="2">
        <v>2026</v>
      </c>
      <c r="B9" s="96">
        <f>'Summary Data'!C7</f>
        <v>666.03617996264734</v>
      </c>
      <c r="C9" s="96">
        <f>'Summary Data'!C35</f>
        <v>660.93912621328684</v>
      </c>
      <c r="D9" s="96">
        <f>'Summary Data'!C64</f>
        <v>666.02324799474218</v>
      </c>
      <c r="E9" s="96">
        <f>'Summary Data'!C94</f>
        <v>665.65228215319439</v>
      </c>
      <c r="F9" s="96">
        <f>'Summary Data'!C122</f>
        <v>664.62062119201539</v>
      </c>
      <c r="G9" s="96"/>
      <c r="H9" s="96"/>
      <c r="I9" s="96"/>
      <c r="J9" s="96"/>
      <c r="K9" s="96"/>
      <c r="L9" s="96"/>
      <c r="M9" s="97">
        <f>'Summary Data'!D7</f>
        <v>324.73963642469676</v>
      </c>
      <c r="N9" s="97">
        <f>'Summary Data'!D35</f>
        <v>322.95665561580762</v>
      </c>
      <c r="O9" s="97">
        <f>'Summary Data'!D64</f>
        <v>324.73601583818265</v>
      </c>
      <c r="P9" s="97">
        <f>'Summary Data'!D94</f>
        <v>324.73601583818265</v>
      </c>
      <c r="Q9" s="97">
        <f>'Summary Data'!D122</f>
        <v>324.73991746621118</v>
      </c>
      <c r="R9" s="97"/>
      <c r="S9" s="97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</row>
    <row r="10" spans="1:34" x14ac:dyDescent="0.2">
      <c r="A10" s="2">
        <v>2027</v>
      </c>
      <c r="B10" s="96">
        <f>'Summary Data'!C8</f>
        <v>706.63509197137159</v>
      </c>
      <c r="C10" s="96">
        <f>'Summary Data'!C36</f>
        <v>708.7194294509743</v>
      </c>
      <c r="D10" s="96">
        <f>'Summary Data'!C65</f>
        <v>709.82188292037199</v>
      </c>
      <c r="E10" s="96">
        <f>'Summary Data'!C95</f>
        <v>694.61517598498313</v>
      </c>
      <c r="F10" s="96">
        <f>'Summary Data'!C123</f>
        <v>704.72794428305497</v>
      </c>
      <c r="G10" s="96"/>
      <c r="H10" s="96"/>
      <c r="I10" s="96"/>
      <c r="J10" s="96"/>
      <c r="K10" s="96"/>
      <c r="L10" s="96"/>
      <c r="M10" s="97">
        <f>'Summary Data'!D8</f>
        <v>351.51851365249792</v>
      </c>
      <c r="N10" s="97">
        <f>'Summary Data'!D36</f>
        <v>349.0799874327559</v>
      </c>
      <c r="O10" s="97">
        <f>'Summary Data'!D65</f>
        <v>343.73567654668693</v>
      </c>
      <c r="P10" s="97">
        <f>'Summary Data'!D95</f>
        <v>335.26448458950927</v>
      </c>
      <c r="Q10" s="97">
        <f>'Summary Data'!D123</f>
        <v>351.57155825695071</v>
      </c>
      <c r="R10" s="97"/>
      <c r="S10" s="97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</row>
    <row r="11" spans="1:34" x14ac:dyDescent="0.2">
      <c r="A11" s="2">
        <v>2028</v>
      </c>
      <c r="B11" s="96">
        <f>'Summary Data'!C9</f>
        <v>735.4549665018817</v>
      </c>
      <c r="C11" s="96">
        <f>'Summary Data'!C37</f>
        <v>736.82022691264956</v>
      </c>
      <c r="D11" s="96">
        <f>'Summary Data'!C66</f>
        <v>737.42637390158393</v>
      </c>
      <c r="E11" s="96">
        <f>'Summary Data'!C96</f>
        <v>723.31647464874936</v>
      </c>
      <c r="F11" s="96">
        <f>'Summary Data'!C124</f>
        <v>732.95488192318533</v>
      </c>
      <c r="G11" s="96"/>
      <c r="H11" s="96"/>
      <c r="I11" s="96"/>
      <c r="J11" s="96"/>
      <c r="K11" s="96"/>
      <c r="L11" s="96"/>
      <c r="M11" s="97">
        <f>'Summary Data'!D9</f>
        <v>360.37543667512819</v>
      </c>
      <c r="N11" s="97">
        <f>'Summary Data'!D37</f>
        <v>358.10411639033771</v>
      </c>
      <c r="O11" s="97">
        <f>'Summary Data'!D66</f>
        <v>353.40404136638978</v>
      </c>
      <c r="P11" s="97">
        <f>'Summary Data'!D96</f>
        <v>345.19181952507142</v>
      </c>
      <c r="Q11" s="97">
        <f>'Summary Data'!D124</f>
        <v>360.42190918205665</v>
      </c>
      <c r="R11" s="97"/>
      <c r="S11" s="97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</row>
    <row r="12" spans="1:34" x14ac:dyDescent="0.2">
      <c r="A12" s="2">
        <v>2029</v>
      </c>
      <c r="B12" s="96">
        <f>'Summary Data'!C10</f>
        <v>761.64032719593592</v>
      </c>
      <c r="C12" s="96">
        <f>'Summary Data'!C38</f>
        <v>763.83539671565757</v>
      </c>
      <c r="D12" s="96">
        <f>'Summary Data'!C67</f>
        <v>760.70690081740167</v>
      </c>
      <c r="E12" s="96">
        <f>'Summary Data'!C97</f>
        <v>746.49718594396495</v>
      </c>
      <c r="F12" s="96">
        <f>'Summary Data'!C125</f>
        <v>758.49064203655939</v>
      </c>
      <c r="G12" s="96"/>
      <c r="H12" s="96"/>
      <c r="I12" s="96"/>
      <c r="J12" s="96"/>
      <c r="K12" s="96"/>
      <c r="L12" s="96"/>
      <c r="M12" s="97">
        <f>'Summary Data'!D10</f>
        <v>370.33669782183188</v>
      </c>
      <c r="N12" s="97">
        <f>'Summary Data'!D38</f>
        <v>367.88706315031754</v>
      </c>
      <c r="O12" s="97">
        <f>'Summary Data'!D67</f>
        <v>365.50499521701443</v>
      </c>
      <c r="P12" s="97">
        <f>'Summary Data'!D97</f>
        <v>354.86650482975131</v>
      </c>
      <c r="Q12" s="97">
        <f>'Summary Data'!D125</f>
        <v>370.38056222767648</v>
      </c>
      <c r="R12" s="97"/>
      <c r="S12" s="97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</row>
    <row r="13" spans="1:34" x14ac:dyDescent="0.2">
      <c r="A13" s="2">
        <v>2030</v>
      </c>
      <c r="B13" s="96">
        <f>'Summary Data'!C11</f>
        <v>788.11731905400575</v>
      </c>
      <c r="C13" s="96">
        <f>'Summary Data'!C39</f>
        <v>788.29294269801903</v>
      </c>
      <c r="D13" s="96">
        <f>'Summary Data'!C68</f>
        <v>788.06670442599216</v>
      </c>
      <c r="E13" s="96">
        <f>'Summary Data'!C98</f>
        <v>774.3732281149172</v>
      </c>
      <c r="F13" s="96">
        <f>'Summary Data'!C126</f>
        <v>784.33985414512551</v>
      </c>
      <c r="G13" s="96"/>
      <c r="H13" s="96"/>
      <c r="I13" s="96"/>
      <c r="J13" s="96"/>
      <c r="K13" s="96"/>
      <c r="L13" s="96"/>
      <c r="M13" s="97">
        <f>'Summary Data'!D11</f>
        <v>383.09309416878517</v>
      </c>
      <c r="N13" s="97">
        <f>'Summary Data'!D39</f>
        <v>380.83205839144057</v>
      </c>
      <c r="O13" s="97">
        <f>'Summary Data'!D68</f>
        <v>378.20061840282943</v>
      </c>
      <c r="P13" s="97">
        <f>'Summary Data'!D98</f>
        <v>368.68100569734992</v>
      </c>
      <c r="Q13" s="97">
        <f>'Summary Data'!D126</f>
        <v>383.1073808876256</v>
      </c>
      <c r="R13" s="97"/>
      <c r="S13" s="97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</row>
    <row r="14" spans="1:34" x14ac:dyDescent="0.2">
      <c r="A14" s="2">
        <v>2031</v>
      </c>
      <c r="B14" s="96">
        <f>'Summary Data'!C12</f>
        <v>826.36965508798096</v>
      </c>
      <c r="C14" s="96">
        <f>'Summary Data'!C40</f>
        <v>822.07031935754594</v>
      </c>
      <c r="D14" s="96">
        <f>'Summary Data'!C69</f>
        <v>820.49785514661107</v>
      </c>
      <c r="E14" s="96">
        <f>'Summary Data'!C99</f>
        <v>806.05604573867026</v>
      </c>
      <c r="F14" s="96">
        <f>'Summary Data'!C127</f>
        <v>821.99604698076473</v>
      </c>
      <c r="G14" s="96"/>
      <c r="H14" s="96"/>
      <c r="I14" s="96"/>
      <c r="J14" s="96"/>
      <c r="K14" s="96"/>
      <c r="L14" s="96"/>
      <c r="M14" s="97">
        <f>'Summary Data'!D12</f>
        <v>397.40189146624596</v>
      </c>
      <c r="N14" s="97">
        <f>'Summary Data'!D40</f>
        <v>394.36144424914841</v>
      </c>
      <c r="O14" s="97">
        <f>'Summary Data'!D69</f>
        <v>393.73365685388853</v>
      </c>
      <c r="P14" s="97">
        <f>'Summary Data'!D99</f>
        <v>382.14568289095683</v>
      </c>
      <c r="Q14" s="97">
        <f>'Summary Data'!D127</f>
        <v>397.40686917862962</v>
      </c>
      <c r="R14" s="97"/>
      <c r="S14" s="97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</row>
    <row r="15" spans="1:34" x14ac:dyDescent="0.2">
      <c r="A15" s="2">
        <v>2032</v>
      </c>
      <c r="B15" s="96">
        <f>'Summary Data'!C13</f>
        <v>888.07824425964668</v>
      </c>
      <c r="C15" s="96">
        <f>'Summary Data'!C41</f>
        <v>876.08219599067638</v>
      </c>
      <c r="D15" s="96">
        <f>'Summary Data'!C70</f>
        <v>855.13603017011883</v>
      </c>
      <c r="E15" s="96">
        <f>'Summary Data'!C100</f>
        <v>834.52426951947564</v>
      </c>
      <c r="F15" s="96">
        <f>'Summary Data'!C128</f>
        <v>883.16588511235591</v>
      </c>
      <c r="G15" s="96"/>
      <c r="H15" s="96"/>
      <c r="I15" s="96"/>
      <c r="J15" s="96"/>
      <c r="K15" s="96"/>
      <c r="L15" s="96"/>
      <c r="M15" s="97">
        <f>'Summary Data'!D13</f>
        <v>410.60910120076346</v>
      </c>
      <c r="N15" s="97">
        <f>'Summary Data'!D41</f>
        <v>407.20735199509022</v>
      </c>
      <c r="O15" s="97">
        <f>'Summary Data'!D70</f>
        <v>412.73243992478672</v>
      </c>
      <c r="P15" s="97">
        <f>'Summary Data'!D100</f>
        <v>394.34468629468461</v>
      </c>
      <c r="Q15" s="97">
        <f>'Summary Data'!D128</f>
        <v>410.60416483236907</v>
      </c>
      <c r="R15" s="97"/>
      <c r="S15" s="97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</row>
    <row r="16" spans="1:34" x14ac:dyDescent="0.2">
      <c r="A16" s="2">
        <v>2033</v>
      </c>
      <c r="B16" s="96">
        <f>'Summary Data'!C14</f>
        <v>910.2532241419849</v>
      </c>
      <c r="C16" s="96">
        <f>'Summary Data'!C42</f>
        <v>897.86283509054624</v>
      </c>
      <c r="D16" s="96">
        <f>'Summary Data'!C71</f>
        <v>879.22955320971687</v>
      </c>
      <c r="E16" s="96">
        <f>'Summary Data'!C101</f>
        <v>859.94775021974317</v>
      </c>
      <c r="F16" s="96">
        <f>'Summary Data'!C129</f>
        <v>904.79638160974014</v>
      </c>
      <c r="G16" s="96"/>
      <c r="H16" s="96"/>
      <c r="I16" s="96"/>
      <c r="J16" s="96"/>
      <c r="K16" s="96"/>
      <c r="L16" s="96"/>
      <c r="M16" s="97">
        <f>'Summary Data'!D14</f>
        <v>421.35157232959375</v>
      </c>
      <c r="N16" s="97">
        <f>'Summary Data'!D42</f>
        <v>417.92224743632477</v>
      </c>
      <c r="O16" s="97">
        <f>'Summary Data'!D71</f>
        <v>422.95862516816192</v>
      </c>
      <c r="P16" s="97">
        <f>'Summary Data'!D101</f>
        <v>405.65073335139789</v>
      </c>
      <c r="Q16" s="97">
        <f>'Summary Data'!D129</f>
        <v>421.33574344784222</v>
      </c>
      <c r="R16" s="97"/>
      <c r="S16" s="97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</row>
    <row r="17" spans="1:34" x14ac:dyDescent="0.2">
      <c r="A17" s="2">
        <v>2034</v>
      </c>
      <c r="B17" s="96">
        <f>'Summary Data'!C15</f>
        <v>920.83970889383625</v>
      </c>
      <c r="C17" s="96">
        <f>'Summary Data'!C43</f>
        <v>907.65969511794606</v>
      </c>
      <c r="D17" s="96">
        <f>'Summary Data'!C72</f>
        <v>889.9721078942415</v>
      </c>
      <c r="E17" s="96">
        <f>'Summary Data'!C102</f>
        <v>871.45756410530555</v>
      </c>
      <c r="F17" s="96">
        <f>'Summary Data'!C130</f>
        <v>914.82334909866643</v>
      </c>
      <c r="G17" s="96"/>
      <c r="H17" s="96"/>
      <c r="I17" s="96"/>
      <c r="J17" s="96"/>
      <c r="K17" s="96"/>
      <c r="L17" s="96"/>
      <c r="M17" s="97">
        <f>'Summary Data'!D15</f>
        <v>425.12111559201753</v>
      </c>
      <c r="N17" s="97">
        <f>'Summary Data'!D43</f>
        <v>421.5871299082271</v>
      </c>
      <c r="O17" s="97">
        <f>'Summary Data'!D72</f>
        <v>426.7330083831676</v>
      </c>
      <c r="P17" s="97">
        <f>'Summary Data'!D102</f>
        <v>409.92472261278147</v>
      </c>
      <c r="Q17" s="97">
        <f>'Summary Data'!D130</f>
        <v>425.09248889097677</v>
      </c>
      <c r="R17" s="97"/>
      <c r="S17" s="97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</row>
    <row r="18" spans="1:34" x14ac:dyDescent="0.2">
      <c r="A18" s="2">
        <v>2035</v>
      </c>
      <c r="B18" s="96">
        <f>'Summary Data'!C16</f>
        <v>953.17777654537895</v>
      </c>
      <c r="C18" s="96">
        <f>'Summary Data'!C44</f>
        <v>939.29325564725593</v>
      </c>
      <c r="D18" s="96">
        <f>'Summary Data'!C73</f>
        <v>923.81623288723108</v>
      </c>
      <c r="E18" s="96">
        <f>'Summary Data'!C103</f>
        <v>907.282400856148</v>
      </c>
      <c r="F18" s="96">
        <f>'Summary Data'!C131</f>
        <v>946.55706040310747</v>
      </c>
      <c r="G18" s="96"/>
      <c r="H18" s="96"/>
      <c r="I18" s="96"/>
      <c r="J18" s="96"/>
      <c r="K18" s="96"/>
      <c r="L18" s="96"/>
      <c r="M18" s="97">
        <f>'Summary Data'!D16</f>
        <v>441.20027938186411</v>
      </c>
      <c r="N18" s="97">
        <f>'Summary Data'!D44</f>
        <v>437.65751134522969</v>
      </c>
      <c r="O18" s="97">
        <f>'Summary Data'!D73</f>
        <v>442.57258398249223</v>
      </c>
      <c r="P18" s="97">
        <f>'Summary Data'!D103</f>
        <v>426.98447535384616</v>
      </c>
      <c r="Q18" s="97">
        <f>'Summary Data'!D131</f>
        <v>441.15923611078847</v>
      </c>
      <c r="R18" s="97"/>
      <c r="S18" s="97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</row>
    <row r="19" spans="1:34" x14ac:dyDescent="0.2">
      <c r="A19" s="2">
        <v>2036</v>
      </c>
      <c r="B19" s="96">
        <f>'Summary Data'!C17</f>
        <v>981.9976408238158</v>
      </c>
      <c r="C19" s="96">
        <f>'Summary Data'!C45</f>
        <v>976.95764885284746</v>
      </c>
      <c r="D19" s="96">
        <f>'Summary Data'!C74</f>
        <v>973.12325442605982</v>
      </c>
      <c r="E19" s="96">
        <f>'Summary Data'!C104</f>
        <v>937.78591910489797</v>
      </c>
      <c r="F19" s="96">
        <f>'Summary Data'!C132</f>
        <v>974.72331989116606</v>
      </c>
      <c r="G19" s="96"/>
      <c r="H19" s="96"/>
      <c r="I19" s="96"/>
      <c r="J19" s="96"/>
      <c r="K19" s="96"/>
      <c r="L19" s="96"/>
      <c r="M19" s="97">
        <f>'Summary Data'!D17</f>
        <v>455.09351602255276</v>
      </c>
      <c r="N19" s="97">
        <f>'Summary Data'!D45</f>
        <v>456.44875878839207</v>
      </c>
      <c r="O19" s="97">
        <f>'Summary Data'!D74</f>
        <v>466.38304913865522</v>
      </c>
      <c r="P19" s="97">
        <f>'Summary Data'!D104</f>
        <v>441.04787423832778</v>
      </c>
      <c r="Q19" s="97">
        <f>'Summary Data'!D132</f>
        <v>455.04011759629657</v>
      </c>
      <c r="R19" s="97"/>
      <c r="S19" s="97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</row>
    <row r="20" spans="1:34" x14ac:dyDescent="0.2">
      <c r="A20" s="2">
        <v>2037</v>
      </c>
      <c r="B20" s="96">
        <f>'Summary Data'!C18</f>
        <v>1012.5775265696495</v>
      </c>
      <c r="C20" s="96">
        <f>'Summary Data'!C46</f>
        <v>1006.9669116776126</v>
      </c>
      <c r="D20" s="96">
        <f>'Summary Data'!C75</f>
        <v>1005.4280175365284</v>
      </c>
      <c r="E20" s="96">
        <f>'Summary Data'!C105</f>
        <v>973.02298976993973</v>
      </c>
      <c r="F20" s="96">
        <f>'Summary Data'!C133</f>
        <v>1004.5953655220335</v>
      </c>
      <c r="G20" s="96"/>
      <c r="H20" s="96"/>
      <c r="I20" s="96"/>
      <c r="J20" s="96"/>
      <c r="K20" s="96"/>
      <c r="L20" s="96"/>
      <c r="M20" s="97">
        <f>'Summary Data'!D18</f>
        <v>471.16466234771002</v>
      </c>
      <c r="N20" s="97">
        <f>'Summary Data'!D46</f>
        <v>475.06961468829741</v>
      </c>
      <c r="O20" s="97">
        <f>'Summary Data'!D75</f>
        <v>481.18065795062421</v>
      </c>
      <c r="P20" s="97">
        <f>'Summary Data'!D105</f>
        <v>458.00335776400323</v>
      </c>
      <c r="Q20" s="97">
        <f>'Summary Data'!D133</f>
        <v>471.10239643540149</v>
      </c>
      <c r="R20" s="97"/>
      <c r="S20" s="97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</row>
    <row r="21" spans="1:34" x14ac:dyDescent="0.2">
      <c r="A21" s="2">
        <v>2038</v>
      </c>
      <c r="B21" s="96">
        <f>'Summary Data'!C19</f>
        <v>1056.6923404342965</v>
      </c>
      <c r="C21" s="96">
        <f>'Summary Data'!C47</f>
        <v>1054.5467046552701</v>
      </c>
      <c r="D21" s="96">
        <f>'Summary Data'!C76</f>
        <v>1036.5482329430113</v>
      </c>
      <c r="E21" s="96">
        <f>'Summary Data'!C106</f>
        <v>1004.665433450295</v>
      </c>
      <c r="F21" s="96">
        <f>'Summary Data'!C134</f>
        <v>1048.6451556084035</v>
      </c>
      <c r="G21" s="96"/>
      <c r="H21" s="96"/>
      <c r="I21" s="96"/>
      <c r="J21" s="96"/>
      <c r="K21" s="96"/>
      <c r="L21" s="96"/>
      <c r="M21" s="97">
        <f>'Summary Data'!D19</f>
        <v>492.29372581780433</v>
      </c>
      <c r="N21" s="97">
        <f>'Summary Data'!D47</f>
        <v>498.38125035520341</v>
      </c>
      <c r="O21" s="97">
        <f>'Summary Data'!D76</f>
        <v>496.09380321641368</v>
      </c>
      <c r="P21" s="97">
        <f>'Summary Data'!D106</f>
        <v>473.24557727457619</v>
      </c>
      <c r="Q21" s="97">
        <f>'Summary Data'!D134</f>
        <v>492.5788658942709</v>
      </c>
      <c r="R21" s="97"/>
      <c r="S21" s="97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</row>
    <row r="22" spans="1:34" x14ac:dyDescent="0.2">
      <c r="A22" s="2">
        <v>2039</v>
      </c>
      <c r="B22" s="96">
        <f>'Summary Data'!C20</f>
        <v>1099.9655687638551</v>
      </c>
      <c r="C22" s="96">
        <f>'Summary Data'!C48</f>
        <v>1096.211136883554</v>
      </c>
      <c r="D22" s="96">
        <f>'Summary Data'!C77</f>
        <v>1081.2377099328626</v>
      </c>
      <c r="E22" s="96">
        <f>'Summary Data'!C107</f>
        <v>1051.5221656564129</v>
      </c>
      <c r="F22" s="96">
        <f>'Summary Data'!C135</f>
        <v>1091.1026179041178</v>
      </c>
      <c r="G22" s="96"/>
      <c r="H22" s="96"/>
      <c r="I22" s="96"/>
      <c r="J22" s="96"/>
      <c r="K22" s="96"/>
      <c r="L22" s="96"/>
      <c r="M22" s="97">
        <f>'Summary Data'!D20</f>
        <v>514.16551378176996</v>
      </c>
      <c r="N22" s="97">
        <f>'Summary Data'!D48</f>
        <v>519.7826202752351</v>
      </c>
      <c r="O22" s="97">
        <f>'Summary Data'!D77</f>
        <v>517.3021941243195</v>
      </c>
      <c r="P22" s="97">
        <f>'Summary Data'!D107</f>
        <v>495.87625568040892</v>
      </c>
      <c r="Q22" s="97">
        <f>'Summary Data'!D135</f>
        <v>514.43746927969005</v>
      </c>
      <c r="R22" s="97"/>
      <c r="S22" s="97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</row>
    <row r="23" spans="1:34" x14ac:dyDescent="0.2">
      <c r="A23" s="2">
        <v>2040</v>
      </c>
      <c r="B23" s="96">
        <f>'Summary Data'!C21</f>
        <v>1133.1337720579847</v>
      </c>
      <c r="C23" s="96">
        <f>'Summary Data'!C49</f>
        <v>1123.6353818771497</v>
      </c>
      <c r="D23" s="96">
        <f>'Summary Data'!C78</f>
        <v>1124.2805905559671</v>
      </c>
      <c r="E23" s="96">
        <f>'Summary Data'!C108</f>
        <v>1088.2588723540287</v>
      </c>
      <c r="F23" s="96">
        <f>'Summary Data'!C136</f>
        <v>1122.3209258230718</v>
      </c>
      <c r="G23" s="96"/>
      <c r="H23" s="96"/>
      <c r="I23" s="96"/>
      <c r="J23" s="96"/>
      <c r="K23" s="96"/>
      <c r="L23" s="96"/>
      <c r="M23" s="97">
        <f>'Summary Data'!D21</f>
        <v>529.76040407041273</v>
      </c>
      <c r="N23" s="97">
        <f>'Summary Data'!D49</f>
        <v>534.34685475233277</v>
      </c>
      <c r="O23" s="97">
        <f>'Summary Data'!D78</f>
        <v>537.6684829525675</v>
      </c>
      <c r="P23" s="97">
        <f>'Summary Data'!D108</f>
        <v>514.22029425532071</v>
      </c>
      <c r="Q23" s="97">
        <f>'Summary Data'!D136</f>
        <v>530.00708478565514</v>
      </c>
      <c r="R23" s="97"/>
      <c r="S23" s="97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</row>
    <row r="24" spans="1:34" x14ac:dyDescent="0.2">
      <c r="A24" s="2">
        <v>2041</v>
      </c>
      <c r="B24" s="96">
        <f>'Summary Data'!C22</f>
        <v>1175.7488288230231</v>
      </c>
      <c r="C24" s="96">
        <f>'Summary Data'!C50</f>
        <v>1162.0347815417804</v>
      </c>
      <c r="D24" s="96">
        <f>'Summary Data'!C79</f>
        <v>1139.1619361331727</v>
      </c>
      <c r="E24" s="96">
        <f>'Summary Data'!C109</f>
        <v>1104.3669143222889</v>
      </c>
      <c r="F24" s="96">
        <f>'Summary Data'!C137</f>
        <v>1163.9189068581441</v>
      </c>
      <c r="G24" s="96"/>
      <c r="H24" s="96"/>
      <c r="I24" s="96"/>
      <c r="J24" s="96"/>
      <c r="K24" s="96"/>
      <c r="L24" s="96"/>
      <c r="M24" s="97">
        <f>'Summary Data'!D22</f>
        <v>543.55569010378008</v>
      </c>
      <c r="N24" s="97">
        <f>'Summary Data'!D50</f>
        <v>557.78047713367653</v>
      </c>
      <c r="O24" s="97">
        <f>'Summary Data'!D79</f>
        <v>542.39485599772797</v>
      </c>
      <c r="P24" s="97">
        <f>'Summary Data'!D109</f>
        <v>519.57067607138379</v>
      </c>
      <c r="Q24" s="97">
        <f>'Summary Data'!D137</f>
        <v>543.72507320497834</v>
      </c>
      <c r="R24" s="97"/>
      <c r="S24" s="97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</row>
    <row r="25" spans="1:34" x14ac:dyDescent="0.2">
      <c r="A25" s="2">
        <v>2042</v>
      </c>
      <c r="B25" s="96">
        <f>'Summary Data'!C23</f>
        <v>1224.2169559627814</v>
      </c>
      <c r="C25" s="96">
        <f>'Summary Data'!C51</f>
        <v>1217.7291735432962</v>
      </c>
      <c r="D25" s="96">
        <f>'Summary Data'!C80</f>
        <v>1181.6698842287019</v>
      </c>
      <c r="E25" s="96">
        <f>'Summary Data'!C110</f>
        <v>1150.9231575781228</v>
      </c>
      <c r="F25" s="96">
        <f>'Summary Data'!C138</f>
        <v>1211.4956867199876</v>
      </c>
      <c r="G25" s="96"/>
      <c r="H25" s="96"/>
      <c r="I25" s="96"/>
      <c r="J25" s="96"/>
      <c r="K25" s="96"/>
      <c r="L25" s="96"/>
      <c r="M25" s="97">
        <f>'Summary Data'!D23</f>
        <v>565.22769784693628</v>
      </c>
      <c r="N25" s="97">
        <f>'Summary Data'!D51</f>
        <v>577.78896108770778</v>
      </c>
      <c r="O25" s="97">
        <f>'Summary Data'!D80</f>
        <v>566.93559175295763</v>
      </c>
      <c r="P25" s="97">
        <f>'Summary Data'!D110</f>
        <v>540.13875393201681</v>
      </c>
      <c r="Q25" s="97">
        <f>'Summary Data'!D138</f>
        <v>564.96639384007563</v>
      </c>
      <c r="R25" s="97"/>
      <c r="S25" s="97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</row>
    <row r="26" spans="1:34" x14ac:dyDescent="0.2">
      <c r="A26" s="2">
        <v>2043</v>
      </c>
      <c r="B26" s="96">
        <f>'Summary Data'!C24</f>
        <v>1291.7317803888102</v>
      </c>
      <c r="C26" s="96">
        <f>'Summary Data'!C52</f>
        <v>1272.0417206250856</v>
      </c>
      <c r="D26" s="96">
        <f>'Summary Data'!C81</f>
        <v>1247.7839249113654</v>
      </c>
      <c r="E26" s="96">
        <f>'Summary Data'!C111</f>
        <v>1206.7887246819405</v>
      </c>
      <c r="F26" s="96">
        <f>'Summary Data'!C139</f>
        <v>1277.9933300803973</v>
      </c>
      <c r="G26" s="96"/>
      <c r="H26" s="96"/>
      <c r="I26" s="96"/>
      <c r="J26" s="96"/>
      <c r="K26" s="96"/>
      <c r="L26" s="96"/>
      <c r="M26" s="97">
        <f>'Summary Data'!D24</f>
        <v>598.51908492578468</v>
      </c>
      <c r="N26" s="97">
        <f>'Summary Data'!D52</f>
        <v>602.05809684936116</v>
      </c>
      <c r="O26" s="97">
        <f>'Summary Data'!D81</f>
        <v>599.17654060527741</v>
      </c>
      <c r="P26" s="97">
        <f>'Summary Data'!D111</f>
        <v>567.325832582972</v>
      </c>
      <c r="Q26" s="97">
        <f>'Summary Data'!D139</f>
        <v>598.23213075812191</v>
      </c>
      <c r="R26" s="97"/>
      <c r="S26" s="97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</row>
    <row r="27" spans="1:34" x14ac:dyDescent="0.2">
      <c r="A27" s="2">
        <v>2044</v>
      </c>
      <c r="B27" s="96">
        <f>'Summary Data'!C25</f>
        <v>1351.5749115675426</v>
      </c>
      <c r="C27" s="96">
        <f>'Summary Data'!C53</f>
        <v>1329.8271722083534</v>
      </c>
      <c r="D27" s="96">
        <f>'Summary Data'!C82</f>
        <v>1305.2995327878255</v>
      </c>
      <c r="E27" s="96">
        <f>'Summary Data'!C112</f>
        <v>1266.1780784912446</v>
      </c>
      <c r="F27" s="96">
        <f>'Summary Data'!C140</f>
        <v>1336.296811103301</v>
      </c>
      <c r="G27" s="96"/>
      <c r="H27" s="96"/>
      <c r="I27" s="96"/>
      <c r="J27" s="96"/>
      <c r="K27" s="96"/>
      <c r="L27" s="96"/>
      <c r="M27" s="97">
        <f>'Summary Data'!D25</f>
        <v>624.77021561943843</v>
      </c>
      <c r="N27" s="97">
        <f>'Summary Data'!D53</f>
        <v>624.16440193615188</v>
      </c>
      <c r="O27" s="97">
        <f>'Summary Data'!D82</f>
        <v>627.76457055222465</v>
      </c>
      <c r="P27" s="97">
        <f>'Summary Data'!D112</f>
        <v>599.15764362652305</v>
      </c>
      <c r="Q27" s="97">
        <f>'Summary Data'!D140</f>
        <v>624.47423159766242</v>
      </c>
      <c r="R27" s="97"/>
      <c r="S27" s="97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</row>
    <row r="28" spans="1:34" x14ac:dyDescent="0.2">
      <c r="A28" s="2">
        <v>2045</v>
      </c>
      <c r="B28" s="96">
        <f>'Summary Data'!C26</f>
        <v>1584.4497580498351</v>
      </c>
      <c r="C28" s="96">
        <f>'Summary Data'!C54</f>
        <v>1434.9519312759346</v>
      </c>
      <c r="D28" s="96">
        <f>'Summary Data'!C83</f>
        <v>1386.8158747619691</v>
      </c>
      <c r="E28" s="96">
        <f>'Summary Data'!C113</f>
        <v>1367.8255275149272</v>
      </c>
      <c r="F28" s="96">
        <f>'Summary Data'!C141</f>
        <v>1568.2867497248947</v>
      </c>
      <c r="G28" s="96"/>
      <c r="H28" s="96"/>
      <c r="I28" s="96"/>
      <c r="J28" s="96"/>
      <c r="K28" s="96"/>
      <c r="L28" s="96"/>
      <c r="M28" s="97">
        <f>'Summary Data'!D26</f>
        <v>678.76584731642163</v>
      </c>
      <c r="N28" s="97">
        <f>'Summary Data'!D54</f>
        <v>654.47378611341378</v>
      </c>
      <c r="O28" s="97">
        <f>'Summary Data'!D83</f>
        <v>665.88876438344778</v>
      </c>
      <c r="P28" s="97">
        <f>'Summary Data'!D113</f>
        <v>632.66762481827891</v>
      </c>
      <c r="Q28" s="97">
        <f>'Summary Data'!D141</f>
        <v>678.4523218698472</v>
      </c>
      <c r="R28" s="97"/>
      <c r="S28" s="97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</row>
    <row r="29" spans="1:34" x14ac:dyDescent="0.2">
      <c r="A29" s="3" t="s">
        <v>6</v>
      </c>
      <c r="B29" s="18">
        <f>NPV($A$1,B6:B28)</f>
        <v>10081.540777016431</v>
      </c>
      <c r="C29" s="18">
        <f t="shared" ref="C29:F29" si="0">NPV($A$1,C6:C28)</f>
        <v>9990.0349085033467</v>
      </c>
      <c r="D29" s="18">
        <f t="shared" si="0"/>
        <v>9907.10966544441</v>
      </c>
      <c r="E29" s="18">
        <f t="shared" si="0"/>
        <v>9720.3524637079499</v>
      </c>
      <c r="F29" s="18">
        <f t="shared" si="0"/>
        <v>10024.52463867394</v>
      </c>
      <c r="G29" s="18"/>
      <c r="H29" s="18"/>
      <c r="I29" s="18"/>
      <c r="J29" s="18"/>
      <c r="K29" s="18"/>
      <c r="L29" s="18"/>
      <c r="M29" s="91">
        <f>NPV($A$1,M6:M28)</f>
        <v>4768.821932242653</v>
      </c>
      <c r="N29" s="91">
        <f t="shared" ref="N29:Q29" si="1">NPV($A$1,N6:N28)</f>
        <v>4762.1555343949321</v>
      </c>
      <c r="O29" s="91">
        <f t="shared" si="1"/>
        <v>4765.0619354425553</v>
      </c>
      <c r="P29" s="91">
        <f t="shared" si="1"/>
        <v>4621.7092463871077</v>
      </c>
      <c r="Q29" s="91">
        <f t="shared" si="1"/>
        <v>4768.8534275384854</v>
      </c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</row>
    <row r="30" spans="1:34" x14ac:dyDescent="0.2">
      <c r="A30" s="3" t="s">
        <v>7</v>
      </c>
      <c r="B30" s="18">
        <f>-PMT($A$1,COUNT(B6:B28),B29)</f>
        <v>862.54225898988807</v>
      </c>
      <c r="C30" s="18">
        <f t="shared" ref="C30:F30" si="2">-PMT($A$1,COUNT(C6:C28),C29)</f>
        <v>854.71332884083336</v>
      </c>
      <c r="D30" s="18">
        <f t="shared" si="2"/>
        <v>847.61852775265004</v>
      </c>
      <c r="E30" s="18">
        <f t="shared" si="2"/>
        <v>831.64021826293049</v>
      </c>
      <c r="F30" s="18">
        <f t="shared" si="2"/>
        <v>857.66415257217375</v>
      </c>
      <c r="G30" s="18"/>
      <c r="H30" s="18"/>
      <c r="I30" s="18"/>
      <c r="J30" s="18"/>
      <c r="K30" s="18"/>
      <c r="L30" s="18"/>
      <c r="M30" s="91">
        <f>-PMT($A$1,COUNT(M6:M28),M29)</f>
        <v>408.00414670091823</v>
      </c>
      <c r="N30" s="91">
        <f t="shared" ref="N30:Q30" si="3">-PMT($A$1,COUNT(N6:N28),N29)</f>
        <v>407.43379242808646</v>
      </c>
      <c r="O30" s="91">
        <f t="shared" si="3"/>
        <v>407.68245419324666</v>
      </c>
      <c r="P30" s="91">
        <f t="shared" si="3"/>
        <v>395.41768683426824</v>
      </c>
      <c r="Q30" s="91">
        <f t="shared" si="3"/>
        <v>408.00684133105614</v>
      </c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</row>
    <row r="31" spans="1:34" x14ac:dyDescent="0.2">
      <c r="A31" s="3" t="s">
        <v>88</v>
      </c>
      <c r="B31" s="18"/>
      <c r="C31" s="59">
        <f>C30-$B30</f>
        <v>-7.8289301490547132</v>
      </c>
      <c r="D31" s="59">
        <f t="shared" ref="D31:F31" si="4">D30-$B30</f>
        <v>-14.92373123723803</v>
      </c>
      <c r="E31" s="59">
        <f t="shared" si="4"/>
        <v>-30.90204072695758</v>
      </c>
      <c r="F31" s="59">
        <f t="shared" si="4"/>
        <v>-4.8781064177143207</v>
      </c>
      <c r="G31" s="59"/>
      <c r="H31" s="59"/>
      <c r="I31" s="59"/>
      <c r="J31" s="59"/>
      <c r="K31" s="59"/>
      <c r="L31" s="59"/>
      <c r="M31" s="105"/>
      <c r="N31" s="59">
        <f>N30-$M$30</f>
        <v>-0.57035427283176432</v>
      </c>
      <c r="O31" s="59">
        <f>O30-$M$30</f>
        <v>-0.32169250767157109</v>
      </c>
      <c r="P31" s="59">
        <f>P30-$M$30</f>
        <v>-12.586459866649989</v>
      </c>
      <c r="Q31" s="59">
        <f>Q30-$M$30</f>
        <v>2.6946301379098259E-3</v>
      </c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</row>
    <row r="32" spans="1:34" x14ac:dyDescent="0.2">
      <c r="A32" s="3" t="s">
        <v>83</v>
      </c>
      <c r="B32" s="18"/>
      <c r="C32" s="105">
        <f>C13-$B13</f>
        <v>0.17562364401328523</v>
      </c>
      <c r="D32" s="105">
        <f t="shared" ref="D32:F32" si="5">D13-$B13</f>
        <v>-5.0614628013590846E-2</v>
      </c>
      <c r="E32" s="105">
        <f t="shared" si="5"/>
        <v>-13.744090939088551</v>
      </c>
      <c r="F32" s="105">
        <f t="shared" si="5"/>
        <v>-3.7774649088802335</v>
      </c>
      <c r="G32" s="105"/>
      <c r="H32" s="105"/>
      <c r="I32" s="105"/>
      <c r="J32" s="105"/>
      <c r="K32" s="105"/>
      <c r="L32" s="105"/>
      <c r="M32" s="105"/>
      <c r="N32" s="105">
        <f>N13-$M13</f>
        <v>-2.2610357773446026</v>
      </c>
      <c r="O32" s="105">
        <f>O13-$M13</f>
        <v>-4.8924757659557372</v>
      </c>
      <c r="P32" s="105">
        <f>P13-$M13</f>
        <v>-14.412088471435254</v>
      </c>
      <c r="Q32" s="105">
        <f>Q13-$M13</f>
        <v>1.4286718840423873E-2</v>
      </c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</row>
    <row r="33" spans="1:34" x14ac:dyDescent="0.2">
      <c r="A33" s="3" t="s">
        <v>89</v>
      </c>
      <c r="B33" s="18"/>
      <c r="C33" s="105">
        <f>C28-$B28</f>
        <v>-149.49782677390044</v>
      </c>
      <c r="D33" s="105">
        <f t="shared" ref="D33:F33" si="6">D28-$B28</f>
        <v>-197.63388328786596</v>
      </c>
      <c r="E33" s="105">
        <f t="shared" si="6"/>
        <v>-216.62423053490784</v>
      </c>
      <c r="F33" s="105">
        <f t="shared" si="6"/>
        <v>-16.163008324940392</v>
      </c>
      <c r="G33" s="105"/>
      <c r="H33" s="105"/>
      <c r="I33" s="105"/>
      <c r="J33" s="105"/>
      <c r="K33" s="105"/>
      <c r="L33" s="105"/>
      <c r="M33" s="105"/>
      <c r="N33" s="105">
        <f>N28-$M28</f>
        <v>-24.292061203007847</v>
      </c>
      <c r="O33" s="105">
        <f>O28-$M28</f>
        <v>-12.877082932973849</v>
      </c>
      <c r="P33" s="105">
        <f>P28-$M28</f>
        <v>-46.098222498142718</v>
      </c>
      <c r="Q33" s="105">
        <f>Q28-$M28</f>
        <v>-0.31352544657443104</v>
      </c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</row>
    <row r="34" spans="1:34" x14ac:dyDescent="0.2">
      <c r="A34" s="3" t="s">
        <v>84</v>
      </c>
      <c r="B34" s="18"/>
      <c r="C34" s="104">
        <f>C32/$B$13</f>
        <v>2.2283946789050402E-4</v>
      </c>
      <c r="D34" s="104">
        <f t="shared" ref="D34:F34" si="7">D32/$B$13</f>
        <v>-6.4222199905903188E-5</v>
      </c>
      <c r="E34" s="104">
        <f t="shared" si="7"/>
        <v>-1.7439143395028903E-2</v>
      </c>
      <c r="F34" s="104">
        <f t="shared" si="7"/>
        <v>-4.7930235988398358E-3</v>
      </c>
      <c r="G34" s="104"/>
      <c r="H34" s="104"/>
      <c r="I34" s="104"/>
      <c r="J34" s="104"/>
      <c r="K34" s="104"/>
      <c r="L34" s="104"/>
      <c r="M34" s="91"/>
      <c r="N34" s="104">
        <f>N32/$M$13</f>
        <v>-5.9020530825554989E-3</v>
      </c>
      <c r="O34" s="104">
        <f>O32/$M$13</f>
        <v>-1.277098397341557E-2</v>
      </c>
      <c r="P34" s="104">
        <f>P32/$M$13</f>
        <v>-3.7620329603450124E-2</v>
      </c>
      <c r="Q34" s="104">
        <f>Q32/$M$13</f>
        <v>3.7293073297033526E-5</v>
      </c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</row>
    <row r="35" spans="1:34" x14ac:dyDescent="0.2">
      <c r="A35" s="3" t="s">
        <v>85</v>
      </c>
      <c r="B35" s="18"/>
      <c r="C35" s="104">
        <f>C33/$B$28</f>
        <v>-9.4353150684881704E-2</v>
      </c>
      <c r="D35" s="104">
        <f t="shared" ref="D35:F35" si="8">D33/$B$28</f>
        <v>-0.1247334491256553</v>
      </c>
      <c r="E35" s="104">
        <f t="shared" si="8"/>
        <v>-0.13671890158355809</v>
      </c>
      <c r="F35" s="104">
        <f t="shared" si="8"/>
        <v>-1.0201022937347076E-2</v>
      </c>
      <c r="G35" s="104"/>
      <c r="H35" s="104"/>
      <c r="I35" s="104"/>
      <c r="J35" s="104"/>
      <c r="K35" s="104"/>
      <c r="L35" s="104"/>
      <c r="M35" s="91"/>
      <c r="N35" s="104">
        <f>N33/$M$28</f>
        <v>-3.5788573186245724E-2</v>
      </c>
      <c r="O35" s="104">
        <f>O33/$M$28</f>
        <v>-1.8971318288751367E-2</v>
      </c>
      <c r="P35" s="104">
        <f>P33/$M$28</f>
        <v>-6.7914764245133E-2</v>
      </c>
      <c r="Q35" s="104">
        <f>Q33/$M$28</f>
        <v>-4.6190515892039906E-4</v>
      </c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</row>
    <row r="36" spans="1:34" x14ac:dyDescent="0.2">
      <c r="A36" s="3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</row>
    <row r="37" spans="1:34" s="99" customFormat="1" ht="15" x14ac:dyDescent="0.25">
      <c r="A37" s="99" t="s">
        <v>82</v>
      </c>
    </row>
    <row r="38" spans="1:34" s="100" customFormat="1" ht="85.5" x14ac:dyDescent="0.2">
      <c r="B38" s="100" t="str">
        <f>B3</f>
        <v>1- Preferred Resource Strategy</v>
      </c>
      <c r="C38" s="100" t="str">
        <f t="shared" ref="C38:F38" si="9">C3</f>
        <v>2- Alternative Lowest Reasonable Cost Portfolio</v>
      </c>
      <c r="D38" s="100" t="str">
        <f t="shared" si="9"/>
        <v>3- No CETA/NCF no SCGHG</v>
      </c>
      <c r="E38" s="100" t="str">
        <f t="shared" si="9"/>
        <v>4- No Resource Additons</v>
      </c>
      <c r="F38" s="100" t="str">
        <f t="shared" si="9"/>
        <v>5- Least Cost_no NCF EE</v>
      </c>
      <c r="M38" s="100" t="str">
        <f>M3</f>
        <v>1- Preferred Resource Strategy</v>
      </c>
      <c r="N38" s="100" t="str">
        <f t="shared" ref="N38:Q38" si="10">N3</f>
        <v>2- Alternative Lowest Reasonable Cost Portfolio</v>
      </c>
      <c r="O38" s="100" t="str">
        <f t="shared" si="10"/>
        <v>3- No CETA/NCF no SCGHG</v>
      </c>
      <c r="P38" s="100" t="str">
        <f t="shared" si="10"/>
        <v>4- No Resource Additons</v>
      </c>
      <c r="Q38" s="100" t="str">
        <f t="shared" si="10"/>
        <v>5- Least Cost_no NCF EE</v>
      </c>
      <c r="AG38" s="94"/>
      <c r="AH38" s="94"/>
    </row>
    <row r="39" spans="1:34" x14ac:dyDescent="0.2">
      <c r="A39" s="2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</row>
    <row r="40" spans="1:34" x14ac:dyDescent="0.2">
      <c r="A40" s="2">
        <v>2023</v>
      </c>
      <c r="B40" s="101">
        <f>'Summary Data'!I4</f>
        <v>0.11081802925363153</v>
      </c>
      <c r="C40" s="101">
        <f>'Summary Data'!I32</f>
        <v>0.11074672810234013</v>
      </c>
      <c r="D40" s="101">
        <f>'Summary Data'!I61</f>
        <v>0.11081802925363153</v>
      </c>
      <c r="E40" s="101">
        <f>'Summary Data'!I91</f>
        <v>0.11081802925363153</v>
      </c>
      <c r="F40" s="101">
        <f>'Summary Data'!I119</f>
        <v>0.11077509406797426</v>
      </c>
      <c r="G40" s="101"/>
      <c r="H40" s="101"/>
      <c r="I40" s="101"/>
      <c r="J40" s="101"/>
      <c r="K40" s="101"/>
      <c r="L40" s="101"/>
      <c r="M40" s="101">
        <f>'Summary Data'!J4</f>
        <v>9.945135850588159E-2</v>
      </c>
      <c r="N40" s="101">
        <f>'Summary Data'!J32</f>
        <v>9.9449043518542737E-2</v>
      </c>
      <c r="O40" s="101">
        <f>'Summary Data'!J61</f>
        <v>9.9451630214645551E-2</v>
      </c>
      <c r="P40" s="101">
        <f>'Summary Data'!J91</f>
        <v>9.9451630214645551E-2</v>
      </c>
      <c r="Q40" s="101">
        <f>'Summary Data'!J119</f>
        <v>9.9449265693960495E-2</v>
      </c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</row>
    <row r="41" spans="1:34" x14ac:dyDescent="0.2">
      <c r="A41" s="2">
        <v>2024</v>
      </c>
      <c r="B41" s="101">
        <f>'Summary Data'!I5</f>
        <v>0.11386993545858867</v>
      </c>
      <c r="C41" s="101">
        <f>'Summary Data'!I33</f>
        <v>0.11373709931644378</v>
      </c>
      <c r="D41" s="101">
        <f>'Summary Data'!I62</f>
        <v>0.1138712122856412</v>
      </c>
      <c r="E41" s="101">
        <f>'Summary Data'!I92</f>
        <v>0.1138712122856412</v>
      </c>
      <c r="F41" s="101">
        <f>'Summary Data'!I120</f>
        <v>0.11377207966312464</v>
      </c>
      <c r="G41" s="101"/>
      <c r="H41" s="101"/>
      <c r="I41" s="101"/>
      <c r="J41" s="101"/>
      <c r="K41" s="101"/>
      <c r="L41" s="101"/>
      <c r="M41" s="101">
        <f>'Summary Data'!J5</f>
        <v>0.10154135484076865</v>
      </c>
      <c r="N41" s="101">
        <f>'Summary Data'!J33</f>
        <v>0.10152811033264794</v>
      </c>
      <c r="O41" s="101">
        <f>'Summary Data'!J62</f>
        <v>0.10154130463826797</v>
      </c>
      <c r="P41" s="101">
        <f>'Summary Data'!J92</f>
        <v>0.10154130463826797</v>
      </c>
      <c r="Q41" s="101">
        <f>'Summary Data'!J120</f>
        <v>0.1015355509545785</v>
      </c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</row>
    <row r="42" spans="1:34" x14ac:dyDescent="0.2">
      <c r="A42" s="2">
        <v>2025</v>
      </c>
      <c r="B42" s="101">
        <f>'Summary Data'!I6</f>
        <v>0.11550176144210321</v>
      </c>
      <c r="C42" s="101">
        <f>'Summary Data'!I34</f>
        <v>0.11484682864848937</v>
      </c>
      <c r="D42" s="101">
        <f>'Summary Data'!I63</f>
        <v>0.11550161018582986</v>
      </c>
      <c r="E42" s="101">
        <f>'Summary Data'!I93</f>
        <v>0.11542688328513531</v>
      </c>
      <c r="F42" s="101">
        <f>'Summary Data'!I121</f>
        <v>0.11533597997855874</v>
      </c>
      <c r="G42" s="101"/>
      <c r="H42" s="101"/>
      <c r="I42" s="101"/>
      <c r="J42" s="101"/>
      <c r="K42" s="101"/>
      <c r="L42" s="101"/>
      <c r="M42" s="101">
        <f>'Summary Data'!J6</f>
        <v>0.10203439370730101</v>
      </c>
      <c r="N42" s="101">
        <f>'Summary Data'!J34</f>
        <v>0.10160207311375447</v>
      </c>
      <c r="O42" s="101">
        <f>'Summary Data'!J63</f>
        <v>0.10203378932611842</v>
      </c>
      <c r="P42" s="101">
        <f>'Summary Data'!J93</f>
        <v>0.10203378932611842</v>
      </c>
      <c r="Q42" s="101">
        <f>'Summary Data'!J121</f>
        <v>0.10203476961780333</v>
      </c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</row>
    <row r="43" spans="1:34" x14ac:dyDescent="0.2">
      <c r="A43" s="2">
        <v>2026</v>
      </c>
      <c r="B43" s="101">
        <f>'Summary Data'!I7</f>
        <v>0.11486481328579487</v>
      </c>
      <c r="C43" s="101">
        <f>'Summary Data'!I35</f>
        <v>0.11398577376085377</v>
      </c>
      <c r="D43" s="101">
        <f>'Summary Data'!I64</f>
        <v>0.11486258303446088</v>
      </c>
      <c r="E43" s="101">
        <f>'Summary Data'!I94</f>
        <v>0.11479860614640777</v>
      </c>
      <c r="F43" s="101">
        <f>'Summary Data'!I122</f>
        <v>0.11462068556604724</v>
      </c>
      <c r="G43" s="101"/>
      <c r="H43" s="101"/>
      <c r="I43" s="101"/>
      <c r="J43" s="101"/>
      <c r="K43" s="101"/>
      <c r="L43" s="101"/>
      <c r="M43" s="101">
        <f>'Summary Data'!J7</f>
        <v>0.10337535914938997</v>
      </c>
      <c r="N43" s="101">
        <f>'Summary Data'!J35</f>
        <v>0.10280777742913967</v>
      </c>
      <c r="O43" s="101">
        <f>'Summary Data'!J64</f>
        <v>0.10337420659703958</v>
      </c>
      <c r="P43" s="101">
        <f>'Summary Data'!J94</f>
        <v>0.10337420659703958</v>
      </c>
      <c r="Q43" s="101">
        <f>'Summary Data'!J122</f>
        <v>0.10337544861419264</v>
      </c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</row>
    <row r="44" spans="1:34" x14ac:dyDescent="0.2">
      <c r="A44" s="2">
        <v>2027</v>
      </c>
      <c r="B44" s="101">
        <f>'Summary Data'!I8</f>
        <v>0.12130540464166323</v>
      </c>
      <c r="C44" s="101">
        <f>'Summary Data'!I36</f>
        <v>0.12166321506495767</v>
      </c>
      <c r="D44" s="101">
        <f>'Summary Data'!I65</f>
        <v>0.12185246913077374</v>
      </c>
      <c r="E44" s="101">
        <f>'Summary Data'!I95</f>
        <v>0.11924199059804434</v>
      </c>
      <c r="F44" s="101">
        <f>'Summary Data'!I123</f>
        <v>0.1209780117274545</v>
      </c>
      <c r="G44" s="101"/>
      <c r="H44" s="101"/>
      <c r="I44" s="101"/>
      <c r="J44" s="101"/>
      <c r="K44" s="101"/>
      <c r="L44" s="101"/>
      <c r="M44" s="101">
        <f>'Summary Data'!J8</f>
        <v>0.11114120264767932</v>
      </c>
      <c r="N44" s="101">
        <f>'Summary Data'!J36</f>
        <v>0.11037020275372225</v>
      </c>
      <c r="O44" s="101">
        <f>'Summary Data'!J65</f>
        <v>0.10868046774366819</v>
      </c>
      <c r="P44" s="101">
        <f>'Summary Data'!J95</f>
        <v>0.10600209256451386</v>
      </c>
      <c r="Q44" s="101">
        <f>'Summary Data'!J123</f>
        <v>0.11115797400083395</v>
      </c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</row>
    <row r="45" spans="1:34" x14ac:dyDescent="0.2">
      <c r="A45" s="2">
        <v>2028</v>
      </c>
      <c r="B45" s="101">
        <f>'Summary Data'!I9</f>
        <v>0.12570238311101922</v>
      </c>
      <c r="C45" s="101">
        <f>'Summary Data'!I37</f>
        <v>0.12593573048783677</v>
      </c>
      <c r="D45" s="101">
        <f>'Summary Data'!I66</f>
        <v>0.12603933182917657</v>
      </c>
      <c r="E45" s="101">
        <f>'Summary Data'!I96</f>
        <v>0.12362769815706491</v>
      </c>
      <c r="F45" s="101">
        <f>'Summary Data'!I124</f>
        <v>0.12527507402503124</v>
      </c>
      <c r="G45" s="101"/>
      <c r="H45" s="101"/>
      <c r="I45" s="101"/>
      <c r="J45" s="101"/>
      <c r="K45" s="101"/>
      <c r="L45" s="101"/>
      <c r="M45" s="101">
        <f>'Summary Data'!J9</f>
        <v>0.11319590777575285</v>
      </c>
      <c r="N45" s="101">
        <f>'Summary Data'!J37</f>
        <v>0.11248247357541329</v>
      </c>
      <c r="O45" s="101">
        <f>'Summary Data'!J66</f>
        <v>0.11100615414626877</v>
      </c>
      <c r="P45" s="101">
        <f>'Summary Data'!J96</f>
        <v>0.10842665007473599</v>
      </c>
      <c r="Q45" s="101">
        <f>'Summary Data'!J124</f>
        <v>0.11321050504591343</v>
      </c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</row>
    <row r="46" spans="1:34" x14ac:dyDescent="0.2">
      <c r="A46" s="2">
        <v>2029</v>
      </c>
      <c r="B46" s="101">
        <f>'Summary Data'!I10</f>
        <v>0.12955980197541156</v>
      </c>
      <c r="C46" s="101">
        <f>'Summary Data'!I38</f>
        <v>0.12993319708349943</v>
      </c>
      <c r="D46" s="101">
        <f>'Summary Data'!I67</f>
        <v>0.12940102028746345</v>
      </c>
      <c r="E46" s="101">
        <f>'Summary Data'!I97</f>
        <v>0.12698385856506963</v>
      </c>
      <c r="F46" s="101">
        <f>'Summary Data'!I125</f>
        <v>0.12902402075301217</v>
      </c>
      <c r="G46" s="101"/>
      <c r="H46" s="101"/>
      <c r="I46" s="101"/>
      <c r="J46" s="101"/>
      <c r="K46" s="101"/>
      <c r="L46" s="101"/>
      <c r="M46" s="101">
        <f>'Summary Data'!J10</f>
        <v>0.11549797216773365</v>
      </c>
      <c r="N46" s="101">
        <f>'Summary Data'!J38</f>
        <v>0.11473399755010666</v>
      </c>
      <c r="O46" s="101">
        <f>'Summary Data'!J67</f>
        <v>0.11399109516565364</v>
      </c>
      <c r="P46" s="101">
        <f>'Summary Data'!J97</f>
        <v>0.11067323853982729</v>
      </c>
      <c r="Q46" s="101">
        <f>'Summary Data'!J125</f>
        <v>0.11551165228627225</v>
      </c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</row>
    <row r="47" spans="1:34" x14ac:dyDescent="0.2">
      <c r="A47" s="2">
        <v>2030</v>
      </c>
      <c r="B47" s="101">
        <f>'Summary Data'!I11</f>
        <v>0.1335221941082701</v>
      </c>
      <c r="C47" s="101">
        <f>'Summary Data'!I39</f>
        <v>0.13355194812295676</v>
      </c>
      <c r="D47" s="101">
        <f>'Summary Data'!I68</f>
        <v>0.1335136190192282</v>
      </c>
      <c r="E47" s="101">
        <f>'Summary Data'!I98</f>
        <v>0.13119368141879709</v>
      </c>
      <c r="F47" s="101">
        <f>'Summary Data'!I126</f>
        <v>0.13288221908094028</v>
      </c>
      <c r="G47" s="101"/>
      <c r="H47" s="101"/>
      <c r="I47" s="101"/>
      <c r="J47" s="101"/>
      <c r="K47" s="101"/>
      <c r="L47" s="101"/>
      <c r="M47" s="101">
        <f>'Summary Data'!J11</f>
        <v>0.11890811477294064</v>
      </c>
      <c r="N47" s="101">
        <f>'Summary Data'!J39</f>
        <v>0.11820631276760414</v>
      </c>
      <c r="O47" s="101">
        <f>'Summary Data'!J68</f>
        <v>0.11738954114486636</v>
      </c>
      <c r="P47" s="101">
        <f>'Summary Data'!J98</f>
        <v>0.11443475230265773</v>
      </c>
      <c r="Q47" s="101">
        <f>'Summary Data'!J126</f>
        <v>0.11891254922198047</v>
      </c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</row>
    <row r="48" spans="1:34" x14ac:dyDescent="0.2">
      <c r="A48" s="2">
        <v>2031</v>
      </c>
      <c r="B48" s="101">
        <f>'Summary Data'!I12</f>
        <v>0.13918168178890558</v>
      </c>
      <c r="C48" s="101">
        <f>'Summary Data'!I40</f>
        <v>0.13845756422982922</v>
      </c>
      <c r="D48" s="101">
        <f>'Summary Data'!I69</f>
        <v>0.13819272123603912</v>
      </c>
      <c r="E48" s="101">
        <f>'Summary Data'!I99</f>
        <v>0.13576035297433423</v>
      </c>
      <c r="F48" s="101">
        <f>'Summary Data'!I127</f>
        <v>0.13844505487127856</v>
      </c>
      <c r="G48" s="101"/>
      <c r="H48" s="101"/>
      <c r="I48" s="101"/>
      <c r="J48" s="101"/>
      <c r="K48" s="101"/>
      <c r="L48" s="101"/>
      <c r="M48" s="101">
        <f>'Summary Data'!J12</f>
        <v>0.12246422070978701</v>
      </c>
      <c r="N48" s="101">
        <f>'Summary Data'!J40</f>
        <v>0.12152726996283084</v>
      </c>
      <c r="O48" s="101">
        <f>'Summary Data'!J69</f>
        <v>0.12133380965027857</v>
      </c>
      <c r="P48" s="101">
        <f>'Summary Data'!J99</f>
        <v>0.1177628346965867</v>
      </c>
      <c r="Q48" s="101">
        <f>'Summary Data'!J127</f>
        <v>0.12246575465232999</v>
      </c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</row>
    <row r="49" spans="1:34" x14ac:dyDescent="0.2">
      <c r="A49" s="2">
        <v>2032</v>
      </c>
      <c r="B49" s="101">
        <f>'Summary Data'!I13</f>
        <v>0.14866798257919531</v>
      </c>
      <c r="C49" s="101">
        <f>'Summary Data'!I41</f>
        <v>0.14665979432934437</v>
      </c>
      <c r="D49" s="101">
        <f>'Summary Data'!I70</f>
        <v>0.14315331926879651</v>
      </c>
      <c r="E49" s="101">
        <f>'Summary Data'!I100</f>
        <v>0.13970282502108419</v>
      </c>
      <c r="F49" s="101">
        <f>'Summary Data'!I128</f>
        <v>0.1478456332773711</v>
      </c>
      <c r="G49" s="101"/>
      <c r="H49" s="101"/>
      <c r="I49" s="101"/>
      <c r="J49" s="101"/>
      <c r="K49" s="101"/>
      <c r="L49" s="101"/>
      <c r="M49" s="101">
        <f>'Summary Data'!J13</f>
        <v>0.12563141913868375</v>
      </c>
      <c r="N49" s="101">
        <f>'Summary Data'!J41</f>
        <v>0.12459060786827388</v>
      </c>
      <c r="O49" s="101">
        <f>'Summary Data'!J70</f>
        <v>0.12628108339705277</v>
      </c>
      <c r="P49" s="101">
        <f>'Summary Data'!J100</f>
        <v>0.12065510098076745</v>
      </c>
      <c r="Q49" s="101">
        <f>'Summary Data'!J128</f>
        <v>0.12562990878987518</v>
      </c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</row>
    <row r="50" spans="1:34" x14ac:dyDescent="0.2">
      <c r="A50" s="2">
        <v>2033</v>
      </c>
      <c r="B50" s="101">
        <f>'Summary Data'!I14</f>
        <v>0.15142583644211921</v>
      </c>
      <c r="C50" s="101">
        <f>'Summary Data'!I42</f>
        <v>0.14936462426929123</v>
      </c>
      <c r="D50" s="101">
        <f>'Summary Data'!I71</f>
        <v>0.14626487112408704</v>
      </c>
      <c r="E50" s="101">
        <f>'Summary Data'!I101</f>
        <v>0.14305723277859134</v>
      </c>
      <c r="F50" s="101">
        <f>'Summary Data'!I129</f>
        <v>0.15051805943802568</v>
      </c>
      <c r="G50" s="101"/>
      <c r="H50" s="101"/>
      <c r="I50" s="101"/>
      <c r="J50" s="101"/>
      <c r="K50" s="101"/>
      <c r="L50" s="101"/>
      <c r="M50" s="101">
        <f>'Summary Data'!J14</f>
        <v>0.12785964315037801</v>
      </c>
      <c r="N50" s="101">
        <f>'Summary Data'!J42</f>
        <v>0.12681901037268165</v>
      </c>
      <c r="O50" s="101">
        <f>'Summary Data'!J71</f>
        <v>0.12834730527378502</v>
      </c>
      <c r="P50" s="101">
        <f>'Summary Data'!J101</f>
        <v>0.12309520461318575</v>
      </c>
      <c r="Q50" s="101">
        <f>'Summary Data'!J129</f>
        <v>0.12785483985710672</v>
      </c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</row>
    <row r="51" spans="1:34" x14ac:dyDescent="0.2">
      <c r="A51" s="2">
        <v>2034</v>
      </c>
      <c r="B51" s="101">
        <f>'Summary Data'!I15</f>
        <v>0.15219595621238327</v>
      </c>
      <c r="C51" s="101">
        <f>'Summary Data'!I43</f>
        <v>0.15001756970261421</v>
      </c>
      <c r="D51" s="101">
        <f>'Summary Data'!I72</f>
        <v>0.14709417356254614</v>
      </c>
      <c r="E51" s="101">
        <f>'Summary Data'!I102</f>
        <v>0.14403409842832099</v>
      </c>
      <c r="F51" s="101">
        <f>'Summary Data'!I130</f>
        <v>0.15120157508057525</v>
      </c>
      <c r="G51" s="101"/>
      <c r="H51" s="101"/>
      <c r="I51" s="101"/>
      <c r="J51" s="101"/>
      <c r="K51" s="101"/>
      <c r="L51" s="101"/>
      <c r="M51" s="101">
        <f>'Summary Data'!J15</f>
        <v>0.12793037372533372</v>
      </c>
      <c r="N51" s="101">
        <f>'Summary Data'!J43</f>
        <v>0.12686690241636875</v>
      </c>
      <c r="O51" s="101">
        <f>'Summary Data'!J72</f>
        <v>0.12841543560444041</v>
      </c>
      <c r="P51" s="101">
        <f>'Summary Data'!J102</f>
        <v>0.12335737049917449</v>
      </c>
      <c r="Q51" s="101">
        <f>'Summary Data'!J130</f>
        <v>0.12792175918131707</v>
      </c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</row>
    <row r="52" spans="1:34" x14ac:dyDescent="0.2">
      <c r="A52" s="2">
        <v>2035</v>
      </c>
      <c r="B52" s="101">
        <f>'Summary Data'!I16</f>
        <v>0.15648197439276168</v>
      </c>
      <c r="C52" s="101">
        <f>'Summary Data'!I44</f>
        <v>0.15420257038534732</v>
      </c>
      <c r="D52" s="101">
        <f>'Summary Data'!I73</f>
        <v>0.15166172738753</v>
      </c>
      <c r="E52" s="101">
        <f>'Summary Data'!I103</f>
        <v>0.14894738936563531</v>
      </c>
      <c r="F52" s="101">
        <f>'Summary Data'!I131</f>
        <v>0.15539505990594732</v>
      </c>
      <c r="G52" s="101"/>
      <c r="H52" s="101"/>
      <c r="I52" s="101"/>
      <c r="J52" s="101"/>
      <c r="K52" s="101"/>
      <c r="L52" s="101"/>
      <c r="M52" s="101">
        <f>'Summary Data'!J16</f>
        <v>0.13173651814104279</v>
      </c>
      <c r="N52" s="101">
        <f>'Summary Data'!J44</f>
        <v>0.13067869486318476</v>
      </c>
      <c r="O52" s="101">
        <f>'Summary Data'!J73</f>
        <v>0.13214626998927137</v>
      </c>
      <c r="P52" s="101">
        <f>'Summary Data'!J103</f>
        <v>0.12749186868649062</v>
      </c>
      <c r="Q52" s="101">
        <f>'Summary Data'!J131</f>
        <v>0.13172426316778621</v>
      </c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</row>
    <row r="53" spans="1:34" x14ac:dyDescent="0.2">
      <c r="A53" s="2">
        <v>2036</v>
      </c>
      <c r="B53" s="101">
        <f>'Summary Data'!I17</f>
        <v>0.16008296263174665</v>
      </c>
      <c r="C53" s="101">
        <f>'Summary Data'!I45</f>
        <v>0.15926135490804991</v>
      </c>
      <c r="D53" s="101">
        <f>'Summary Data'!I74</f>
        <v>0.15863628088116744</v>
      </c>
      <c r="E53" s="101">
        <f>'Summary Data'!I104</f>
        <v>0.15287567098298338</v>
      </c>
      <c r="F53" s="101">
        <f>'Summary Data'!I132</f>
        <v>0.15889711981744437</v>
      </c>
      <c r="G53" s="101"/>
      <c r="H53" s="101"/>
      <c r="I53" s="101"/>
      <c r="J53" s="101"/>
      <c r="K53" s="101"/>
      <c r="L53" s="101"/>
      <c r="M53" s="101">
        <f>'Summary Data'!J17</f>
        <v>0.1347435744218749</v>
      </c>
      <c r="N53" s="101">
        <f>'Summary Data'!J45</f>
        <v>0.13514483316991105</v>
      </c>
      <c r="O53" s="101">
        <f>'Summary Data'!J74</f>
        <v>0.13808616664097034</v>
      </c>
      <c r="P53" s="101">
        <f>'Summary Data'!J104</f>
        <v>0.13058495665997752</v>
      </c>
      <c r="Q53" s="101">
        <f>'Summary Data'!J132</f>
        <v>0.13472776427611596</v>
      </c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</row>
    <row r="54" spans="1:34" x14ac:dyDescent="0.2">
      <c r="A54" s="2">
        <v>2037</v>
      </c>
      <c r="B54" s="101">
        <f>'Summary Data'!I18</f>
        <v>0.1638539662110815</v>
      </c>
      <c r="C54" s="101">
        <f>'Summary Data'!I46</f>
        <v>0.16294606387390675</v>
      </c>
      <c r="D54" s="101">
        <f>'Summary Data'!I75</f>
        <v>0.16269704204399327</v>
      </c>
      <c r="E54" s="101">
        <f>'Summary Data'!I105</f>
        <v>0.15745330298657645</v>
      </c>
      <c r="F54" s="101">
        <f>'Summary Data'!I133</f>
        <v>0.1625623033879707</v>
      </c>
      <c r="G54" s="101"/>
      <c r="H54" s="101"/>
      <c r="I54" s="101"/>
      <c r="J54" s="101"/>
      <c r="K54" s="101"/>
      <c r="L54" s="101"/>
      <c r="M54" s="101">
        <f>'Summary Data'!J18</f>
        <v>0.13821725505573518</v>
      </c>
      <c r="N54" s="101">
        <f>'Summary Data'!J46</f>
        <v>0.13936278195274415</v>
      </c>
      <c r="O54" s="101">
        <f>'Summary Data'!J75</f>
        <v>0.14115547077842336</v>
      </c>
      <c r="P54" s="101">
        <f>'Summary Data'!J105</f>
        <v>0.13435635559131409</v>
      </c>
      <c r="Q54" s="101">
        <f>'Summary Data'!J133</f>
        <v>0.13819898920481175</v>
      </c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</row>
    <row r="55" spans="1:34" x14ac:dyDescent="0.2">
      <c r="A55" s="2">
        <v>2038</v>
      </c>
      <c r="B55" s="101">
        <f>'Summary Data'!I19</f>
        <v>0.16967044008337914</v>
      </c>
      <c r="C55" s="101">
        <f>'Summary Data'!I47</f>
        <v>0.16932592072523142</v>
      </c>
      <c r="D55" s="101">
        <f>'Summary Data'!I76</f>
        <v>0.16643595124273086</v>
      </c>
      <c r="E55" s="101">
        <f>'Summary Data'!I106</f>
        <v>0.16131661005511896</v>
      </c>
      <c r="F55" s="101">
        <f>'Summary Data'!I134</f>
        <v>0.16837832378935888</v>
      </c>
      <c r="G55" s="101"/>
      <c r="H55" s="101"/>
      <c r="I55" s="101"/>
      <c r="J55" s="101"/>
      <c r="K55" s="101"/>
      <c r="L55" s="101"/>
      <c r="M55" s="101">
        <f>'Summary Data'!J19</f>
        <v>0.14302477537660985</v>
      </c>
      <c r="N55" s="101">
        <f>'Summary Data'!J47</f>
        <v>0.14479336754811223</v>
      </c>
      <c r="O55" s="101">
        <f>'Summary Data'!J76</f>
        <v>0.14412880166791989</v>
      </c>
      <c r="P55" s="101">
        <f>'Summary Data'!J106</f>
        <v>0.1374907678850259</v>
      </c>
      <c r="Q55" s="101">
        <f>'Summary Data'!J134</f>
        <v>0.14310761635801736</v>
      </c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</row>
    <row r="56" spans="1:34" x14ac:dyDescent="0.2">
      <c r="A56" s="2">
        <v>2039</v>
      </c>
      <c r="B56" s="101">
        <f>'Summary Data'!I20</f>
        <v>0.17517278812894646</v>
      </c>
      <c r="C56" s="101">
        <f>'Summary Data'!I48</f>
        <v>0.17457488368630864</v>
      </c>
      <c r="D56" s="101">
        <f>'Summary Data'!I77</f>
        <v>0.17219032091336167</v>
      </c>
      <c r="E56" s="101">
        <f>'Summary Data'!I107</f>
        <v>0.16745803211315435</v>
      </c>
      <c r="F56" s="101">
        <f>'Summary Data'!I135</f>
        <v>0.17376133684607151</v>
      </c>
      <c r="G56" s="101"/>
      <c r="H56" s="101"/>
      <c r="I56" s="101"/>
      <c r="J56" s="101"/>
      <c r="K56" s="101"/>
      <c r="L56" s="101"/>
      <c r="M56" s="101">
        <f>'Summary Data'!J20</f>
        <v>0.14793155743671826</v>
      </c>
      <c r="N56" s="101">
        <f>'Summary Data'!J48</f>
        <v>0.14954766604298098</v>
      </c>
      <c r="O56" s="101">
        <f>'Summary Data'!J77</f>
        <v>0.1488340178231444</v>
      </c>
      <c r="P56" s="101">
        <f>'Summary Data'!J107</f>
        <v>0.14266951950773185</v>
      </c>
      <c r="Q56" s="101">
        <f>'Summary Data'!J135</f>
        <v>0.14800980228061084</v>
      </c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</row>
    <row r="57" spans="1:34" x14ac:dyDescent="0.2">
      <c r="A57" s="2">
        <v>2040</v>
      </c>
      <c r="B57" s="101">
        <f>'Summary Data'!I21</f>
        <v>0.17888090458193362</v>
      </c>
      <c r="C57" s="101">
        <f>'Summary Data'!I49</f>
        <v>0.17738145176398956</v>
      </c>
      <c r="D57" s="101">
        <f>'Summary Data'!I78</f>
        <v>0.17748330691556743</v>
      </c>
      <c r="E57" s="101">
        <f>'Summary Data'!I108</f>
        <v>0.17179677837370297</v>
      </c>
      <c r="F57" s="101">
        <f>'Summary Data'!I136</f>
        <v>0.17717394661871477</v>
      </c>
      <c r="G57" s="101"/>
      <c r="H57" s="101"/>
      <c r="I57" s="101"/>
      <c r="J57" s="101"/>
      <c r="K57" s="101"/>
      <c r="L57" s="101"/>
      <c r="M57" s="101">
        <f>'Summary Data'!J21</f>
        <v>0.15088993924100166</v>
      </c>
      <c r="N57" s="101">
        <f>'Summary Data'!J49</f>
        <v>0.15219628312667038</v>
      </c>
      <c r="O57" s="101">
        <f>'Summary Data'!J78</f>
        <v>0.15314237172344666</v>
      </c>
      <c r="P57" s="101">
        <f>'Summary Data'!J108</f>
        <v>0.14646370011897383</v>
      </c>
      <c r="Q57" s="101">
        <f>'Summary Data'!J136</f>
        <v>0.1509602005097731</v>
      </c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</row>
    <row r="58" spans="1:34" x14ac:dyDescent="0.2">
      <c r="A58" s="2">
        <v>2041</v>
      </c>
      <c r="B58" s="101">
        <f>'Summary Data'!I22</f>
        <v>0.18388014767053076</v>
      </c>
      <c r="C58" s="101">
        <f>'Summary Data'!I50</f>
        <v>0.18173535196466564</v>
      </c>
      <c r="D58" s="101">
        <f>'Summary Data'!I79</f>
        <v>0.17815817451972593</v>
      </c>
      <c r="E58" s="101">
        <f>'Summary Data'!I109</f>
        <v>0.17271643935321979</v>
      </c>
      <c r="F58" s="101">
        <f>'Summary Data'!I137</f>
        <v>0.18203001799614241</v>
      </c>
      <c r="G58" s="101"/>
      <c r="H58" s="101"/>
      <c r="I58" s="101"/>
      <c r="J58" s="101"/>
      <c r="K58" s="101"/>
      <c r="L58" s="101"/>
      <c r="M58" s="101">
        <f>'Summary Data'!J22</f>
        <v>0.15307801920695732</v>
      </c>
      <c r="N58" s="101">
        <f>'Summary Data'!J50</f>
        <v>0.15708405255702973</v>
      </c>
      <c r="O58" s="101">
        <f>'Summary Data'!J79</f>
        <v>0.15275110112143714</v>
      </c>
      <c r="P58" s="101">
        <f>'Summary Data'!J109</f>
        <v>0.14632327722637151</v>
      </c>
      <c r="Q58" s="101">
        <f>'Summary Data'!J137</f>
        <v>0.15312572145732584</v>
      </c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</row>
    <row r="59" spans="1:34" x14ac:dyDescent="0.2">
      <c r="A59" s="2">
        <v>2042</v>
      </c>
      <c r="B59" s="101">
        <f>'Summary Data'!I23</f>
        <v>0.18954560382993574</v>
      </c>
      <c r="C59" s="101">
        <f>'Summary Data'!I51</f>
        <v>0.18854109998751717</v>
      </c>
      <c r="D59" s="101">
        <f>'Summary Data'!I80</f>
        <v>0.18295803749722692</v>
      </c>
      <c r="E59" s="101">
        <f>'Summary Data'!I110</f>
        <v>0.17819751948578125</v>
      </c>
      <c r="F59" s="101">
        <f>'Summary Data'!I138</f>
        <v>0.18757596875147678</v>
      </c>
      <c r="G59" s="101"/>
      <c r="H59" s="101"/>
      <c r="I59" s="101"/>
      <c r="J59" s="101"/>
      <c r="K59" s="101"/>
      <c r="L59" s="101"/>
      <c r="M59" s="101">
        <f>'Summary Data'!J23</f>
        <v>0.15732679723537463</v>
      </c>
      <c r="N59" s="101">
        <f>'Summary Data'!J51</f>
        <v>0.16082312857658251</v>
      </c>
      <c r="O59" s="101">
        <f>'Summary Data'!J80</f>
        <v>0.15780217641313904</v>
      </c>
      <c r="P59" s="101">
        <f>'Summary Data'!J110</f>
        <v>0.15034348200296874</v>
      </c>
      <c r="Q59" s="101">
        <f>'Summary Data'!J138</f>
        <v>0.15725406526795555</v>
      </c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</row>
    <row r="60" spans="1:34" x14ac:dyDescent="0.2">
      <c r="A60" s="2">
        <v>2043</v>
      </c>
      <c r="B60" s="101">
        <f>'Summary Data'!I24</f>
        <v>0.19784674969129665</v>
      </c>
      <c r="C60" s="101">
        <f>'Summary Data'!I52</f>
        <v>0.1948309422422396</v>
      </c>
      <c r="D60" s="101">
        <f>'Summary Data'!I81</f>
        <v>0.19111552228470755</v>
      </c>
      <c r="E60" s="101">
        <f>'Summary Data'!I111</f>
        <v>0.18483653523687452</v>
      </c>
      <c r="F60" s="101">
        <f>'Summary Data'!I139</f>
        <v>0.19574251429151673</v>
      </c>
      <c r="G60" s="101"/>
      <c r="H60" s="101"/>
      <c r="I60" s="101"/>
      <c r="J60" s="101"/>
      <c r="K60" s="101"/>
      <c r="L60" s="101"/>
      <c r="M60" s="101">
        <f>'Summary Data'!J24</f>
        <v>0.164568217086309</v>
      </c>
      <c r="N60" s="101">
        <f>'Summary Data'!J52</f>
        <v>0.1655413003131912</v>
      </c>
      <c r="O60" s="101">
        <f>'Summary Data'!J81</f>
        <v>0.16474899045128999</v>
      </c>
      <c r="P60" s="101">
        <f>'Summary Data'!J111</f>
        <v>0.15599135119770238</v>
      </c>
      <c r="Q60" s="101">
        <f>'Summary Data'!J139</f>
        <v>0.16448931645148027</v>
      </c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</row>
    <row r="61" spans="1:34" x14ac:dyDescent="0.2">
      <c r="A61" s="2">
        <v>2044</v>
      </c>
      <c r="B61" s="101">
        <f>'Summary Data'!I25</f>
        <v>0.20460118699967733</v>
      </c>
      <c r="C61" s="101">
        <f>'Summary Data'!I53</f>
        <v>0.20130901780552657</v>
      </c>
      <c r="D61" s="101">
        <f>'Summary Data'!I82</f>
        <v>0.19759602779898686</v>
      </c>
      <c r="E61" s="101">
        <f>'Summary Data'!I112</f>
        <v>0.19167382850560785</v>
      </c>
      <c r="F61" s="101">
        <f>'Summary Data'!I140</f>
        <v>0.20228839067345764</v>
      </c>
      <c r="G61" s="101"/>
      <c r="H61" s="101"/>
      <c r="I61" s="101"/>
      <c r="J61" s="101"/>
      <c r="K61" s="101"/>
      <c r="L61" s="101"/>
      <c r="M61" s="101">
        <f>'Summary Data'!J25</f>
        <v>0.16959523960967168</v>
      </c>
      <c r="N61" s="101">
        <f>'Summary Data'!J53</f>
        <v>0.16943079016216733</v>
      </c>
      <c r="O61" s="101">
        <f>'Summary Data'!J82</f>
        <v>0.17040806379623888</v>
      </c>
      <c r="P61" s="101">
        <f>'Summary Data'!J112</f>
        <v>0.16264265100099137</v>
      </c>
      <c r="Q61" s="101">
        <f>'Summary Data'!J140</f>
        <v>0.16951489410049281</v>
      </c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</row>
    <row r="62" spans="1:34" x14ac:dyDescent="0.2">
      <c r="A62" s="2">
        <v>2045</v>
      </c>
      <c r="B62" s="101">
        <f>'Summary Data'!I26</f>
        <v>0.23682496466054154</v>
      </c>
      <c r="C62" s="101">
        <f>'Summary Data'!I54</f>
        <v>0.21447978308398369</v>
      </c>
      <c r="D62" s="101">
        <f>'Summary Data'!I83</f>
        <v>0.20728496997937076</v>
      </c>
      <c r="E62" s="101">
        <f>'Summary Data'!I113</f>
        <v>0.20444651562458732</v>
      </c>
      <c r="F62" s="101">
        <f>'Summary Data'!I141</f>
        <v>0.23440910776390295</v>
      </c>
      <c r="G62" s="101"/>
      <c r="H62" s="101"/>
      <c r="I62" s="101"/>
      <c r="J62" s="101"/>
      <c r="K62" s="101"/>
      <c r="L62" s="101"/>
      <c r="M62" s="101">
        <f>'Summary Data'!J26</f>
        <v>0.18162671416432832</v>
      </c>
      <c r="N62" s="101">
        <f>'Summary Data'!J54</f>
        <v>0.17512655321188092</v>
      </c>
      <c r="O62" s="101">
        <f>'Summary Data'!J83</f>
        <v>0.17818101596017677</v>
      </c>
      <c r="P62" s="101">
        <f>'Summary Data'!J113</f>
        <v>0.16929157869123979</v>
      </c>
      <c r="Q62" s="101">
        <f>'Summary Data'!J141</f>
        <v>0.18154281984805803</v>
      </c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</row>
    <row r="64" spans="1:34" x14ac:dyDescent="0.2">
      <c r="A64" s="93" t="s">
        <v>86</v>
      </c>
      <c r="C64" s="102">
        <f>(C47-$B47)/$B47</f>
        <v>2.2283946789051901E-4</v>
      </c>
      <c r="D64" s="102">
        <f t="shared" ref="D64:F64" si="11">(D47-$B47)/$B47</f>
        <v>-6.4222199905899461E-5</v>
      </c>
      <c r="E64" s="102">
        <f t="shared" si="11"/>
        <v>-1.7439143395028944E-2</v>
      </c>
      <c r="F64" s="102">
        <f t="shared" si="11"/>
        <v>-4.7930235988398965E-3</v>
      </c>
      <c r="G64" s="102"/>
      <c r="H64" s="102"/>
      <c r="I64" s="102"/>
      <c r="J64" s="102"/>
      <c r="K64" s="102"/>
      <c r="L64" s="102"/>
      <c r="N64" s="102">
        <f>(N47-$M47)/$M47</f>
        <v>-5.9020530825554919E-3</v>
      </c>
      <c r="O64" s="102">
        <f>(O47-$M47)/$M47</f>
        <v>-1.2770983973415556E-2</v>
      </c>
      <c r="P64" s="102">
        <f>(P47-$M47)/$M47</f>
        <v>-3.7620329603450131E-2</v>
      </c>
      <c r="Q64" s="102">
        <f>(Q47-$M47)/$M47</f>
        <v>3.729307329696079E-5</v>
      </c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</row>
    <row r="65" spans="1:50" x14ac:dyDescent="0.2">
      <c r="A65" s="93" t="s">
        <v>87</v>
      </c>
      <c r="C65" s="102">
        <f>(C62-$B62)/$B62</f>
        <v>-9.4353150684881662E-2</v>
      </c>
      <c r="D65" s="102">
        <f t="shared" ref="D65:F65" si="12">(D62-$B62)/$B62</f>
        <v>-0.1247334491256553</v>
      </c>
      <c r="E65" s="102">
        <f t="shared" si="12"/>
        <v>-0.13671890158355815</v>
      </c>
      <c r="F65" s="102">
        <f t="shared" si="12"/>
        <v>-1.0201022937347058E-2</v>
      </c>
      <c r="G65" s="102"/>
      <c r="H65" s="102"/>
      <c r="I65" s="102"/>
      <c r="J65" s="102"/>
      <c r="K65" s="102"/>
      <c r="L65" s="102"/>
      <c r="N65" s="102">
        <f>(N62-$M62)/$M62</f>
        <v>-3.5788573186245759E-2</v>
      </c>
      <c r="O65" s="102">
        <f>(O62-$M62)/$M62</f>
        <v>-1.8971318288751451E-2</v>
      </c>
      <c r="P65" s="102">
        <f>(P62-$M62)/$M62</f>
        <v>-6.7914764245133111E-2</v>
      </c>
      <c r="Q65" s="102">
        <f>(Q62-$M62)/$M62</f>
        <v>-4.6190515892053556E-4</v>
      </c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</row>
    <row r="66" spans="1:50" x14ac:dyDescent="0.2"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</row>
    <row r="67" spans="1:50" x14ac:dyDescent="0.2"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</row>
    <row r="68" spans="1:50" x14ac:dyDescent="0.2"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</row>
    <row r="69" spans="1:50" x14ac:dyDescent="0.2"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</row>
    <row r="70" spans="1:50" x14ac:dyDescent="0.2">
      <c r="AH70" s="90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</row>
    <row r="71" spans="1:50" x14ac:dyDescent="0.2">
      <c r="AH71" s="90"/>
      <c r="AI71" s="103"/>
      <c r="AJ71" s="103"/>
      <c r="AK71" s="103"/>
      <c r="AL71" s="103"/>
      <c r="AN71" s="96"/>
      <c r="AO71" s="96"/>
      <c r="AP71" s="96"/>
      <c r="AQ71" s="96"/>
      <c r="AR71" s="96"/>
      <c r="AS71" s="96"/>
      <c r="AU71" s="102"/>
      <c r="AV71" s="102"/>
      <c r="AW71" s="102"/>
      <c r="AX71" s="102"/>
    </row>
    <row r="72" spans="1:50" x14ac:dyDescent="0.2">
      <c r="AH72" s="90"/>
      <c r="AI72" s="103"/>
      <c r="AJ72" s="103"/>
      <c r="AK72" s="103"/>
      <c r="AL72" s="103"/>
      <c r="AN72" s="96"/>
      <c r="AO72" s="96"/>
      <c r="AP72" s="96"/>
      <c r="AQ72" s="96"/>
      <c r="AR72" s="96"/>
      <c r="AS72" s="96"/>
      <c r="AU72" s="102"/>
      <c r="AV72" s="102"/>
      <c r="AW72" s="102"/>
      <c r="AX72" s="102"/>
    </row>
    <row r="73" spans="1:50" x14ac:dyDescent="0.2">
      <c r="AH73" s="90"/>
      <c r="AI73" s="103"/>
      <c r="AJ73" s="103"/>
      <c r="AK73" s="103"/>
      <c r="AL73" s="103"/>
      <c r="AN73" s="96"/>
      <c r="AO73" s="96"/>
      <c r="AP73" s="96"/>
      <c r="AQ73" s="96"/>
      <c r="AR73" s="96"/>
      <c r="AS73" s="96"/>
      <c r="AU73" s="102"/>
      <c r="AV73" s="102"/>
      <c r="AW73" s="102"/>
      <c r="AX73" s="102"/>
    </row>
    <row r="74" spans="1:50" x14ac:dyDescent="0.2">
      <c r="AH74" s="90"/>
      <c r="AI74" s="103"/>
      <c r="AJ74" s="103"/>
      <c r="AK74" s="103"/>
      <c r="AL74" s="103"/>
      <c r="AN74" s="96"/>
      <c r="AO74" s="96"/>
      <c r="AP74" s="96"/>
      <c r="AQ74" s="96"/>
      <c r="AR74" s="96"/>
      <c r="AS74" s="96"/>
      <c r="AU74" s="102"/>
      <c r="AV74" s="102"/>
      <c r="AW74" s="102"/>
      <c r="AX74" s="102"/>
    </row>
    <row r="75" spans="1:50" x14ac:dyDescent="0.2">
      <c r="AH75" s="90"/>
      <c r="AI75" s="103"/>
      <c r="AJ75" s="103"/>
      <c r="AK75" s="103"/>
      <c r="AL75" s="103"/>
      <c r="AN75" s="96"/>
      <c r="AO75" s="96"/>
      <c r="AP75" s="96"/>
      <c r="AQ75" s="96"/>
      <c r="AR75" s="96"/>
      <c r="AS75" s="96"/>
      <c r="AU75" s="102"/>
      <c r="AV75" s="102"/>
      <c r="AW75" s="102"/>
      <c r="AX75" s="102"/>
    </row>
    <row r="76" spans="1:50" x14ac:dyDescent="0.2">
      <c r="AH76" s="90"/>
      <c r="AI76" s="103"/>
      <c r="AJ76" s="103"/>
      <c r="AK76" s="103"/>
      <c r="AL76" s="103"/>
      <c r="AN76" s="96"/>
      <c r="AO76" s="96"/>
      <c r="AP76" s="96"/>
      <c r="AQ76" s="96"/>
      <c r="AR76" s="96"/>
      <c r="AS76" s="96"/>
      <c r="AU76" s="102"/>
      <c r="AV76" s="102"/>
      <c r="AW76" s="102"/>
      <c r="AX76" s="102"/>
    </row>
    <row r="77" spans="1:50" x14ac:dyDescent="0.2">
      <c r="AH77" s="90"/>
      <c r="AI77" s="103"/>
      <c r="AJ77" s="103"/>
      <c r="AK77" s="103"/>
      <c r="AL77" s="103"/>
      <c r="AN77" s="96"/>
      <c r="AO77" s="96"/>
      <c r="AP77" s="96"/>
      <c r="AQ77" s="96"/>
      <c r="AR77" s="96"/>
      <c r="AS77" s="96"/>
      <c r="AU77" s="102"/>
      <c r="AV77" s="102"/>
      <c r="AW77" s="102"/>
      <c r="AX77" s="102"/>
    </row>
    <row r="78" spans="1:50" x14ac:dyDescent="0.2">
      <c r="AH78" s="90"/>
      <c r="AI78" s="103"/>
      <c r="AJ78" s="103"/>
      <c r="AK78" s="103"/>
      <c r="AL78" s="103"/>
      <c r="AN78" s="96"/>
      <c r="AO78" s="96"/>
      <c r="AP78" s="96"/>
      <c r="AQ78" s="96"/>
      <c r="AR78" s="96"/>
      <c r="AS78" s="96"/>
      <c r="AU78" s="102"/>
      <c r="AV78" s="102"/>
      <c r="AW78" s="102"/>
      <c r="AX78" s="102"/>
    </row>
    <row r="79" spans="1:50" x14ac:dyDescent="0.2">
      <c r="AH79" s="90"/>
      <c r="AI79" s="103"/>
      <c r="AJ79" s="103"/>
      <c r="AK79" s="103"/>
      <c r="AL79" s="103"/>
      <c r="AN79" s="96"/>
      <c r="AO79" s="96"/>
      <c r="AP79" s="96"/>
      <c r="AQ79" s="96"/>
      <c r="AR79" s="96"/>
      <c r="AS79" s="96"/>
      <c r="AU79" s="102"/>
      <c r="AV79" s="102"/>
      <c r="AW79" s="102"/>
      <c r="AX79" s="102"/>
    </row>
    <row r="80" spans="1:50" x14ac:dyDescent="0.2">
      <c r="AH80" s="90"/>
      <c r="AI80" s="103"/>
      <c r="AJ80" s="103"/>
      <c r="AK80" s="103"/>
      <c r="AL80" s="103"/>
      <c r="AN80" s="96"/>
      <c r="AO80" s="96"/>
      <c r="AP80" s="96"/>
      <c r="AQ80" s="96"/>
      <c r="AR80" s="96"/>
      <c r="AS80" s="96"/>
      <c r="AU80" s="102"/>
      <c r="AV80" s="102"/>
      <c r="AW80" s="102"/>
      <c r="AX80" s="102"/>
    </row>
    <row r="81" spans="1:50" x14ac:dyDescent="0.2">
      <c r="AH81" s="90"/>
      <c r="AI81" s="103"/>
      <c r="AJ81" s="103"/>
      <c r="AK81" s="103"/>
      <c r="AL81" s="103"/>
      <c r="AN81" s="96"/>
      <c r="AO81" s="96"/>
      <c r="AP81" s="96"/>
      <c r="AQ81" s="96"/>
      <c r="AR81" s="96"/>
      <c r="AS81" s="96"/>
      <c r="AU81" s="102"/>
      <c r="AV81" s="102"/>
      <c r="AW81" s="102"/>
      <c r="AX81" s="102"/>
    </row>
    <row r="82" spans="1:50" x14ac:dyDescent="0.2">
      <c r="AH82" s="90"/>
      <c r="AI82" s="103"/>
      <c r="AJ82" s="103"/>
      <c r="AK82" s="103"/>
      <c r="AL82" s="103"/>
      <c r="AN82" s="96"/>
      <c r="AO82" s="96"/>
      <c r="AP82" s="96"/>
      <c r="AQ82" s="96"/>
      <c r="AR82" s="96"/>
      <c r="AS82" s="96"/>
      <c r="AU82" s="102"/>
      <c r="AV82" s="102"/>
      <c r="AW82" s="102"/>
      <c r="AX82" s="102"/>
    </row>
    <row r="83" spans="1:50" x14ac:dyDescent="0.2">
      <c r="AH83" s="90"/>
      <c r="AI83" s="103"/>
      <c r="AJ83" s="103"/>
      <c r="AK83" s="103"/>
      <c r="AL83" s="103"/>
      <c r="AN83" s="96"/>
      <c r="AO83" s="96"/>
      <c r="AP83" s="96"/>
      <c r="AQ83" s="96"/>
      <c r="AR83" s="96"/>
      <c r="AS83" s="96"/>
      <c r="AU83" s="102"/>
      <c r="AV83" s="102"/>
      <c r="AW83" s="102"/>
      <c r="AX83" s="102"/>
    </row>
    <row r="84" spans="1:50" x14ac:dyDescent="0.2">
      <c r="AH84" s="90"/>
      <c r="AI84" s="103"/>
      <c r="AJ84" s="103"/>
      <c r="AK84" s="103"/>
      <c r="AL84" s="103"/>
      <c r="AN84" s="96"/>
      <c r="AO84" s="96"/>
      <c r="AP84" s="96"/>
      <c r="AQ84" s="96"/>
      <c r="AR84" s="96"/>
      <c r="AS84" s="96"/>
      <c r="AU84" s="102"/>
      <c r="AV84" s="102"/>
      <c r="AW84" s="102"/>
      <c r="AX84" s="102"/>
    </row>
    <row r="85" spans="1:50" x14ac:dyDescent="0.2">
      <c r="AH85" s="90"/>
      <c r="AI85" s="103"/>
      <c r="AJ85" s="103"/>
      <c r="AK85" s="103"/>
      <c r="AL85" s="103"/>
      <c r="AN85" s="96"/>
      <c r="AO85" s="96"/>
      <c r="AP85" s="96"/>
      <c r="AQ85" s="96"/>
      <c r="AR85" s="96"/>
      <c r="AS85" s="96"/>
      <c r="AU85" s="102"/>
      <c r="AV85" s="102"/>
      <c r="AW85" s="102"/>
      <c r="AX85" s="102"/>
    </row>
    <row r="86" spans="1:50" x14ac:dyDescent="0.2">
      <c r="AH86" s="90"/>
      <c r="AI86" s="103"/>
      <c r="AJ86" s="103"/>
      <c r="AK86" s="103"/>
      <c r="AL86" s="103"/>
      <c r="AN86" s="96"/>
      <c r="AO86" s="96"/>
      <c r="AP86" s="96"/>
      <c r="AQ86" s="96"/>
      <c r="AR86" s="96"/>
      <c r="AS86" s="96"/>
      <c r="AU86" s="102"/>
      <c r="AV86" s="102"/>
      <c r="AW86" s="102"/>
      <c r="AX86" s="102"/>
    </row>
    <row r="87" spans="1:50" x14ac:dyDescent="0.2">
      <c r="AH87" s="90"/>
      <c r="AI87" s="103"/>
      <c r="AJ87" s="103"/>
      <c r="AK87" s="103"/>
      <c r="AL87" s="103"/>
      <c r="AN87" s="96"/>
      <c r="AO87" s="96"/>
      <c r="AP87" s="96"/>
      <c r="AQ87" s="96"/>
      <c r="AR87" s="96"/>
      <c r="AS87" s="96"/>
      <c r="AU87" s="102"/>
      <c r="AV87" s="102"/>
      <c r="AW87" s="102"/>
      <c r="AX87" s="102"/>
    </row>
    <row r="88" spans="1:50" x14ac:dyDescent="0.2">
      <c r="AH88" s="90"/>
      <c r="AI88" s="103"/>
      <c r="AJ88" s="103"/>
      <c r="AK88" s="103"/>
      <c r="AL88" s="103"/>
      <c r="AN88" s="96"/>
      <c r="AO88" s="96"/>
      <c r="AP88" s="96"/>
      <c r="AQ88" s="96"/>
      <c r="AR88" s="96"/>
      <c r="AS88" s="96"/>
      <c r="AU88" s="102"/>
      <c r="AV88" s="102"/>
      <c r="AW88" s="102"/>
      <c r="AX88" s="102"/>
    </row>
    <row r="94" spans="1:50" s="99" customFormat="1" ht="15" x14ac:dyDescent="0.25">
      <c r="A94" s="99" t="s">
        <v>78</v>
      </c>
    </row>
    <row r="95" spans="1:50" s="100" customFormat="1" ht="85.5" x14ac:dyDescent="0.2">
      <c r="B95" s="100" t="str">
        <f>B3</f>
        <v>1- Preferred Resource Strategy</v>
      </c>
      <c r="C95" s="100" t="str">
        <f t="shared" ref="C95:F95" si="13">C3</f>
        <v>2- Alternative Lowest Reasonable Cost Portfolio</v>
      </c>
      <c r="D95" s="100" t="str">
        <f t="shared" si="13"/>
        <v>3- No CETA/NCF no SCGHG</v>
      </c>
      <c r="E95" s="100" t="str">
        <f t="shared" si="13"/>
        <v>4- No Resource Additons</v>
      </c>
      <c r="F95" s="100" t="str">
        <f t="shared" si="13"/>
        <v>5- Least Cost_no NCF EE</v>
      </c>
      <c r="G95" s="100" t="s">
        <v>72</v>
      </c>
    </row>
    <row r="96" spans="1:50" x14ac:dyDescent="0.2">
      <c r="A96" s="2"/>
      <c r="B96" s="101"/>
      <c r="C96" s="101"/>
      <c r="D96" s="101"/>
      <c r="E96" s="101"/>
      <c r="F96" s="101"/>
      <c r="H96" s="101"/>
      <c r="I96" s="101"/>
      <c r="J96" s="101"/>
      <c r="K96" s="101"/>
      <c r="L96" s="101"/>
    </row>
    <row r="97" spans="1:12" x14ac:dyDescent="0.2">
      <c r="A97" s="2">
        <v>2023</v>
      </c>
      <c r="B97" s="101">
        <f>'Summary Data'!P4</f>
        <v>2.8794472656354442</v>
      </c>
      <c r="C97" s="101">
        <f>'Summary Data'!P32</f>
        <v>2.8794472656354442</v>
      </c>
      <c r="D97" s="101">
        <f>'Summary Data'!P61</f>
        <v>2.8794472656354442</v>
      </c>
      <c r="E97" s="101">
        <f>'Summary Data'!P91</f>
        <v>2.8794472656354442</v>
      </c>
      <c r="F97" s="101">
        <f>'Summary Data'!P119</f>
        <v>2.8794472656354442</v>
      </c>
      <c r="G97" s="93">
        <f>'GHG-PRS'!$B$20</f>
        <v>0</v>
      </c>
      <c r="H97" s="101"/>
      <c r="I97" s="101"/>
      <c r="J97" s="101"/>
      <c r="K97" s="101"/>
      <c r="L97" s="101"/>
    </row>
    <row r="98" spans="1:12" x14ac:dyDescent="0.2">
      <c r="A98" s="2">
        <v>2024</v>
      </c>
      <c r="B98" s="101">
        <f>'Summary Data'!P5</f>
        <v>2.9632909253258708</v>
      </c>
      <c r="C98" s="101">
        <f>'Summary Data'!P33</f>
        <v>2.9632909253258708</v>
      </c>
      <c r="D98" s="101">
        <f>'Summary Data'!P62</f>
        <v>2.9632909253258708</v>
      </c>
      <c r="E98" s="101">
        <f>'Summary Data'!P92</f>
        <v>2.9632909253258708</v>
      </c>
      <c r="F98" s="101">
        <f>'Summary Data'!P120</f>
        <v>2.9632909253258708</v>
      </c>
      <c r="G98" s="93">
        <f>'GHG-PRS'!$B$20</f>
        <v>0</v>
      </c>
      <c r="H98" s="101"/>
      <c r="I98" s="101"/>
      <c r="J98" s="101"/>
      <c r="K98" s="101"/>
      <c r="L98" s="101"/>
    </row>
    <row r="99" spans="1:12" x14ac:dyDescent="0.2">
      <c r="A99" s="2">
        <v>2025</v>
      </c>
      <c r="B99" s="101">
        <f>'Summary Data'!P6</f>
        <v>2.7021133191225624</v>
      </c>
      <c r="C99" s="101">
        <f>'Summary Data'!P34</f>
        <v>2.7021133191225624</v>
      </c>
      <c r="D99" s="101">
        <f>'Summary Data'!P63</f>
        <v>2.7021133191225624</v>
      </c>
      <c r="E99" s="101">
        <f>'Summary Data'!P93</f>
        <v>2.7021133191225624</v>
      </c>
      <c r="F99" s="101">
        <f>'Summary Data'!P121</f>
        <v>2.7021133191225624</v>
      </c>
      <c r="G99" s="93">
        <f>'GHG-PRS'!$B$20</f>
        <v>0</v>
      </c>
      <c r="H99" s="101"/>
      <c r="I99" s="101"/>
      <c r="J99" s="101"/>
      <c r="K99" s="101"/>
      <c r="L99" s="101"/>
    </row>
    <row r="100" spans="1:12" x14ac:dyDescent="0.2">
      <c r="A100" s="2">
        <v>2026</v>
      </c>
      <c r="B100" s="101">
        <f>'Summary Data'!P7</f>
        <v>1.4820482448331038</v>
      </c>
      <c r="C100" s="101">
        <f>'Summary Data'!P35</f>
        <v>1.4820482448331038</v>
      </c>
      <c r="D100" s="101">
        <f>'Summary Data'!P64</f>
        <v>1.4820482448331038</v>
      </c>
      <c r="E100" s="101">
        <f>'Summary Data'!P94</f>
        <v>1.4820482448331038</v>
      </c>
      <c r="F100" s="101">
        <f>'Summary Data'!P122</f>
        <v>1.4820482448331038</v>
      </c>
      <c r="G100" s="93">
        <f>'GHG-PRS'!$B$20</f>
        <v>0</v>
      </c>
      <c r="H100" s="101"/>
      <c r="I100" s="101"/>
      <c r="J100" s="101"/>
      <c r="K100" s="101"/>
      <c r="L100" s="101"/>
    </row>
    <row r="101" spans="1:12" x14ac:dyDescent="0.2">
      <c r="A101" s="2">
        <v>2027</v>
      </c>
      <c r="B101" s="101">
        <f>'Summary Data'!P8</f>
        <v>1.1293734202152652</v>
      </c>
      <c r="C101" s="101">
        <f>'Summary Data'!P36</f>
        <v>1.1216414050520678</v>
      </c>
      <c r="D101" s="101">
        <f>'Summary Data'!P65</f>
        <v>1.1783109334905306</v>
      </c>
      <c r="E101" s="101">
        <f>'Summary Data'!P95</f>
        <v>0.87624877475990615</v>
      </c>
      <c r="F101" s="101">
        <f>'Summary Data'!P123</f>
        <v>1.1302246110929015</v>
      </c>
      <c r="G101" s="93">
        <f>'GHG-PRS'!$B$20</f>
        <v>0</v>
      </c>
      <c r="H101" s="101"/>
      <c r="I101" s="101"/>
      <c r="J101" s="101"/>
      <c r="K101" s="101"/>
      <c r="L101" s="101"/>
    </row>
    <row r="102" spans="1:12" x14ac:dyDescent="0.2">
      <c r="A102" s="2">
        <v>2028</v>
      </c>
      <c r="B102" s="101">
        <f>'Summary Data'!P9</f>
        <v>1.1630519137634845</v>
      </c>
      <c r="C102" s="101">
        <f>'Summary Data'!P37</f>
        <v>1.1651262571673486</v>
      </c>
      <c r="D102" s="101">
        <f>'Summary Data'!P66</f>
        <v>1.2171623838876502</v>
      </c>
      <c r="E102" s="101">
        <f>'Summary Data'!P96</f>
        <v>0.88317063968728382</v>
      </c>
      <c r="F102" s="101">
        <f>'Summary Data'!P124</f>
        <v>1.1639930800686711</v>
      </c>
      <c r="G102" s="93">
        <f>'GHG-PRS'!$B$20</f>
        <v>0</v>
      </c>
      <c r="H102" s="101"/>
      <c r="I102" s="101"/>
      <c r="J102" s="101"/>
      <c r="K102" s="101"/>
      <c r="L102" s="101"/>
    </row>
    <row r="103" spans="1:12" x14ac:dyDescent="0.2">
      <c r="A103" s="2">
        <v>2029</v>
      </c>
      <c r="B103" s="101">
        <f>'Summary Data'!P10</f>
        <v>1.1324207759628295</v>
      </c>
      <c r="C103" s="101">
        <f>'Summary Data'!P38</f>
        <v>1.1344890749436549</v>
      </c>
      <c r="D103" s="101">
        <f>'Summary Data'!P67</f>
        <v>1.1847276517584908</v>
      </c>
      <c r="E103" s="101">
        <f>'Summary Data'!P97</f>
        <v>0.86186842247113238</v>
      </c>
      <c r="F103" s="101">
        <f>'Summary Data'!P125</f>
        <v>1.1333305715886206</v>
      </c>
      <c r="G103" s="93">
        <f>'GHG-PRS'!$B$20</f>
        <v>0</v>
      </c>
      <c r="H103" s="101"/>
      <c r="I103" s="101"/>
      <c r="J103" s="101"/>
      <c r="K103" s="101"/>
      <c r="L103" s="101"/>
    </row>
    <row r="104" spans="1:12" x14ac:dyDescent="0.2">
      <c r="A104" s="2">
        <v>2030</v>
      </c>
      <c r="B104" s="101">
        <f>'Summary Data'!P11</f>
        <v>1.1809063649356812</v>
      </c>
      <c r="C104" s="101">
        <f>'Summary Data'!P39</f>
        <v>1.1827867739314244</v>
      </c>
      <c r="D104" s="101">
        <f>'Summary Data'!P68</f>
        <v>1.2353297898827424</v>
      </c>
      <c r="E104" s="101">
        <f>'Summary Data'!P98</f>
        <v>0.89940636172334032</v>
      </c>
      <c r="F104" s="101">
        <f>'Summary Data'!P126</f>
        <v>1.1818529745965378</v>
      </c>
      <c r="G104" s="93">
        <f>'GHG-PRS'!$B$20</f>
        <v>0</v>
      </c>
      <c r="H104" s="101"/>
      <c r="I104" s="101"/>
      <c r="J104" s="101"/>
      <c r="K104" s="101"/>
      <c r="L104" s="101"/>
    </row>
    <row r="105" spans="1:12" x14ac:dyDescent="0.2">
      <c r="A105" s="2">
        <v>2031</v>
      </c>
      <c r="B105" s="101">
        <f>'Summary Data'!P12</f>
        <v>1.050216560302982</v>
      </c>
      <c r="C105" s="101">
        <f>'Summary Data'!P40</f>
        <v>1.0518707300728991</v>
      </c>
      <c r="D105" s="101">
        <f>'Summary Data'!P69</f>
        <v>1.0960509512725991</v>
      </c>
      <c r="E105" s="101">
        <f>'Summary Data'!P99</f>
        <v>0.8131425206273587</v>
      </c>
      <c r="F105" s="101">
        <f>'Summary Data'!P127</f>
        <v>1.0510137772611856</v>
      </c>
      <c r="G105" s="93">
        <f>'GHG-PRS'!$B$20</f>
        <v>0</v>
      </c>
      <c r="H105" s="101"/>
      <c r="I105" s="101"/>
      <c r="J105" s="101"/>
      <c r="K105" s="101"/>
      <c r="L105" s="101"/>
    </row>
    <row r="106" spans="1:12" x14ac:dyDescent="0.2">
      <c r="A106" s="2">
        <v>2032</v>
      </c>
      <c r="B106" s="101">
        <f>'Summary Data'!P13</f>
        <v>0.9754022952012712</v>
      </c>
      <c r="C106" s="101">
        <f>'Summary Data'!P41</f>
        <v>0.97673177819254575</v>
      </c>
      <c r="D106" s="101">
        <f>'Summary Data'!P70</f>
        <v>1.0164105828309913</v>
      </c>
      <c r="E106" s="101">
        <f>'Summary Data'!P100</f>
        <v>0.76329081727190973</v>
      </c>
      <c r="F106" s="101">
        <f>'Summary Data'!P128</f>
        <v>0.97611556970178703</v>
      </c>
      <c r="G106" s="93">
        <f>'GHG-PRS'!$B$20</f>
        <v>0</v>
      </c>
      <c r="H106" s="101"/>
      <c r="I106" s="101"/>
      <c r="J106" s="101"/>
      <c r="K106" s="101"/>
      <c r="L106" s="101"/>
    </row>
    <row r="107" spans="1:12" x14ac:dyDescent="0.2">
      <c r="A107" s="2">
        <v>2033</v>
      </c>
      <c r="B107" s="101">
        <f>'Summary Data'!P14</f>
        <v>0.96386658091035982</v>
      </c>
      <c r="C107" s="101">
        <f>'Summary Data'!P42</f>
        <v>0.96522468547072415</v>
      </c>
      <c r="D107" s="101">
        <f>'Summary Data'!P71</f>
        <v>1.0053697040925602</v>
      </c>
      <c r="E107" s="101">
        <f>'Summary Data'!P101</f>
        <v>0.74919561302335114</v>
      </c>
      <c r="F107" s="101">
        <f>'Summary Data'!P129</f>
        <v>0.96458846229504303</v>
      </c>
      <c r="G107" s="93">
        <f>'GHG-PRS'!$B$20</f>
        <v>0</v>
      </c>
      <c r="H107" s="101"/>
      <c r="I107" s="101"/>
      <c r="J107" s="101"/>
      <c r="K107" s="101"/>
      <c r="L107" s="101"/>
    </row>
    <row r="108" spans="1:12" x14ac:dyDescent="0.2">
      <c r="A108" s="2">
        <v>2034</v>
      </c>
      <c r="B108" s="101">
        <f>'Summary Data'!P15</f>
        <v>0.94922189672127977</v>
      </c>
      <c r="C108" s="101">
        <f>'Summary Data'!P43</f>
        <v>0.95058219782951836</v>
      </c>
      <c r="D108" s="101">
        <f>'Summary Data'!P72</f>
        <v>0.9911353873998292</v>
      </c>
      <c r="E108" s="101">
        <f>'Summary Data'!P102</f>
        <v>0.73242834188475614</v>
      </c>
      <c r="F108" s="101">
        <f>'Summary Data'!P130</f>
        <v>0.94995091580148516</v>
      </c>
      <c r="G108" s="93">
        <f>'GHG-PRS'!$B$20</f>
        <v>0</v>
      </c>
      <c r="H108" s="101"/>
      <c r="I108" s="101"/>
      <c r="J108" s="101"/>
      <c r="K108" s="101"/>
      <c r="L108" s="101"/>
    </row>
    <row r="109" spans="1:12" x14ac:dyDescent="0.2">
      <c r="A109" s="2">
        <v>2035</v>
      </c>
      <c r="B109" s="101">
        <f>'Summary Data'!P16</f>
        <v>0.95852093886374867</v>
      </c>
      <c r="C109" s="101">
        <f>'Summary Data'!P44</f>
        <v>0.96493107794936039</v>
      </c>
      <c r="D109" s="101">
        <f>'Summary Data'!P73</f>
        <v>1.0068570437692406</v>
      </c>
      <c r="E109" s="101">
        <f>'Summary Data'!P103</f>
        <v>0.73341446459657667</v>
      </c>
      <c r="F109" s="101">
        <f>'Summary Data'!P131</f>
        <v>0.95927791208162083</v>
      </c>
      <c r="G109" s="93">
        <f>'GHG-PRS'!$B$20</f>
        <v>0</v>
      </c>
      <c r="H109" s="101"/>
      <c r="I109" s="101"/>
      <c r="J109" s="101"/>
      <c r="K109" s="101"/>
      <c r="L109" s="101"/>
    </row>
    <row r="110" spans="1:12" x14ac:dyDescent="0.2">
      <c r="A110" s="2">
        <v>2036</v>
      </c>
      <c r="B110" s="101">
        <f>'Summary Data'!P17</f>
        <v>0.94969115227227308</v>
      </c>
      <c r="C110" s="101">
        <f>'Summary Data'!P45</f>
        <v>0.95122768597416507</v>
      </c>
      <c r="D110" s="101">
        <f>'Summary Data'!P74</f>
        <v>1.2254098810135716</v>
      </c>
      <c r="E110" s="101">
        <f>'Summary Data'!P104</f>
        <v>0.72005707699453025</v>
      </c>
      <c r="F110" s="101">
        <f>'Summary Data'!P132</f>
        <v>0.95044719711092784</v>
      </c>
      <c r="G110" s="93">
        <f>'GHG-PRS'!$B$20</f>
        <v>0</v>
      </c>
      <c r="H110" s="101"/>
      <c r="I110" s="101"/>
      <c r="J110" s="101"/>
      <c r="K110" s="101"/>
      <c r="L110" s="101"/>
    </row>
    <row r="111" spans="1:12" x14ac:dyDescent="0.2">
      <c r="A111" s="2">
        <v>2037</v>
      </c>
      <c r="B111" s="101">
        <f>'Summary Data'!P18</f>
        <v>0.93096537024842252</v>
      </c>
      <c r="C111" s="101">
        <f>'Summary Data'!P46</f>
        <v>0.93270392196982099</v>
      </c>
      <c r="D111" s="101">
        <f>'Summary Data'!P75</f>
        <v>1.2049826940815223</v>
      </c>
      <c r="E111" s="101">
        <f>'Summary Data'!P105</f>
        <v>0.70268762250715255</v>
      </c>
      <c r="F111" s="101">
        <f>'Summary Data'!P133</f>
        <v>0.93171674968619878</v>
      </c>
      <c r="G111" s="93">
        <f>'GHG-PRS'!$B$20</f>
        <v>0</v>
      </c>
      <c r="H111" s="101"/>
      <c r="I111" s="101"/>
      <c r="J111" s="101"/>
      <c r="K111" s="101"/>
      <c r="L111" s="101"/>
    </row>
    <row r="112" spans="1:12" x14ac:dyDescent="0.2">
      <c r="A112" s="2">
        <v>2038</v>
      </c>
      <c r="B112" s="101">
        <f>'Summary Data'!P19</f>
        <v>0.90493079648152697</v>
      </c>
      <c r="C112" s="101">
        <f>'Summary Data'!P47</f>
        <v>0.90675357318913952</v>
      </c>
      <c r="D112" s="101">
        <f>'Summary Data'!P76</f>
        <v>1.1780186854235632</v>
      </c>
      <c r="E112" s="101">
        <f>'Summary Data'!P106</f>
        <v>0.67737241957009953</v>
      </c>
      <c r="F112" s="101">
        <f>'Summary Data'!P134</f>
        <v>0.90567962732764429</v>
      </c>
      <c r="G112" s="93">
        <f>'GHG-PRS'!$B$20</f>
        <v>0</v>
      </c>
      <c r="H112" s="101"/>
      <c r="I112" s="101"/>
      <c r="J112" s="101"/>
      <c r="K112" s="101"/>
      <c r="L112" s="101"/>
    </row>
    <row r="113" spans="1:12" x14ac:dyDescent="0.2">
      <c r="A113" s="2">
        <v>2039</v>
      </c>
      <c r="B113" s="101">
        <f>'Summary Data'!P20</f>
        <v>0.89663317737357073</v>
      </c>
      <c r="C113" s="101">
        <f>'Summary Data'!P48</f>
        <v>0.89862563900653436</v>
      </c>
      <c r="D113" s="101">
        <f>'Summary Data'!P77</f>
        <v>1.1702349820884363</v>
      </c>
      <c r="E113" s="101">
        <f>'Summary Data'!P107</f>
        <v>0.66858898161847435</v>
      </c>
      <c r="F113" s="101">
        <f>'Summary Data'!P135</f>
        <v>0.89738341742162853</v>
      </c>
      <c r="G113" s="93">
        <f>'GHG-PRS'!$B$20</f>
        <v>0</v>
      </c>
      <c r="H113" s="101"/>
      <c r="I113" s="101"/>
      <c r="J113" s="101"/>
      <c r="K113" s="101"/>
      <c r="L113" s="101"/>
    </row>
    <row r="114" spans="1:12" x14ac:dyDescent="0.2">
      <c r="A114" s="2">
        <v>2040</v>
      </c>
      <c r="B114" s="101">
        <f>'Summary Data'!P21</f>
        <v>0.89795005427626262</v>
      </c>
      <c r="C114" s="101">
        <f>'Summary Data'!P49</f>
        <v>0.9005900316174259</v>
      </c>
      <c r="D114" s="101">
        <f>'Summary Data'!P78</f>
        <v>1.400925325929343</v>
      </c>
      <c r="E114" s="101">
        <f>'Summary Data'!P108</f>
        <v>0.66361406142484669</v>
      </c>
      <c r="F114" s="101">
        <f>'Summary Data'!P136</f>
        <v>0.89872033215874159</v>
      </c>
      <c r="G114" s="93">
        <f>'GHG-PRS'!$B$20</f>
        <v>0</v>
      </c>
      <c r="H114" s="101"/>
      <c r="I114" s="101"/>
      <c r="J114" s="101"/>
      <c r="K114" s="101"/>
      <c r="L114" s="101"/>
    </row>
    <row r="115" spans="1:12" x14ac:dyDescent="0.2">
      <c r="A115" s="2">
        <v>2041</v>
      </c>
      <c r="B115" s="101">
        <f>'Summary Data'!P22</f>
        <v>0.86034908225246554</v>
      </c>
      <c r="C115" s="101">
        <f>'Summary Data'!P50</f>
        <v>1.084554396004898</v>
      </c>
      <c r="D115" s="101">
        <f>'Summary Data'!P79</f>
        <v>1.3620953228944397</v>
      </c>
      <c r="E115" s="101">
        <f>'Summary Data'!P109</f>
        <v>0.62655694619791658</v>
      </c>
      <c r="F115" s="101">
        <f>'Summary Data'!P137</f>
        <v>0.86111747794419247</v>
      </c>
      <c r="G115" s="93">
        <f>'GHG-PRS'!$B$20</f>
        <v>0</v>
      </c>
      <c r="H115" s="101"/>
      <c r="I115" s="101"/>
      <c r="J115" s="101"/>
      <c r="K115" s="101"/>
      <c r="L115" s="101"/>
    </row>
    <row r="116" spans="1:12" x14ac:dyDescent="0.2">
      <c r="A116" s="2">
        <v>2042</v>
      </c>
      <c r="B116" s="101">
        <f>'Summary Data'!P23</f>
        <v>0.85870998367985463</v>
      </c>
      <c r="C116" s="101">
        <f>'Summary Data'!P51</f>
        <v>1.0846029987055348</v>
      </c>
      <c r="D116" s="101">
        <f>'Summary Data'!P80</f>
        <v>1.3637465277224221</v>
      </c>
      <c r="E116" s="101">
        <f>'Summary Data'!P110</f>
        <v>0.62330769580078116</v>
      </c>
      <c r="F116" s="101">
        <f>'Summary Data'!P138</f>
        <v>0.85948341828319208</v>
      </c>
      <c r="G116" s="93">
        <f>'GHG-PRS'!$B$20</f>
        <v>0</v>
      </c>
      <c r="H116" s="101"/>
      <c r="I116" s="101"/>
      <c r="J116" s="101"/>
      <c r="K116" s="101"/>
      <c r="L116" s="101"/>
    </row>
    <row r="117" spans="1:12" x14ac:dyDescent="0.2">
      <c r="A117" s="2">
        <v>2043</v>
      </c>
      <c r="B117" s="101">
        <f>'Summary Data'!P24</f>
        <v>0.86382079471974249</v>
      </c>
      <c r="C117" s="101">
        <f>'Summary Data'!P52</f>
        <v>1.0932642001123709</v>
      </c>
      <c r="D117" s="101">
        <f>'Summary Data'!P81</f>
        <v>1.376418529541626</v>
      </c>
      <c r="E117" s="101">
        <f>'Summary Data'!P111</f>
        <v>0.62480573602864586</v>
      </c>
      <c r="F117" s="101">
        <f>'Summary Data'!P139</f>
        <v>0.86460580885462113</v>
      </c>
      <c r="G117" s="93">
        <f>'GHG-PRS'!$B$20</f>
        <v>0</v>
      </c>
      <c r="H117" s="101"/>
      <c r="I117" s="101"/>
      <c r="J117" s="101"/>
      <c r="K117" s="101"/>
      <c r="L117" s="101"/>
    </row>
    <row r="118" spans="1:12" x14ac:dyDescent="0.2">
      <c r="A118" s="2">
        <v>2044</v>
      </c>
      <c r="B118" s="101">
        <f>'Summary Data'!P25</f>
        <v>0.96166069519213448</v>
      </c>
      <c r="C118" s="101">
        <f>'Summary Data'!P53</f>
        <v>1.2242762865944501</v>
      </c>
      <c r="D118" s="101">
        <f>'Summary Data'!P82</f>
        <v>1.5474625577079266</v>
      </c>
      <c r="E118" s="101">
        <f>'Summary Data'!P112</f>
        <v>0.68837432667968756</v>
      </c>
      <c r="F118" s="101">
        <f>'Summary Data'!P140</f>
        <v>0.96255781726481171</v>
      </c>
      <c r="G118" s="93">
        <f>'GHG-PRS'!$B$20</f>
        <v>0</v>
      </c>
      <c r="H118" s="101"/>
      <c r="I118" s="101"/>
      <c r="J118" s="101"/>
      <c r="K118" s="101"/>
      <c r="L118" s="101"/>
    </row>
    <row r="119" spans="1:12" x14ac:dyDescent="0.2">
      <c r="A119" s="2">
        <v>2045</v>
      </c>
      <c r="B119" s="101">
        <f>'Summary Data'!P26</f>
        <v>0.40828106784849993</v>
      </c>
      <c r="C119" s="101">
        <f>'Summary Data'!P54</f>
        <v>0.93931527050668762</v>
      </c>
      <c r="D119" s="101">
        <f>'Summary Data'!P83</f>
        <v>1.2615527275990803</v>
      </c>
      <c r="E119" s="101">
        <f>'Summary Data'!P113</f>
        <v>0.15190369236835941</v>
      </c>
      <c r="F119" s="101">
        <f>'Summary Data'!P141</f>
        <v>0.40914319679231914</v>
      </c>
      <c r="G119" s="93">
        <f>'GHG-PRS'!$B$20</f>
        <v>0</v>
      </c>
      <c r="H119" s="101"/>
      <c r="I119" s="101"/>
      <c r="J119" s="101"/>
      <c r="K119" s="101"/>
      <c r="L119" s="101"/>
    </row>
    <row r="121" spans="1:12" x14ac:dyDescent="0.2">
      <c r="A121" s="93" t="s">
        <v>79</v>
      </c>
      <c r="B121" s="106">
        <f>-PMT(0.025,25,NPV(0.025,B96:B119))</f>
        <v>1.2265926032084205</v>
      </c>
      <c r="C121" s="106">
        <f t="shared" ref="C121:F121" si="14">-PMT(0.025,25,NPV(0.025,C96:C119))</f>
        <v>1.2744642563439381</v>
      </c>
      <c r="D121" s="106">
        <f t="shared" si="14"/>
        <v>1.3984763701985903</v>
      </c>
      <c r="E121" s="106">
        <f t="shared" si="14"/>
        <v>1.048723164174548</v>
      </c>
      <c r="F121" s="106">
        <f t="shared" si="14"/>
        <v>1.2271851922707306</v>
      </c>
      <c r="G121" s="106"/>
      <c r="H121" s="106"/>
      <c r="I121" s="106"/>
      <c r="J121" s="106"/>
      <c r="K121" s="106"/>
      <c r="L121" s="106"/>
    </row>
    <row r="122" spans="1:12" x14ac:dyDescent="0.2">
      <c r="A122" s="93" t="s">
        <v>80</v>
      </c>
      <c r="B122" s="106">
        <f>-PMT($A$1,25,NPV($A$1,B96:B119))</f>
        <v>1.3959269861596819</v>
      </c>
      <c r="C122" s="106">
        <f t="shared" ref="C122:F122" si="15">-PMT($A$1,25,NPV($A$1,C96:C119))</f>
        <v>1.4277119771214661</v>
      </c>
      <c r="D122" s="106">
        <f t="shared" si="15"/>
        <v>1.5266601655065615</v>
      </c>
      <c r="E122" s="106">
        <f t="shared" si="15"/>
        <v>1.2300115258023889</v>
      </c>
      <c r="F122" s="106">
        <f t="shared" si="15"/>
        <v>1.3964807279426188</v>
      </c>
      <c r="G122" s="106"/>
      <c r="H122" s="106"/>
      <c r="I122" s="106"/>
      <c r="J122" s="106"/>
      <c r="K122" s="106"/>
      <c r="L122" s="106"/>
    </row>
    <row r="123" spans="1:12" x14ac:dyDescent="0.2">
      <c r="A123" s="93" t="s">
        <v>108</v>
      </c>
      <c r="B123" s="106">
        <f>B98</f>
        <v>2.9632909253258708</v>
      </c>
      <c r="C123" s="106">
        <f t="shared" ref="C123:F123" si="16">C98</f>
        <v>2.9632909253258708</v>
      </c>
      <c r="D123" s="106">
        <f t="shared" si="16"/>
        <v>2.9632909253258708</v>
      </c>
      <c r="E123" s="106">
        <f t="shared" si="16"/>
        <v>2.9632909253258708</v>
      </c>
      <c r="F123" s="106">
        <f t="shared" si="16"/>
        <v>2.9632909253258708</v>
      </c>
      <c r="G123" s="106"/>
      <c r="H123" s="106"/>
      <c r="I123" s="106"/>
      <c r="J123" s="106"/>
      <c r="K123" s="106"/>
      <c r="L123" s="106"/>
    </row>
    <row r="124" spans="1:12" x14ac:dyDescent="0.2">
      <c r="A124" s="93" t="s">
        <v>90</v>
      </c>
      <c r="B124" s="106">
        <f>B119</f>
        <v>0.40828106784849993</v>
      </c>
      <c r="C124" s="106">
        <f t="shared" ref="C124:F124" si="17">C119</f>
        <v>0.93931527050668762</v>
      </c>
      <c r="D124" s="106">
        <f t="shared" si="17"/>
        <v>1.2615527275990803</v>
      </c>
      <c r="E124" s="106">
        <f t="shared" si="17"/>
        <v>0.15190369236835941</v>
      </c>
      <c r="F124" s="106">
        <f t="shared" si="17"/>
        <v>0.40914319679231914</v>
      </c>
      <c r="G124" s="106"/>
      <c r="H124" s="106"/>
      <c r="I124" s="106"/>
      <c r="J124" s="106"/>
      <c r="K124" s="106"/>
      <c r="L124" s="106"/>
    </row>
    <row r="152" spans="1:12" ht="76.5" x14ac:dyDescent="0.2">
      <c r="B152" s="90" t="str">
        <f>'Scenario List'!$A$3</f>
        <v>1- Preferred Resource Strategy</v>
      </c>
      <c r="C152" s="90" t="str">
        <f>'Scenario List'!$A$4</f>
        <v>2- Alternative Lowest Reasonable Cost Portfolio</v>
      </c>
      <c r="D152" s="90" t="str">
        <f>'Scenario List'!$A$5</f>
        <v>3- No CETA/NCF no SCGHG</v>
      </c>
      <c r="E152" s="90" t="str">
        <f>'Scenario List'!$A$6</f>
        <v>4- No Resource Additons</v>
      </c>
      <c r="F152" s="90" t="str">
        <f>'Scenario List'!$A$7</f>
        <v>5- Least Cost_no NCF EE</v>
      </c>
      <c r="G152" s="90"/>
      <c r="H152" s="90"/>
      <c r="I152" s="90"/>
      <c r="J152" s="90"/>
      <c r="K152" s="90"/>
      <c r="L152" s="90"/>
    </row>
    <row r="153" spans="1:12" x14ac:dyDescent="0.2">
      <c r="A153" s="2"/>
      <c r="B153" s="122"/>
      <c r="C153" s="122"/>
      <c r="D153" s="122"/>
      <c r="E153" s="122"/>
      <c r="F153" s="122"/>
      <c r="G153" s="98"/>
      <c r="H153" s="98"/>
      <c r="I153" s="122"/>
      <c r="J153" s="98"/>
      <c r="K153" s="98"/>
      <c r="L153" s="98"/>
    </row>
    <row r="154" spans="1:12" x14ac:dyDescent="0.2">
      <c r="A154" s="2">
        <v>2023</v>
      </c>
      <c r="B154" s="122">
        <f>'Summary Data'!M4+'Summary Data'!N4</f>
        <v>263.24785115556017</v>
      </c>
      <c r="C154" s="122">
        <f>'Summary Data'!M32+'Summary Data'!N32</f>
        <v>263.50282085084729</v>
      </c>
      <c r="D154" s="122">
        <f>'Summary Data'!M61+'Summary Data'!N61</f>
        <v>263.2496925917182</v>
      </c>
      <c r="E154" s="122">
        <f>'Summary Data'!M91+'Summary Data'!N91</f>
        <v>263.2496925917182</v>
      </c>
      <c r="F154" s="122">
        <f>'Summary Data'!M119+'Summary Data'!N119</f>
        <v>263.26521112771786</v>
      </c>
      <c r="G154" s="98"/>
      <c r="H154" s="98"/>
      <c r="I154" s="122"/>
      <c r="J154" s="98"/>
      <c r="K154" s="98"/>
      <c r="L154" s="98"/>
    </row>
    <row r="155" spans="1:12" x14ac:dyDescent="0.2">
      <c r="A155" s="2">
        <v>2024</v>
      </c>
      <c r="B155" s="122">
        <f>'Summary Data'!M5+'Summary Data'!N5</f>
        <v>257.96674719487777</v>
      </c>
      <c r="C155" s="122">
        <f>'Summary Data'!M33+'Summary Data'!N33</f>
        <v>258.22478099774594</v>
      </c>
      <c r="D155" s="122">
        <f>'Summary Data'!M62+'Summary Data'!N62</f>
        <v>258.01331070308925</v>
      </c>
      <c r="E155" s="122">
        <f>'Summary Data'!M92+'Summary Data'!N92</f>
        <v>258.01331070308925</v>
      </c>
      <c r="F155" s="122">
        <f>'Summary Data'!M120+'Summary Data'!N120</f>
        <v>258.00491904751641</v>
      </c>
      <c r="G155" s="98"/>
      <c r="H155" s="98"/>
      <c r="I155" s="122"/>
      <c r="J155" s="98"/>
      <c r="K155" s="98"/>
      <c r="L155" s="98"/>
    </row>
    <row r="156" spans="1:12" x14ac:dyDescent="0.2">
      <c r="A156" s="2">
        <v>2025</v>
      </c>
      <c r="B156" s="122">
        <f>'Summary Data'!M6+'Summary Data'!N6</f>
        <v>229.88216035720734</v>
      </c>
      <c r="C156" s="122">
        <f>'Summary Data'!M34+'Summary Data'!N34</f>
        <v>228.65005108396196</v>
      </c>
      <c r="D156" s="122">
        <f>'Summary Data'!M63+'Summary Data'!N63</f>
        <v>229.94185880911888</v>
      </c>
      <c r="E156" s="122">
        <f>'Summary Data'!M93+'Summary Data'!N93</f>
        <v>229.94185880911888</v>
      </c>
      <c r="F156" s="122">
        <f>'Summary Data'!M121+'Summary Data'!N121</f>
        <v>229.92963633891696</v>
      </c>
      <c r="G156" s="98"/>
      <c r="H156" s="98"/>
      <c r="I156" s="122"/>
      <c r="J156" s="98"/>
      <c r="K156" s="98"/>
      <c r="L156" s="98"/>
    </row>
    <row r="157" spans="1:12" x14ac:dyDescent="0.2">
      <c r="A157" s="2">
        <v>2026</v>
      </c>
      <c r="B157" s="122">
        <f>'Summary Data'!M7+'Summary Data'!N7</f>
        <v>248.87900979294352</v>
      </c>
      <c r="C157" s="122">
        <f>'Summary Data'!M35+'Summary Data'!N35</f>
        <v>247.48659682365496</v>
      </c>
      <c r="D157" s="122">
        <f>'Summary Data'!M64+'Summary Data'!N64</f>
        <v>248.96908153999669</v>
      </c>
      <c r="E157" s="122">
        <f>'Summary Data'!M94+'Summary Data'!N94</f>
        <v>248.96908153999669</v>
      </c>
      <c r="F157" s="122">
        <f>'Summary Data'!M122+'Summary Data'!N122</f>
        <v>248.95505151390154</v>
      </c>
      <c r="G157" s="98"/>
      <c r="H157" s="98"/>
      <c r="I157" s="122"/>
      <c r="J157" s="98"/>
      <c r="K157" s="98"/>
      <c r="L157" s="98"/>
    </row>
    <row r="158" spans="1:12" x14ac:dyDescent="0.2">
      <c r="A158" s="2">
        <v>2027</v>
      </c>
      <c r="B158" s="122">
        <f>'Summary Data'!M8+'Summary Data'!N8</f>
        <v>231.71299178193129</v>
      </c>
      <c r="C158" s="122">
        <f>'Summary Data'!M36+'Summary Data'!N36</f>
        <v>196.86064435781518</v>
      </c>
      <c r="D158" s="122">
        <f>'Summary Data'!M65+'Summary Data'!N65</f>
        <v>252.34075596448918</v>
      </c>
      <c r="E158" s="122">
        <f>'Summary Data'!M95+'Summary Data'!N95</f>
        <v>262.1658634511781</v>
      </c>
      <c r="F158" s="122">
        <f>'Summary Data'!M123+'Summary Data'!N123</f>
        <v>231.68765649609986</v>
      </c>
      <c r="G158" s="98"/>
      <c r="H158" s="98"/>
      <c r="I158" s="122"/>
      <c r="J158" s="98"/>
      <c r="K158" s="98"/>
      <c r="L158" s="98"/>
    </row>
    <row r="159" spans="1:12" x14ac:dyDescent="0.2">
      <c r="A159" s="2">
        <v>2028</v>
      </c>
      <c r="B159" s="122">
        <f>'Summary Data'!M9+'Summary Data'!N9</f>
        <v>253.32295615345129</v>
      </c>
      <c r="C159" s="122">
        <f>'Summary Data'!M37+'Summary Data'!N37</f>
        <v>216.05013057294468</v>
      </c>
      <c r="D159" s="122">
        <f>'Summary Data'!M66+'Summary Data'!N66</f>
        <v>274.91689719819544</v>
      </c>
      <c r="E159" s="122">
        <f>'Summary Data'!M96+'Summary Data'!N96</f>
        <v>286.76383846518564</v>
      </c>
      <c r="F159" s="122">
        <f>'Summary Data'!M124+'Summary Data'!N124</f>
        <v>253.3351004298151</v>
      </c>
      <c r="G159" s="98"/>
      <c r="H159" s="98"/>
      <c r="I159" s="122"/>
      <c r="J159" s="98"/>
      <c r="K159" s="98"/>
      <c r="L159" s="98"/>
    </row>
    <row r="160" spans="1:12" x14ac:dyDescent="0.2">
      <c r="A160" s="2">
        <v>2029</v>
      </c>
      <c r="B160" s="122">
        <f>'Summary Data'!M10+'Summary Data'!N10</f>
        <v>249.20972426963604</v>
      </c>
      <c r="C160" s="122">
        <f>'Summary Data'!M38+'Summary Data'!N38</f>
        <v>209.37362936026742</v>
      </c>
      <c r="D160" s="122">
        <f>'Summary Data'!M67+'Summary Data'!N67</f>
        <v>271.91185476185854</v>
      </c>
      <c r="E160" s="122">
        <f>'Summary Data'!M97+'Summary Data'!N97</f>
        <v>289.4591673694564</v>
      </c>
      <c r="F160" s="122">
        <f>'Summary Data'!M125+'Summary Data'!N125</f>
        <v>249.2814741376132</v>
      </c>
      <c r="G160" s="98"/>
      <c r="H160" s="98"/>
      <c r="I160" s="122"/>
      <c r="J160" s="98"/>
      <c r="K160" s="98"/>
      <c r="L160" s="98"/>
    </row>
    <row r="161" spans="1:12" x14ac:dyDescent="0.2">
      <c r="A161" s="2">
        <v>2030</v>
      </c>
      <c r="B161" s="122">
        <f>'Summary Data'!M11+'Summary Data'!N11</f>
        <v>238.34011083561509</v>
      </c>
      <c r="C161" s="122">
        <f>'Summary Data'!M39+'Summary Data'!N39</f>
        <v>191.00581070127245</v>
      </c>
      <c r="D161" s="122">
        <f>'Summary Data'!M68+'Summary Data'!N68</f>
        <v>288.00019075786554</v>
      </c>
      <c r="E161" s="122">
        <f>'Summary Data'!M98+'Summary Data'!N98</f>
        <v>298.72079194285129</v>
      </c>
      <c r="F161" s="122">
        <f>'Summary Data'!M126+'Summary Data'!N126</f>
        <v>238.43012390938816</v>
      </c>
      <c r="G161" s="98"/>
      <c r="H161" s="98"/>
      <c r="I161" s="122"/>
      <c r="J161" s="98"/>
      <c r="K161" s="98"/>
      <c r="L161" s="98"/>
    </row>
    <row r="162" spans="1:12" x14ac:dyDescent="0.2">
      <c r="A162" s="2">
        <v>2031</v>
      </c>
      <c r="B162" s="122">
        <f>'Summary Data'!M12+'Summary Data'!N12</f>
        <v>239.04353486450495</v>
      </c>
      <c r="C162" s="122">
        <f>'Summary Data'!M40+'Summary Data'!N40</f>
        <v>199.91161965051509</v>
      </c>
      <c r="D162" s="122">
        <f>'Summary Data'!M69+'Summary Data'!N69</f>
        <v>285.48032200415389</v>
      </c>
      <c r="E162" s="122">
        <f>'Summary Data'!M99+'Summary Data'!N99</f>
        <v>299.27401326556077</v>
      </c>
      <c r="F162" s="122">
        <f>'Summary Data'!M127+'Summary Data'!N127</f>
        <v>239.18030106588577</v>
      </c>
      <c r="G162" s="98"/>
      <c r="H162" s="98"/>
      <c r="I162" s="122"/>
      <c r="J162" s="98"/>
      <c r="K162" s="98"/>
      <c r="L162" s="98"/>
    </row>
    <row r="163" spans="1:12" x14ac:dyDescent="0.2">
      <c r="A163" s="2">
        <v>2032</v>
      </c>
      <c r="B163" s="122">
        <f>'Summary Data'!M13+'Summary Data'!N13</f>
        <v>213.5771850909282</v>
      </c>
      <c r="C163" s="122">
        <f>'Summary Data'!M41+'Summary Data'!N41</f>
        <v>205.49721640762482</v>
      </c>
      <c r="D163" s="122">
        <f>'Summary Data'!M70+'Summary Data'!N70</f>
        <v>222.1740727658528</v>
      </c>
      <c r="E163" s="122">
        <f>'Summary Data'!M100+'Summary Data'!N100</f>
        <v>314.93418460259136</v>
      </c>
      <c r="F163" s="122">
        <f>'Summary Data'!M128+'Summary Data'!N128</f>
        <v>213.81746928534972</v>
      </c>
      <c r="G163" s="98"/>
      <c r="H163" s="98"/>
      <c r="I163" s="122"/>
      <c r="J163" s="98"/>
      <c r="K163" s="98"/>
      <c r="L163" s="98"/>
    </row>
    <row r="164" spans="1:12" x14ac:dyDescent="0.2">
      <c r="A164" s="2">
        <v>2033</v>
      </c>
      <c r="B164" s="122">
        <f>'Summary Data'!M14+'Summary Data'!N14</f>
        <v>211.34187367569527</v>
      </c>
      <c r="C164" s="122">
        <f>'Summary Data'!M42+'Summary Data'!N42</f>
        <v>200.88761354056675</v>
      </c>
      <c r="D164" s="122">
        <f>'Summary Data'!M71+'Summary Data'!N71</f>
        <v>221.3657959314092</v>
      </c>
      <c r="E164" s="122">
        <f>'Summary Data'!M101+'Summary Data'!N101</f>
        <v>310.67600824387063</v>
      </c>
      <c r="F164" s="122">
        <f>'Summary Data'!M129+'Summary Data'!N129</f>
        <v>211.57957882579257</v>
      </c>
      <c r="G164" s="98"/>
      <c r="H164" s="98"/>
      <c r="I164" s="122"/>
      <c r="J164" s="98"/>
      <c r="K164" s="98"/>
      <c r="L164" s="98"/>
    </row>
    <row r="165" spans="1:12" x14ac:dyDescent="0.2">
      <c r="A165" s="2">
        <v>2034</v>
      </c>
      <c r="B165" s="122">
        <f>'Summary Data'!M15+'Summary Data'!N15</f>
        <v>192.58396026354114</v>
      </c>
      <c r="C165" s="122">
        <f>'Summary Data'!M43+'Summary Data'!N43</f>
        <v>184.83021935992065</v>
      </c>
      <c r="D165" s="122">
        <f>'Summary Data'!M72+'Summary Data'!N72</f>
        <v>203.5188708520989</v>
      </c>
      <c r="E165" s="122">
        <f>'Summary Data'!M102+'Summary Data'!N102</f>
        <v>297.55662068463221</v>
      </c>
      <c r="F165" s="122">
        <f>'Summary Data'!M130+'Summary Data'!N130</f>
        <v>192.85765223643082</v>
      </c>
      <c r="G165" s="98"/>
      <c r="H165" s="98"/>
      <c r="I165" s="122"/>
      <c r="J165" s="98"/>
      <c r="K165" s="98"/>
      <c r="L165" s="98"/>
    </row>
    <row r="166" spans="1:12" x14ac:dyDescent="0.2">
      <c r="A166" s="2">
        <v>2035</v>
      </c>
      <c r="B166" s="122">
        <f>'Summary Data'!M16+'Summary Data'!N16</f>
        <v>202.79180882385029</v>
      </c>
      <c r="C166" s="122">
        <f>'Summary Data'!M44+'Summary Data'!N44</f>
        <v>194.43780962929503</v>
      </c>
      <c r="D166" s="122">
        <f>'Summary Data'!M73+'Summary Data'!N73</f>
        <v>213.86855422584495</v>
      </c>
      <c r="E166" s="122">
        <f>'Summary Data'!M103+'Summary Data'!N103</f>
        <v>317.46077728413718</v>
      </c>
      <c r="F166" s="122">
        <f>'Summary Data'!M131+'Summary Data'!N131</f>
        <v>203.13775910919173</v>
      </c>
      <c r="G166" s="98"/>
      <c r="H166" s="98"/>
      <c r="I166" s="122"/>
      <c r="J166" s="98"/>
      <c r="K166" s="98"/>
      <c r="L166" s="98"/>
    </row>
    <row r="167" spans="1:12" x14ac:dyDescent="0.2">
      <c r="A167" s="2">
        <v>2036</v>
      </c>
      <c r="B167" s="122">
        <f>'Summary Data'!M17+'Summary Data'!N17</f>
        <v>201.7761054045381</v>
      </c>
      <c r="C167" s="122">
        <f>'Summary Data'!M45+'Summary Data'!N45</f>
        <v>191.17565439384592</v>
      </c>
      <c r="D167" s="122">
        <f>'Summary Data'!M74+'Summary Data'!N74</f>
        <v>207.932916506396</v>
      </c>
      <c r="E167" s="122">
        <f>'Summary Data'!M104+'Summary Data'!N104</f>
        <v>313.33889819609345</v>
      </c>
      <c r="F167" s="122">
        <f>'Summary Data'!M132+'Summary Data'!N132</f>
        <v>202.07918026094174</v>
      </c>
      <c r="G167" s="98"/>
      <c r="H167" s="98"/>
      <c r="I167" s="122"/>
      <c r="J167" s="98"/>
      <c r="K167" s="98"/>
      <c r="L167" s="98"/>
    </row>
    <row r="168" spans="1:12" x14ac:dyDescent="0.2">
      <c r="A168" s="2">
        <v>2037</v>
      </c>
      <c r="B168" s="122">
        <f>'Summary Data'!M18+'Summary Data'!N18</f>
        <v>209.89382390481359</v>
      </c>
      <c r="C168" s="122">
        <f>'Summary Data'!M46+'Summary Data'!N46</f>
        <v>198.90084383933311</v>
      </c>
      <c r="D168" s="122">
        <f>'Summary Data'!M75+'Summary Data'!N75</f>
        <v>214.68664173017811</v>
      </c>
      <c r="E168" s="122">
        <f>'Summary Data'!M105+'Summary Data'!N105</f>
        <v>329.54071371453011</v>
      </c>
      <c r="F168" s="122">
        <f>'Summary Data'!M133+'Summary Data'!N133</f>
        <v>210.23677171251376</v>
      </c>
      <c r="G168" s="98"/>
      <c r="H168" s="98"/>
      <c r="I168" s="122"/>
      <c r="J168" s="98"/>
      <c r="K168" s="98"/>
      <c r="L168" s="98"/>
    </row>
    <row r="169" spans="1:12" x14ac:dyDescent="0.2">
      <c r="A169" s="2">
        <v>2038</v>
      </c>
      <c r="B169" s="122">
        <f>'Summary Data'!M19+'Summary Data'!N19</f>
        <v>224.74463551206082</v>
      </c>
      <c r="C169" s="122">
        <f>'Summary Data'!M47+'Summary Data'!N47</f>
        <v>202.75377998573924</v>
      </c>
      <c r="D169" s="122">
        <f>'Summary Data'!M76+'Summary Data'!N76</f>
        <v>229.77241771249328</v>
      </c>
      <c r="E169" s="122">
        <f>'Summary Data'!M106+'Summary Data'!N106</f>
        <v>350.86370388991776</v>
      </c>
      <c r="F169" s="122">
        <f>'Summary Data'!M134+'Summary Data'!N134</f>
        <v>225.15145673713636</v>
      </c>
      <c r="G169" s="98"/>
      <c r="H169" s="98"/>
      <c r="I169" s="122"/>
      <c r="J169" s="98"/>
      <c r="K169" s="98"/>
      <c r="L169" s="98"/>
    </row>
    <row r="170" spans="1:12" x14ac:dyDescent="0.2">
      <c r="A170" s="2">
        <v>2039</v>
      </c>
      <c r="B170" s="122">
        <f>'Summary Data'!M20+'Summary Data'!N20</f>
        <v>240.97952028629504</v>
      </c>
      <c r="C170" s="122">
        <f>'Summary Data'!M48+'Summary Data'!N48</f>
        <v>216.1705490506219</v>
      </c>
      <c r="D170" s="122">
        <f>'Summary Data'!M77+'Summary Data'!N77</f>
        <v>250.86032349724667</v>
      </c>
      <c r="E170" s="122">
        <f>'Summary Data'!M107+'Summary Data'!N107</f>
        <v>373.55863060057231</v>
      </c>
      <c r="F170" s="122">
        <f>'Summary Data'!M135+'Summary Data'!N135</f>
        <v>241.41867645130515</v>
      </c>
      <c r="G170" s="98"/>
      <c r="H170" s="98"/>
      <c r="I170" s="122"/>
      <c r="J170" s="98"/>
      <c r="K170" s="98"/>
      <c r="L170" s="98"/>
    </row>
    <row r="171" spans="1:12" x14ac:dyDescent="0.2">
      <c r="A171" s="2">
        <v>2040</v>
      </c>
      <c r="B171" s="122">
        <f>'Summary Data'!M21+'Summary Data'!N21</f>
        <v>254.25627020627138</v>
      </c>
      <c r="C171" s="122">
        <f>'Summary Data'!M49+'Summary Data'!N49</f>
        <v>233.86290966133657</v>
      </c>
      <c r="D171" s="122">
        <f>'Summary Data'!M78+'Summary Data'!N78</f>
        <v>255.3369567217332</v>
      </c>
      <c r="E171" s="122">
        <f>'Summary Data'!M108+'Summary Data'!N108</f>
        <v>410.25745540483467</v>
      </c>
      <c r="F171" s="122">
        <f>'Summary Data'!M136+'Summary Data'!N136</f>
        <v>255.83148493286467</v>
      </c>
      <c r="G171" s="98"/>
      <c r="H171" s="98"/>
      <c r="I171" s="122"/>
      <c r="J171" s="98"/>
      <c r="K171" s="98"/>
      <c r="L171" s="98"/>
    </row>
    <row r="172" spans="1:12" x14ac:dyDescent="0.2">
      <c r="A172" s="2">
        <v>2041</v>
      </c>
      <c r="B172" s="122">
        <f>'Summary Data'!M22+'Summary Data'!N22</f>
        <v>197.98215349988601</v>
      </c>
      <c r="C172" s="122">
        <f>'Summary Data'!M50+'Summary Data'!N50</f>
        <v>196.19666615979673</v>
      </c>
      <c r="D172" s="122">
        <f>'Summary Data'!M79+'Summary Data'!N79</f>
        <v>222.18358399528242</v>
      </c>
      <c r="E172" s="122">
        <f>'Summary Data'!M109+'Summary Data'!N109</f>
        <v>386.21078065402151</v>
      </c>
      <c r="F172" s="122">
        <f>'Summary Data'!M137+'Summary Data'!N137</f>
        <v>199.72375205631403</v>
      </c>
      <c r="G172" s="98"/>
      <c r="H172" s="98"/>
      <c r="I172" s="122"/>
      <c r="J172" s="98"/>
      <c r="K172" s="98"/>
      <c r="L172" s="98"/>
    </row>
    <row r="173" spans="1:12" x14ac:dyDescent="0.2">
      <c r="A173" s="2">
        <v>2042</v>
      </c>
      <c r="B173" s="122">
        <f>'Summary Data'!M23+'Summary Data'!N23</f>
        <v>190.54248150493322</v>
      </c>
      <c r="C173" s="122">
        <f>'Summary Data'!M51+'Summary Data'!N51</f>
        <v>220.62590943693101</v>
      </c>
      <c r="D173" s="122">
        <f>'Summary Data'!M80+'Summary Data'!N80</f>
        <v>248.12470015076937</v>
      </c>
      <c r="E173" s="122">
        <f>'Summary Data'!M110+'Summary Data'!N110</f>
        <v>424.72797415114121</v>
      </c>
      <c r="F173" s="122">
        <f>'Summary Data'!M138+'Summary Data'!N138</f>
        <v>193.31562797179799</v>
      </c>
      <c r="G173" s="98"/>
      <c r="H173" s="98"/>
      <c r="I173" s="122"/>
      <c r="J173" s="98"/>
      <c r="K173" s="98"/>
      <c r="L173" s="98"/>
    </row>
    <row r="174" spans="1:12" x14ac:dyDescent="0.2">
      <c r="A174" s="2">
        <v>2043</v>
      </c>
      <c r="B174" s="122">
        <f>'Summary Data'!M24+'Summary Data'!N24</f>
        <v>204.9711834335553</v>
      </c>
      <c r="C174" s="122">
        <f>'Summary Data'!M52+'Summary Data'!N52</f>
        <v>246.7133000847931</v>
      </c>
      <c r="D174" s="122">
        <f>'Summary Data'!M81+'Summary Data'!N81</f>
        <v>264.74346374635667</v>
      </c>
      <c r="E174" s="122">
        <f>'Summary Data'!M111+'Summary Data'!N111</f>
        <v>455.4449996624852</v>
      </c>
      <c r="F174" s="122">
        <f>'Summary Data'!M139+'Summary Data'!N139</f>
        <v>207.86423793465238</v>
      </c>
      <c r="G174" s="98"/>
      <c r="H174" s="98"/>
      <c r="I174" s="122"/>
      <c r="J174" s="98"/>
      <c r="K174" s="98"/>
      <c r="L174" s="98"/>
    </row>
    <row r="175" spans="1:12" x14ac:dyDescent="0.2">
      <c r="A175" s="2">
        <v>2044</v>
      </c>
      <c r="B175" s="122">
        <f>'Summary Data'!M25+'Summary Data'!N25</f>
        <v>209.44496157938855</v>
      </c>
      <c r="C175" s="122">
        <f>'Summary Data'!M53+'Summary Data'!N53</f>
        <v>251.976282877373</v>
      </c>
      <c r="D175" s="122">
        <f>'Summary Data'!M82+'Summary Data'!N82</f>
        <v>266.26707860201424</v>
      </c>
      <c r="E175" s="122">
        <f>'Summary Data'!M112+'Summary Data'!N112</f>
        <v>531.77422816790011</v>
      </c>
      <c r="F175" s="122">
        <f>'Summary Data'!M140+'Summary Data'!N140</f>
        <v>213.24488278755751</v>
      </c>
      <c r="G175" s="98"/>
      <c r="H175" s="98"/>
      <c r="I175" s="122"/>
      <c r="J175" s="98"/>
      <c r="K175" s="98"/>
      <c r="L175" s="98"/>
    </row>
    <row r="176" spans="1:12" x14ac:dyDescent="0.2">
      <c r="A176" s="2">
        <v>2045</v>
      </c>
      <c r="B176" s="122">
        <f>'Summary Data'!M26+'Summary Data'!N26</f>
        <v>213.8978634026206</v>
      </c>
      <c r="C176" s="122">
        <f>'Summary Data'!M54+'Summary Data'!N54</f>
        <v>258.16716969514113</v>
      </c>
      <c r="D176" s="122">
        <f>'Summary Data'!M83+'Summary Data'!N83</f>
        <v>267.09272863950662</v>
      </c>
      <c r="E176" s="122">
        <f>'Summary Data'!M113+'Summary Data'!N113</f>
        <v>535.76401847359728</v>
      </c>
      <c r="F176" s="122">
        <f>'Summary Data'!M141+'Summary Data'!N141</f>
        <v>217.7264426435147</v>
      </c>
      <c r="G176" s="98"/>
      <c r="H176" s="98"/>
      <c r="I176" s="122"/>
      <c r="J176" s="98"/>
      <c r="K176" s="98"/>
      <c r="L176" s="98"/>
    </row>
    <row r="178" spans="1:12" x14ac:dyDescent="0.2">
      <c r="A178" s="93" t="s">
        <v>109</v>
      </c>
      <c r="B178" s="106">
        <f>-PMT($A$1,25,NPV($A$1,B153:B176))</f>
        <v>223.42565506352878</v>
      </c>
      <c r="C178" s="106">
        <f t="shared" ref="C178:F178" si="18">-PMT($A$1,25,NPV($A$1,C153:C176))</f>
        <v>212.11427546835344</v>
      </c>
      <c r="D178" s="106">
        <f t="shared" si="18"/>
        <v>239.5297268324654</v>
      </c>
      <c r="E178" s="106">
        <f t="shared" si="18"/>
        <v>299.03126891165113</v>
      </c>
      <c r="F178" s="106">
        <f t="shared" si="18"/>
        <v>223.90157348207882</v>
      </c>
      <c r="G178" s="106"/>
      <c r="H178" s="106"/>
      <c r="I178" s="106"/>
      <c r="J178" s="106"/>
      <c r="K178" s="106"/>
      <c r="L178" s="106"/>
    </row>
    <row r="179" spans="1:12" x14ac:dyDescent="0.2">
      <c r="A179" s="93" t="s">
        <v>92</v>
      </c>
      <c r="B179" s="123">
        <f>NPV($A$1,B153:B176)</f>
        <v>2705.2642225416303</v>
      </c>
      <c r="C179" s="123">
        <f t="shared" ref="C179:F179" si="19">NPV($A$1,C153:C176)</f>
        <v>2568.304702303391</v>
      </c>
      <c r="D179" s="123">
        <f t="shared" si="19"/>
        <v>2900.254225732443</v>
      </c>
      <c r="E179" s="123">
        <f t="shared" si="19"/>
        <v>3620.7059255477893</v>
      </c>
      <c r="F179" s="123">
        <f t="shared" si="19"/>
        <v>2711.0266989689048</v>
      </c>
      <c r="G179" s="123"/>
      <c r="H179" s="123"/>
      <c r="I179" s="123"/>
      <c r="J179" s="123"/>
      <c r="K179" s="123"/>
      <c r="L179" s="123"/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"/>
  <sheetViews>
    <sheetView workbookViewId="0">
      <selection activeCell="H4" sqref="H4"/>
    </sheetView>
  </sheetViews>
  <sheetFormatPr defaultRowHeight="15" x14ac:dyDescent="0.25"/>
  <cols>
    <col min="1" max="1" width="34.7109375" style="115" bestFit="1" customWidth="1"/>
    <col min="2" max="10" width="11" style="115" customWidth="1"/>
    <col min="11" max="11" width="11.28515625" style="115" customWidth="1"/>
    <col min="12" max="16384" width="9.140625" style="115"/>
  </cols>
  <sheetData>
    <row r="2" spans="1:17" x14ac:dyDescent="0.25">
      <c r="B2" s="116"/>
      <c r="C2" s="116"/>
      <c r="N2" s="115">
        <v>2045</v>
      </c>
      <c r="O2" s="115">
        <v>2045</v>
      </c>
    </row>
    <row r="3" spans="1:17" s="117" customFormat="1" ht="45" x14ac:dyDescent="0.25">
      <c r="A3" s="88" t="s">
        <v>30</v>
      </c>
      <c r="B3" s="114" t="s">
        <v>94</v>
      </c>
      <c r="C3" s="114" t="s">
        <v>93</v>
      </c>
      <c r="D3" s="114" t="s">
        <v>95</v>
      </c>
      <c r="E3" s="114" t="s">
        <v>96</v>
      </c>
      <c r="F3" s="114" t="s">
        <v>97</v>
      </c>
      <c r="G3" s="114" t="s">
        <v>98</v>
      </c>
      <c r="H3" s="114" t="s">
        <v>99</v>
      </c>
      <c r="I3" s="114" t="s">
        <v>100</v>
      </c>
      <c r="J3" s="114" t="s">
        <v>101</v>
      </c>
      <c r="K3" s="114" t="s">
        <v>102</v>
      </c>
      <c r="N3" s="117" t="s">
        <v>103</v>
      </c>
      <c r="O3" s="117" t="s">
        <v>104</v>
      </c>
      <c r="Q3" s="117" t="s">
        <v>105</v>
      </c>
    </row>
    <row r="4" spans="1:17" x14ac:dyDescent="0.25">
      <c r="A4" s="43" t="str">
        <f>'Scenario List'!A3</f>
        <v>1- Preferred Resource Strategy</v>
      </c>
      <c r="B4" s="89">
        <f>HLOOKUP($A4,'Annual Summaries'!$B$3:$L$29,27,FALSE)</f>
        <v>10081.540777016431</v>
      </c>
      <c r="C4" s="89">
        <f>HLOOKUP($A4,'Annual Summaries'!$M$3:$AF$29,27,FALSE)</f>
        <v>4768.821932242653</v>
      </c>
      <c r="D4" s="118">
        <f>HLOOKUP($A4,'Annual Summaries'!$B$38:$L$62,10,FALSE)</f>
        <v>0.1335221941082701</v>
      </c>
      <c r="E4" s="118">
        <f>HLOOKUP($A4,'Annual Summaries'!$B$38:$L$62,25,FALSE)</f>
        <v>0.23682496466054154</v>
      </c>
      <c r="F4" s="118">
        <f>HLOOKUP($A4,'Annual Summaries'!$M$38:$AF$62,10,FALSE)</f>
        <v>0.11890811477294064</v>
      </c>
      <c r="G4" s="118">
        <f>HLOOKUP($A4,'Annual Summaries'!$M$38:$AF$62,25,FALSE)</f>
        <v>0.18162671416432832</v>
      </c>
      <c r="H4" s="89" t="e">
        <f>#REF!</f>
        <v>#REF!</v>
      </c>
      <c r="I4" s="89" t="e">
        <f>#REF!</f>
        <v>#REF!</v>
      </c>
      <c r="J4" s="89" t="e">
        <f>#REF!</f>
        <v>#REF!</v>
      </c>
      <c r="K4" s="119">
        <f>HLOOKUP($A4,'Annual Summaries'!$B$95:$L$119,25,FALSE)</f>
        <v>0.40828106784849993</v>
      </c>
      <c r="Q4" s="116">
        <f>C4+B4</f>
        <v>14850.362709259083</v>
      </c>
    </row>
    <row r="5" spans="1:17" x14ac:dyDescent="0.25">
      <c r="A5" s="43" t="str">
        <f>'Scenario List'!A4</f>
        <v>2- Alternative Lowest Reasonable Cost Portfolio</v>
      </c>
      <c r="B5" s="89">
        <f>HLOOKUP($A5,'Annual Summaries'!$B$3:$L$29,27,FALSE)</f>
        <v>9990.0349085033467</v>
      </c>
      <c r="C5" s="89">
        <f>HLOOKUP($A5,'Annual Summaries'!$M$3:$AF$29,27,FALSE)</f>
        <v>4762.1555343949321</v>
      </c>
      <c r="D5" s="118">
        <f>HLOOKUP($A5,'Annual Summaries'!$B$38:$L$62,10,FALSE)</f>
        <v>0.13355194812295676</v>
      </c>
      <c r="E5" s="118">
        <f>HLOOKUP($A5,'Annual Summaries'!$B$38:$L$62,25,FALSE)</f>
        <v>0.21447978308398369</v>
      </c>
      <c r="F5" s="118">
        <f>HLOOKUP($A5,'Annual Summaries'!$M$38:$AF$62,10,FALSE)</f>
        <v>0.11820631276760414</v>
      </c>
      <c r="G5" s="118">
        <f>HLOOKUP($A5,'Annual Summaries'!$M$38:$AF$62,25,FALSE)</f>
        <v>0.17512655321188092</v>
      </c>
      <c r="H5" s="89" t="e">
        <f>#REF!</f>
        <v>#REF!</v>
      </c>
      <c r="I5" s="89" t="e">
        <f>#REF!</f>
        <v>#REF!</v>
      </c>
      <c r="J5" s="89" t="e">
        <f>#REF!</f>
        <v>#REF!</v>
      </c>
      <c r="K5" s="119">
        <f>HLOOKUP($A5,'Annual Summaries'!$B$95:$L$119,25,FALSE)</f>
        <v>0.93931527050668762</v>
      </c>
      <c r="N5" s="120">
        <f>(E5-E$4)/E$4</f>
        <v>-9.4353150684881662E-2</v>
      </c>
      <c r="O5" s="120">
        <f>(G5-G$4)/G$4</f>
        <v>-3.5788573186245759E-2</v>
      </c>
      <c r="Q5" s="116">
        <f t="shared" ref="Q5:Q8" si="0">C5+B5</f>
        <v>14752.190442898278</v>
      </c>
    </row>
    <row r="6" spans="1:17" x14ac:dyDescent="0.25">
      <c r="A6" s="43" t="str">
        <f>'Scenario List'!A5</f>
        <v>3- No CETA/NCF no SCGHG</v>
      </c>
      <c r="B6" s="89">
        <f>HLOOKUP($A6,'Annual Summaries'!$B$3:$L$29,27,FALSE)</f>
        <v>9907.10966544441</v>
      </c>
      <c r="C6" s="89">
        <f>HLOOKUP($A6,'Annual Summaries'!$M$3:$AF$29,27,FALSE)</f>
        <v>4765.0619354425553</v>
      </c>
      <c r="D6" s="118">
        <f>HLOOKUP($A6,'Annual Summaries'!$B$38:$L$62,10,FALSE)</f>
        <v>0.1335136190192282</v>
      </c>
      <c r="E6" s="118">
        <f>HLOOKUP($A6,'Annual Summaries'!$B$38:$L$62,25,FALSE)</f>
        <v>0.20728496997937076</v>
      </c>
      <c r="F6" s="118">
        <f>HLOOKUP($A6,'Annual Summaries'!$M$38:$AF$62,10,FALSE)</f>
        <v>0.11738954114486636</v>
      </c>
      <c r="G6" s="118">
        <f>HLOOKUP($A6,'Annual Summaries'!$M$38:$AF$62,25,FALSE)</f>
        <v>0.17818101596017677</v>
      </c>
      <c r="H6" s="89" t="e">
        <f>#REF!</f>
        <v>#REF!</v>
      </c>
      <c r="I6" s="89" t="e">
        <f>#REF!</f>
        <v>#REF!</v>
      </c>
      <c r="J6" s="89" t="e">
        <f>#REF!</f>
        <v>#REF!</v>
      </c>
      <c r="K6" s="119">
        <f>HLOOKUP($A6,'Annual Summaries'!$B$95:$L$119,25,FALSE)</f>
        <v>1.2615527275990803</v>
      </c>
      <c r="N6" s="120">
        <f t="shared" ref="N6:N8" si="1">(E6-E$4)/E$4</f>
        <v>-0.1247334491256553</v>
      </c>
      <c r="O6" s="120">
        <f t="shared" ref="O6:O8" si="2">(G6-G$4)/G$4</f>
        <v>-1.8971318288751451E-2</v>
      </c>
      <c r="Q6" s="116">
        <f t="shared" si="0"/>
        <v>14672.171600886966</v>
      </c>
    </row>
    <row r="7" spans="1:17" x14ac:dyDescent="0.25">
      <c r="A7" s="43" t="str">
        <f>'Scenario List'!A6</f>
        <v>4- No Resource Additons</v>
      </c>
      <c r="B7" s="89">
        <f>HLOOKUP($A7,'Annual Summaries'!$B$3:$L$29,27,FALSE)</f>
        <v>9720.3524637079499</v>
      </c>
      <c r="C7" s="89">
        <f>HLOOKUP($A7,'Annual Summaries'!$M$3:$AF$29,27,FALSE)</f>
        <v>4621.7092463871077</v>
      </c>
      <c r="D7" s="118">
        <f>HLOOKUP($A7,'Annual Summaries'!$B$38:$L$62,10,FALSE)</f>
        <v>0.13119368141879709</v>
      </c>
      <c r="E7" s="118">
        <f>HLOOKUP($A7,'Annual Summaries'!$B$38:$L$62,25,FALSE)</f>
        <v>0.20444651562458732</v>
      </c>
      <c r="F7" s="118">
        <f>HLOOKUP($A7,'Annual Summaries'!$M$38:$AF$62,10,FALSE)</f>
        <v>0.11443475230265773</v>
      </c>
      <c r="G7" s="118">
        <f>HLOOKUP($A7,'Annual Summaries'!$M$38:$AF$62,25,FALSE)</f>
        <v>0.16929157869123979</v>
      </c>
      <c r="H7" s="89" t="e">
        <f>#REF!</f>
        <v>#REF!</v>
      </c>
      <c r="I7" s="89" t="e">
        <f>#REF!</f>
        <v>#REF!</v>
      </c>
      <c r="J7" s="89" t="e">
        <f>#REF!</f>
        <v>#REF!</v>
      </c>
      <c r="K7" s="119">
        <f>HLOOKUP($A7,'Annual Summaries'!$B$95:$L$119,25,FALSE)</f>
        <v>0.15190369236835941</v>
      </c>
      <c r="N7" s="120">
        <f t="shared" si="1"/>
        <v>-0.13671890158355815</v>
      </c>
      <c r="O7" s="120">
        <f t="shared" si="2"/>
        <v>-6.7914764245133111E-2</v>
      </c>
      <c r="Q7" s="116">
        <f t="shared" si="0"/>
        <v>14342.061710095059</v>
      </c>
    </row>
    <row r="8" spans="1:17" x14ac:dyDescent="0.25">
      <c r="A8" s="43" t="str">
        <f>'Scenario List'!A7</f>
        <v>5- Least Cost_no NCF EE</v>
      </c>
      <c r="B8" s="89">
        <f>HLOOKUP($A8,'Annual Summaries'!$B$3:$L$29,27,FALSE)</f>
        <v>10024.52463867394</v>
      </c>
      <c r="C8" s="89">
        <f>HLOOKUP($A8,'Annual Summaries'!$M$3:$AF$29,27,FALSE)</f>
        <v>4768.8534275384854</v>
      </c>
      <c r="D8" s="118">
        <f>HLOOKUP($A8,'Annual Summaries'!$B$38:$L$62,10,FALSE)</f>
        <v>0.13288221908094028</v>
      </c>
      <c r="E8" s="118">
        <f>HLOOKUP($A8,'Annual Summaries'!$B$38:$L$62,25,FALSE)</f>
        <v>0.23440910776390295</v>
      </c>
      <c r="F8" s="118">
        <f>HLOOKUP($A8,'Annual Summaries'!$M$38:$AF$62,10,FALSE)</f>
        <v>0.11891254922198047</v>
      </c>
      <c r="G8" s="118">
        <f>HLOOKUP($A8,'Annual Summaries'!$M$38:$AF$62,25,FALSE)</f>
        <v>0.18154281984805803</v>
      </c>
      <c r="H8" s="89" t="e">
        <f>#REF!</f>
        <v>#REF!</v>
      </c>
      <c r="I8" s="89" t="e">
        <f>#REF!</f>
        <v>#REF!</v>
      </c>
      <c r="J8" s="89" t="e">
        <f>#REF!</f>
        <v>#REF!</v>
      </c>
      <c r="K8" s="119">
        <f>HLOOKUP($A8,'Annual Summaries'!$B$95:$L$119,25,FALSE)</f>
        <v>0.40914319679231914</v>
      </c>
      <c r="N8" s="120">
        <f t="shared" si="1"/>
        <v>-1.0201022937347058E-2</v>
      </c>
      <c r="O8" s="120">
        <f t="shared" si="2"/>
        <v>-4.6190515892053556E-4</v>
      </c>
      <c r="Q8" s="116">
        <f t="shared" si="0"/>
        <v>14793.378066212426</v>
      </c>
    </row>
    <row r="9" spans="1:17" x14ac:dyDescent="0.25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</row>
  </sheetData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A2:Y24"/>
  <sheetViews>
    <sheetView topLeftCell="A19" workbookViewId="0">
      <selection activeCell="AC30" sqref="AC30"/>
    </sheetView>
  </sheetViews>
  <sheetFormatPr defaultRowHeight="12.75" x14ac:dyDescent="0.2"/>
  <cols>
    <col min="1" max="1" width="55.28515625" style="37" bestFit="1" customWidth="1"/>
    <col min="2" max="25" width="5" style="37" bestFit="1" customWidth="1"/>
    <col min="26" max="16384" width="9.140625" style="37"/>
  </cols>
  <sheetData>
    <row r="2" spans="1:25" x14ac:dyDescent="0.2">
      <c r="B2" s="38"/>
      <c r="C2" s="38">
        <v>2023</v>
      </c>
      <c r="D2" s="38">
        <v>2024</v>
      </c>
      <c r="E2" s="38">
        <v>2025</v>
      </c>
      <c r="F2" s="38">
        <v>2026</v>
      </c>
      <c r="G2" s="38">
        <v>2027</v>
      </c>
      <c r="H2" s="38">
        <v>2028</v>
      </c>
      <c r="I2" s="38">
        <v>2029</v>
      </c>
      <c r="J2" s="38">
        <v>2030</v>
      </c>
      <c r="K2" s="38">
        <v>2031</v>
      </c>
      <c r="L2" s="38">
        <v>2032</v>
      </c>
      <c r="M2" s="38">
        <v>2033</v>
      </c>
      <c r="N2" s="38">
        <v>2034</v>
      </c>
      <c r="O2" s="38">
        <v>2035</v>
      </c>
      <c r="P2" s="38">
        <v>2036</v>
      </c>
      <c r="Q2" s="38">
        <v>2037</v>
      </c>
      <c r="R2" s="38">
        <v>2038</v>
      </c>
      <c r="S2" s="38">
        <v>2039</v>
      </c>
      <c r="T2" s="38">
        <v>2040</v>
      </c>
      <c r="U2" s="38">
        <v>2041</v>
      </c>
      <c r="V2" s="38">
        <v>2042</v>
      </c>
      <c r="W2" s="38">
        <v>2043</v>
      </c>
      <c r="X2" s="38">
        <v>2044</v>
      </c>
      <c r="Y2" s="38">
        <v>2045</v>
      </c>
    </row>
    <row r="3" spans="1:25" x14ac:dyDescent="0.2">
      <c r="A3" s="39" t="s">
        <v>44</v>
      </c>
      <c r="B3" s="40"/>
      <c r="C3" s="40">
        <v>1.4244407123021112</v>
      </c>
      <c r="D3" s="40">
        <v>1.5674261655342039</v>
      </c>
      <c r="E3" s="40">
        <v>1.4849834799558956</v>
      </c>
      <c r="F3" s="40">
        <v>1.4820482448331038</v>
      </c>
      <c r="G3" s="40">
        <v>0.87624877475990615</v>
      </c>
      <c r="H3" s="40">
        <v>0.88317063968728382</v>
      </c>
      <c r="I3" s="40">
        <v>0.86186842247113238</v>
      </c>
      <c r="J3" s="40">
        <v>0.89940636172334032</v>
      </c>
      <c r="K3" s="40">
        <v>0.8131425206273587</v>
      </c>
      <c r="L3" s="40">
        <v>0.76329081727190973</v>
      </c>
      <c r="M3" s="40">
        <v>0.74919561302335114</v>
      </c>
      <c r="N3" s="40">
        <v>0.73242834188475614</v>
      </c>
      <c r="O3" s="40">
        <v>0.73341446459657667</v>
      </c>
      <c r="P3" s="40">
        <v>0.72005707699453025</v>
      </c>
      <c r="Q3" s="40">
        <v>0.70268762250715255</v>
      </c>
      <c r="R3" s="40">
        <v>0.67737241957009953</v>
      </c>
      <c r="S3" s="40">
        <v>0.66858898161847435</v>
      </c>
      <c r="T3" s="40">
        <v>0.66361406142484669</v>
      </c>
      <c r="U3" s="40">
        <v>0.62655694619791658</v>
      </c>
      <c r="V3" s="40">
        <v>0.62330769580078116</v>
      </c>
      <c r="W3" s="40">
        <v>0.62480573602864586</v>
      </c>
      <c r="X3" s="40">
        <v>0.68837432667968756</v>
      </c>
      <c r="Y3" s="40">
        <v>0.15190369236835941</v>
      </c>
    </row>
    <row r="4" spans="1:25" x14ac:dyDescent="0.2">
      <c r="A4" s="39" t="s">
        <v>45</v>
      </c>
      <c r="B4" s="40"/>
      <c r="C4" s="40">
        <v>1.4550065533333332</v>
      </c>
      <c r="D4" s="40">
        <v>1.3958647597916667</v>
      </c>
      <c r="E4" s="40">
        <v>1.2171298391666667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0</v>
      </c>
      <c r="N4" s="40">
        <v>0</v>
      </c>
      <c r="O4" s="40">
        <v>0</v>
      </c>
      <c r="P4" s="40">
        <v>0</v>
      </c>
      <c r="Q4" s="40">
        <v>0</v>
      </c>
      <c r="R4" s="40">
        <v>0</v>
      </c>
      <c r="S4" s="40">
        <v>0</v>
      </c>
      <c r="T4" s="40">
        <v>0</v>
      </c>
      <c r="U4" s="40">
        <v>0</v>
      </c>
      <c r="V4" s="40">
        <v>0</v>
      </c>
      <c r="W4" s="40">
        <v>0</v>
      </c>
      <c r="X4" s="40">
        <v>0</v>
      </c>
      <c r="Y4" s="40">
        <v>0</v>
      </c>
    </row>
    <row r="5" spans="1:25" x14ac:dyDescent="0.2">
      <c r="A5" s="39" t="s">
        <v>46</v>
      </c>
      <c r="B5" s="40"/>
      <c r="C5" s="40">
        <v>0</v>
      </c>
      <c r="D5" s="40">
        <v>0</v>
      </c>
      <c r="E5" s="40">
        <v>0</v>
      </c>
      <c r="F5" s="40">
        <v>0</v>
      </c>
      <c r="G5" s="40">
        <v>0.25312464545535912</v>
      </c>
      <c r="H5" s="40">
        <v>0.27988127407620067</v>
      </c>
      <c r="I5" s="40">
        <v>0.27055235349169721</v>
      </c>
      <c r="J5" s="40">
        <v>0.28150000321234098</v>
      </c>
      <c r="K5" s="40">
        <v>0.23707403967562338</v>
      </c>
      <c r="L5" s="40">
        <v>0.21211147792936147</v>
      </c>
      <c r="M5" s="40">
        <v>0.21467096788700865</v>
      </c>
      <c r="N5" s="40">
        <v>0.2167935548365236</v>
      </c>
      <c r="O5" s="40">
        <v>0.22510647426717198</v>
      </c>
      <c r="P5" s="40">
        <v>0.22963407527774279</v>
      </c>
      <c r="Q5" s="40">
        <v>0.22827774774126999</v>
      </c>
      <c r="R5" s="40">
        <v>0.22755837691142738</v>
      </c>
      <c r="S5" s="40">
        <v>0.22804419575509635</v>
      </c>
      <c r="T5" s="40">
        <v>0.23433599285141599</v>
      </c>
      <c r="U5" s="40">
        <v>0.23379213605454896</v>
      </c>
      <c r="V5" s="40">
        <v>0.23540228787907341</v>
      </c>
      <c r="W5" s="40">
        <v>0.23901505869109665</v>
      </c>
      <c r="X5" s="40">
        <v>0.27328636851244692</v>
      </c>
      <c r="Y5" s="40">
        <v>0.25637737548014056</v>
      </c>
    </row>
    <row r="6" spans="1:25" x14ac:dyDescent="0.2">
      <c r="A6" s="39" t="s">
        <v>91</v>
      </c>
      <c r="B6" s="40"/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</row>
    <row r="7" spans="1:25" ht="13.5" thickBot="1" x14ac:dyDescent="0.25">
      <c r="A7" s="39" t="s">
        <v>47</v>
      </c>
      <c r="B7" s="40"/>
      <c r="C7" s="40">
        <v>-0.38351788711090712</v>
      </c>
      <c r="D7" s="40">
        <v>-0.51861525070176351</v>
      </c>
      <c r="E7" s="40">
        <v>-0.39885428464242734</v>
      </c>
      <c r="F7" s="40">
        <v>-6.3820495042988534E-2</v>
      </c>
      <c r="G7" s="40">
        <v>1.5794068139127898E-3</v>
      </c>
      <c r="H7" s="40">
        <v>1.1105783011443521E-2</v>
      </c>
      <c r="I7" s="40">
        <v>2.5437652966541477E-2</v>
      </c>
      <c r="J7" s="40">
        <v>-4.2005348600185691E-2</v>
      </c>
      <c r="K7" s="40">
        <v>-1.6359870501470641E-2</v>
      </c>
      <c r="L7" s="40">
        <v>6.1648518521665169E-3</v>
      </c>
      <c r="M7" s="40">
        <v>1.475874274747159E-2</v>
      </c>
      <c r="N7" s="40">
        <v>8.263748542471E-2</v>
      </c>
      <c r="O7" s="40">
        <v>9.1545796709725347E-2</v>
      </c>
      <c r="P7" s="40">
        <v>0.10949137340706355</v>
      </c>
      <c r="Q7" s="40">
        <v>0.10619746330818688</v>
      </c>
      <c r="R7" s="40">
        <v>0.13697037341000673</v>
      </c>
      <c r="S7" s="40">
        <v>0.1523797978403576</v>
      </c>
      <c r="T7" s="40">
        <v>0.15373305414457988</v>
      </c>
      <c r="U7" s="40">
        <v>0.22288808131709426</v>
      </c>
      <c r="V7" s="40">
        <v>0.14309204225656597</v>
      </c>
      <c r="W7" s="40">
        <v>0.22487602809147006</v>
      </c>
      <c r="X7" s="40">
        <v>0.165930602494958</v>
      </c>
      <c r="Y7" s="40">
        <v>9.0597396818452247E-2</v>
      </c>
    </row>
    <row r="8" spans="1:25" ht="13.5" thickBot="1" x14ac:dyDescent="0.25">
      <c r="A8" s="41" t="s">
        <v>48</v>
      </c>
      <c r="B8" s="42"/>
      <c r="C8" s="42">
        <f t="shared" ref="C8:Y8" si="0">SUM(C3:C7)</f>
        <v>2.4959293785245369</v>
      </c>
      <c r="D8" s="42">
        <f t="shared" si="0"/>
        <v>2.4446756746241074</v>
      </c>
      <c r="E8" s="42">
        <f t="shared" si="0"/>
        <v>2.3032590344801349</v>
      </c>
      <c r="F8" s="42">
        <f t="shared" si="0"/>
        <v>1.4182277497901152</v>
      </c>
      <c r="G8" s="42">
        <f t="shared" si="0"/>
        <v>1.130952827029178</v>
      </c>
      <c r="H8" s="42">
        <f t="shared" si="0"/>
        <v>1.1741576967749281</v>
      </c>
      <c r="I8" s="42">
        <f t="shared" si="0"/>
        <v>1.157858428929371</v>
      </c>
      <c r="J8" s="42">
        <f t="shared" si="0"/>
        <v>1.1389010163354956</v>
      </c>
      <c r="K8" s="42">
        <f t="shared" si="0"/>
        <v>1.0338566898015114</v>
      </c>
      <c r="L8" s="42">
        <f t="shared" si="0"/>
        <v>0.98156714705343773</v>
      </c>
      <c r="M8" s="42">
        <f t="shared" si="0"/>
        <v>0.97862532365783139</v>
      </c>
      <c r="N8" s="42">
        <f t="shared" si="0"/>
        <v>1.0318593821459898</v>
      </c>
      <c r="O8" s="42">
        <f t="shared" si="0"/>
        <v>1.0500667355734741</v>
      </c>
      <c r="P8" s="42">
        <f t="shared" si="0"/>
        <v>1.0591825256793366</v>
      </c>
      <c r="Q8" s="42">
        <f t="shared" si="0"/>
        <v>1.0371628335566094</v>
      </c>
      <c r="R8" s="42">
        <f t="shared" si="0"/>
        <v>1.0419011698915337</v>
      </c>
      <c r="S8" s="42">
        <f t="shared" si="0"/>
        <v>1.0490129752139283</v>
      </c>
      <c r="T8" s="42">
        <f t="shared" si="0"/>
        <v>1.0516831084208424</v>
      </c>
      <c r="U8" s="42">
        <f t="shared" si="0"/>
        <v>1.0832371635695597</v>
      </c>
      <c r="V8" s="42">
        <f t="shared" si="0"/>
        <v>1.0018020259364206</v>
      </c>
      <c r="W8" s="42">
        <f t="shared" si="0"/>
        <v>1.0886968228112126</v>
      </c>
      <c r="X8" s="42">
        <f t="shared" si="0"/>
        <v>1.1275912976870925</v>
      </c>
      <c r="Y8" s="42">
        <f t="shared" si="0"/>
        <v>0.49887846466695218</v>
      </c>
    </row>
    <row r="9" spans="1:25" x14ac:dyDescent="0.2">
      <c r="A9" s="39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</row>
    <row r="10" spans="1:25" x14ac:dyDescent="0.2">
      <c r="A10" s="39" t="s">
        <v>49</v>
      </c>
      <c r="B10" s="40"/>
      <c r="C10" s="40">
        <v>-5.9301923085428466E-3</v>
      </c>
      <c r="D10" s="40">
        <v>-1.2567200252919913E-2</v>
      </c>
      <c r="E10" s="40">
        <v>-1.9698389397501695E-2</v>
      </c>
      <c r="F10" s="40">
        <v>-2.6931293018832667E-2</v>
      </c>
      <c r="G10" s="40">
        <v>-3.4346616369839808E-2</v>
      </c>
      <c r="H10" s="40">
        <v>-4.1928543780813968E-2</v>
      </c>
      <c r="I10" s="40">
        <v>-4.92482527731046E-2</v>
      </c>
      <c r="J10" s="40">
        <v>-5.5708739567789968E-2</v>
      </c>
      <c r="K10" s="40">
        <v>-6.1560488244539267E-2</v>
      </c>
      <c r="L10" s="40">
        <v>-6.6453527491275519E-2</v>
      </c>
      <c r="M10" s="40">
        <v>-6.9944365005336823E-2</v>
      </c>
      <c r="N10" s="40">
        <v>-7.2263133246499814E-2</v>
      </c>
      <c r="O10" s="40">
        <v>-7.3494150849174031E-2</v>
      </c>
      <c r="P10" s="40">
        <v>-7.3831927841241818E-2</v>
      </c>
      <c r="Q10" s="40">
        <v>-7.3282277775225946E-2</v>
      </c>
      <c r="R10" s="40">
        <v>-7.1750185068283914E-2</v>
      </c>
      <c r="S10" s="40">
        <v>-6.9678702733623865E-2</v>
      </c>
      <c r="T10" s="40">
        <v>-6.7124757389404807E-2</v>
      </c>
      <c r="U10" s="40">
        <v>-6.4140541438939616E-2</v>
      </c>
      <c r="V10" s="40">
        <v>-6.0640420757949461E-2</v>
      </c>
      <c r="W10" s="40">
        <v>-5.6642497981863174E-2</v>
      </c>
      <c r="X10" s="40">
        <v>-5.2548566050114549E-2</v>
      </c>
      <c r="Y10" s="40">
        <v>-4.8145048454858293E-2</v>
      </c>
    </row>
    <row r="11" spans="1:25" x14ac:dyDescent="0.2">
      <c r="A11" s="39" t="s">
        <v>50</v>
      </c>
      <c r="B11" s="40"/>
      <c r="C11" s="40">
        <v>8.2771631479142863E-2</v>
      </c>
      <c r="D11" s="40">
        <v>8.7500092475885125E-2</v>
      </c>
      <c r="E11" s="40">
        <v>8.2288630223650863E-2</v>
      </c>
      <c r="F11" s="40">
        <v>7.9982710566169818E-2</v>
      </c>
      <c r="G11" s="40">
        <v>4.0435064630154428E-2</v>
      </c>
      <c r="H11" s="40">
        <v>3.9124775241610683E-2</v>
      </c>
      <c r="I11" s="40">
        <v>3.825788089326071E-2</v>
      </c>
      <c r="J11" s="40">
        <v>3.9983477147780604E-2</v>
      </c>
      <c r="K11" s="40">
        <v>3.709429978755787E-2</v>
      </c>
      <c r="L11" s="40">
        <v>3.5448229751559118E-2</v>
      </c>
      <c r="M11" s="40">
        <v>3.4464957718810481E-2</v>
      </c>
      <c r="N11" s="40">
        <v>3.3339448223252008E-2</v>
      </c>
      <c r="O11" s="40">
        <v>3.2930687221410369E-2</v>
      </c>
      <c r="P11" s="40">
        <v>3.2316538955325907E-2</v>
      </c>
      <c r="Q11" s="40">
        <v>3.1366558628805795E-2</v>
      </c>
      <c r="R11" s="40">
        <v>2.9776752382816636E-2</v>
      </c>
      <c r="S11" s="40">
        <v>2.9219512658196199E-2</v>
      </c>
      <c r="T11" s="40">
        <v>2.8481592492569159E-2</v>
      </c>
      <c r="U11" s="40">
        <v>2.7785060469410341E-2</v>
      </c>
      <c r="V11" s="40">
        <v>2.7474410497607394E-2</v>
      </c>
      <c r="W11" s="40">
        <v>2.7305028645009513E-2</v>
      </c>
      <c r="X11" s="40">
        <v>2.9518971323834419E-2</v>
      </c>
      <c r="Y11" s="40">
        <v>0</v>
      </c>
    </row>
    <row r="14" spans="1:25" x14ac:dyDescent="0.2">
      <c r="A14" s="37" t="s">
        <v>51</v>
      </c>
      <c r="B14" s="40"/>
      <c r="C14" s="40">
        <f>C3+C4</f>
        <v>2.8794472656354442</v>
      </c>
      <c r="D14" s="40">
        <f t="shared" ref="D14:Y14" si="1">D3+D4</f>
        <v>2.9632909253258708</v>
      </c>
      <c r="E14" s="40">
        <f t="shared" si="1"/>
        <v>2.7021133191225624</v>
      </c>
      <c r="F14" s="40">
        <f t="shared" si="1"/>
        <v>1.4820482448331038</v>
      </c>
      <c r="G14" s="40">
        <f t="shared" si="1"/>
        <v>0.87624877475990615</v>
      </c>
      <c r="H14" s="40">
        <f t="shared" si="1"/>
        <v>0.88317063968728382</v>
      </c>
      <c r="I14" s="40">
        <f t="shared" si="1"/>
        <v>0.86186842247113238</v>
      </c>
      <c r="J14" s="40">
        <f t="shared" si="1"/>
        <v>0.89940636172334032</v>
      </c>
      <c r="K14" s="40">
        <f t="shared" si="1"/>
        <v>0.8131425206273587</v>
      </c>
      <c r="L14" s="40">
        <f t="shared" si="1"/>
        <v>0.76329081727190973</v>
      </c>
      <c r="M14" s="40">
        <f t="shared" si="1"/>
        <v>0.74919561302335114</v>
      </c>
      <c r="N14" s="40">
        <f t="shared" si="1"/>
        <v>0.73242834188475614</v>
      </c>
      <c r="O14" s="40">
        <f t="shared" si="1"/>
        <v>0.73341446459657667</v>
      </c>
      <c r="P14" s="40">
        <f t="shared" si="1"/>
        <v>0.72005707699453025</v>
      </c>
      <c r="Q14" s="40">
        <f t="shared" si="1"/>
        <v>0.70268762250715255</v>
      </c>
      <c r="R14" s="40">
        <f t="shared" si="1"/>
        <v>0.67737241957009953</v>
      </c>
      <c r="S14" s="40">
        <f t="shared" si="1"/>
        <v>0.66858898161847435</v>
      </c>
      <c r="T14" s="40">
        <f t="shared" si="1"/>
        <v>0.66361406142484669</v>
      </c>
      <c r="U14" s="40">
        <f t="shared" si="1"/>
        <v>0.62655694619791658</v>
      </c>
      <c r="V14" s="40">
        <f t="shared" si="1"/>
        <v>0.62330769580078116</v>
      </c>
      <c r="W14" s="40">
        <f t="shared" si="1"/>
        <v>0.62480573602864586</v>
      </c>
      <c r="X14" s="40">
        <f t="shared" si="1"/>
        <v>0.68837432667968756</v>
      </c>
      <c r="Y14" s="40">
        <f t="shared" si="1"/>
        <v>0.15190369236835941</v>
      </c>
    </row>
    <row r="15" spans="1:25" x14ac:dyDescent="0.2">
      <c r="A15" s="37" t="s">
        <v>43</v>
      </c>
      <c r="B15" s="40"/>
      <c r="C15" s="40">
        <f t="shared" ref="C15:Y15" si="2">SUM(C5:C5)</f>
        <v>0</v>
      </c>
      <c r="D15" s="40">
        <f t="shared" si="2"/>
        <v>0</v>
      </c>
      <c r="E15" s="40">
        <f t="shared" si="2"/>
        <v>0</v>
      </c>
      <c r="F15" s="40">
        <f t="shared" si="2"/>
        <v>0</v>
      </c>
      <c r="G15" s="40">
        <f t="shared" si="2"/>
        <v>0.25312464545535912</v>
      </c>
      <c r="H15" s="40">
        <f t="shared" si="2"/>
        <v>0.27988127407620067</v>
      </c>
      <c r="I15" s="40">
        <f t="shared" si="2"/>
        <v>0.27055235349169721</v>
      </c>
      <c r="J15" s="40">
        <f t="shared" si="2"/>
        <v>0.28150000321234098</v>
      </c>
      <c r="K15" s="40">
        <f t="shared" si="2"/>
        <v>0.23707403967562338</v>
      </c>
      <c r="L15" s="40">
        <f t="shared" si="2"/>
        <v>0.21211147792936147</v>
      </c>
      <c r="M15" s="40">
        <f t="shared" si="2"/>
        <v>0.21467096788700865</v>
      </c>
      <c r="N15" s="40">
        <f t="shared" si="2"/>
        <v>0.2167935548365236</v>
      </c>
      <c r="O15" s="40">
        <f t="shared" si="2"/>
        <v>0.22510647426717198</v>
      </c>
      <c r="P15" s="40">
        <f t="shared" si="2"/>
        <v>0.22963407527774279</v>
      </c>
      <c r="Q15" s="40">
        <f t="shared" si="2"/>
        <v>0.22827774774126999</v>
      </c>
      <c r="R15" s="40">
        <f t="shared" si="2"/>
        <v>0.22755837691142738</v>
      </c>
      <c r="S15" s="40">
        <f t="shared" si="2"/>
        <v>0.22804419575509635</v>
      </c>
      <c r="T15" s="40">
        <f t="shared" si="2"/>
        <v>0.23433599285141599</v>
      </c>
      <c r="U15" s="40">
        <f t="shared" si="2"/>
        <v>0.23379213605454896</v>
      </c>
      <c r="V15" s="40">
        <f t="shared" si="2"/>
        <v>0.23540228787907341</v>
      </c>
      <c r="W15" s="40">
        <f t="shared" si="2"/>
        <v>0.23901505869109665</v>
      </c>
      <c r="X15" s="40">
        <f t="shared" si="2"/>
        <v>0.27328636851244692</v>
      </c>
      <c r="Y15" s="40">
        <f t="shared" si="2"/>
        <v>0.25637737548014056</v>
      </c>
    </row>
    <row r="16" spans="1:25" x14ac:dyDescent="0.2">
      <c r="A16" s="37" t="s">
        <v>53</v>
      </c>
      <c r="B16" s="40"/>
      <c r="C16" s="40">
        <f t="shared" ref="C16:Y16" si="3">C7</f>
        <v>-0.38351788711090712</v>
      </c>
      <c r="D16" s="40">
        <f>D7</f>
        <v>-0.51861525070176351</v>
      </c>
      <c r="E16" s="40">
        <f t="shared" si="3"/>
        <v>-0.39885428464242734</v>
      </c>
      <c r="F16" s="40">
        <f t="shared" si="3"/>
        <v>-6.3820495042988534E-2</v>
      </c>
      <c r="G16" s="40">
        <f t="shared" si="3"/>
        <v>1.5794068139127898E-3</v>
      </c>
      <c r="H16" s="40">
        <f t="shared" si="3"/>
        <v>1.1105783011443521E-2</v>
      </c>
      <c r="I16" s="40">
        <f t="shared" si="3"/>
        <v>2.5437652966541477E-2</v>
      </c>
      <c r="J16" s="40">
        <f t="shared" si="3"/>
        <v>-4.2005348600185691E-2</v>
      </c>
      <c r="K16" s="40">
        <f t="shared" si="3"/>
        <v>-1.6359870501470641E-2</v>
      </c>
      <c r="L16" s="40">
        <f t="shared" si="3"/>
        <v>6.1648518521665169E-3</v>
      </c>
      <c r="M16" s="40">
        <f t="shared" si="3"/>
        <v>1.475874274747159E-2</v>
      </c>
      <c r="N16" s="40">
        <f t="shared" si="3"/>
        <v>8.263748542471E-2</v>
      </c>
      <c r="O16" s="40">
        <f t="shared" si="3"/>
        <v>9.1545796709725347E-2</v>
      </c>
      <c r="P16" s="40">
        <f t="shared" si="3"/>
        <v>0.10949137340706355</v>
      </c>
      <c r="Q16" s="40">
        <f t="shared" si="3"/>
        <v>0.10619746330818688</v>
      </c>
      <c r="R16" s="40">
        <f t="shared" si="3"/>
        <v>0.13697037341000673</v>
      </c>
      <c r="S16" s="40">
        <f t="shared" si="3"/>
        <v>0.1523797978403576</v>
      </c>
      <c r="T16" s="40">
        <f t="shared" si="3"/>
        <v>0.15373305414457988</v>
      </c>
      <c r="U16" s="40">
        <f t="shared" si="3"/>
        <v>0.22288808131709426</v>
      </c>
      <c r="V16" s="40">
        <f t="shared" si="3"/>
        <v>0.14309204225656597</v>
      </c>
      <c r="W16" s="40">
        <f t="shared" si="3"/>
        <v>0.22487602809147006</v>
      </c>
      <c r="X16" s="40">
        <f t="shared" si="3"/>
        <v>0.165930602494958</v>
      </c>
      <c r="Y16" s="40">
        <f t="shared" si="3"/>
        <v>9.0597396818452247E-2</v>
      </c>
    </row>
    <row r="17" spans="1:25" x14ac:dyDescent="0.2">
      <c r="A17" s="37" t="s">
        <v>52</v>
      </c>
      <c r="B17" s="40"/>
      <c r="C17" s="40">
        <f t="shared" ref="C17:Y17" si="4">C10+C11</f>
        <v>7.6841439170600018E-2</v>
      </c>
      <c r="D17" s="40">
        <f>D10+D11</f>
        <v>7.4932892222965217E-2</v>
      </c>
      <c r="E17" s="40">
        <f t="shared" si="4"/>
        <v>6.2590240826149168E-2</v>
      </c>
      <c r="F17" s="40">
        <f t="shared" si="4"/>
        <v>5.3051417547337151E-2</v>
      </c>
      <c r="G17" s="40">
        <f t="shared" si="4"/>
        <v>6.0884482603146203E-3</v>
      </c>
      <c r="H17" s="40">
        <f t="shared" si="4"/>
        <v>-2.8037685392032843E-3</v>
      </c>
      <c r="I17" s="40">
        <f t="shared" si="4"/>
        <v>-1.0990371879843891E-2</v>
      </c>
      <c r="J17" s="40">
        <f t="shared" si="4"/>
        <v>-1.5725262420009364E-2</v>
      </c>
      <c r="K17" s="40">
        <f t="shared" si="4"/>
        <v>-2.4466188456981397E-2</v>
      </c>
      <c r="L17" s="40">
        <f t="shared" si="4"/>
        <v>-3.10052977397164E-2</v>
      </c>
      <c r="M17" s="40">
        <f t="shared" si="4"/>
        <v>-3.5479407286526342E-2</v>
      </c>
      <c r="N17" s="40">
        <f t="shared" si="4"/>
        <v>-3.8923685023247806E-2</v>
      </c>
      <c r="O17" s="40">
        <f t="shared" si="4"/>
        <v>-4.0563463627763661E-2</v>
      </c>
      <c r="P17" s="40">
        <f t="shared" si="4"/>
        <v>-4.151538888591591E-2</v>
      </c>
      <c r="Q17" s="40">
        <f t="shared" si="4"/>
        <v>-4.1915719146420151E-2</v>
      </c>
      <c r="R17" s="40">
        <f t="shared" si="4"/>
        <v>-4.1973432685467278E-2</v>
      </c>
      <c r="S17" s="40">
        <f t="shared" si="4"/>
        <v>-4.045919007542767E-2</v>
      </c>
      <c r="T17" s="40">
        <f t="shared" si="4"/>
        <v>-3.8643164896835648E-2</v>
      </c>
      <c r="U17" s="40">
        <f t="shared" si="4"/>
        <v>-3.6355480969529272E-2</v>
      </c>
      <c r="V17" s="40">
        <f t="shared" si="4"/>
        <v>-3.3166010260342063E-2</v>
      </c>
      <c r="W17" s="40">
        <f t="shared" si="4"/>
        <v>-2.9337469336853661E-2</v>
      </c>
      <c r="X17" s="40">
        <f t="shared" si="4"/>
        <v>-2.302959472628013E-2</v>
      </c>
      <c r="Y17" s="40">
        <f t="shared" si="4"/>
        <v>-4.8145048454858293E-2</v>
      </c>
    </row>
    <row r="18" spans="1:25" x14ac:dyDescent="0.2">
      <c r="A18" s="37" t="s">
        <v>60</v>
      </c>
      <c r="B18" s="40"/>
      <c r="C18" s="40">
        <f t="shared" ref="C18:Y18" si="5">SUM(C14:C17)</f>
        <v>2.5727708176951367</v>
      </c>
      <c r="D18" s="40">
        <f t="shared" si="5"/>
        <v>2.5196085668470727</v>
      </c>
      <c r="E18" s="40">
        <f t="shared" si="5"/>
        <v>2.3658492753062843</v>
      </c>
      <c r="F18" s="40">
        <f t="shared" si="5"/>
        <v>1.4712791673374523</v>
      </c>
      <c r="G18" s="40">
        <f t="shared" si="5"/>
        <v>1.1370412752894925</v>
      </c>
      <c r="H18" s="40">
        <f t="shared" si="5"/>
        <v>1.1713539282357248</v>
      </c>
      <c r="I18" s="40">
        <f t="shared" si="5"/>
        <v>1.1468680570495271</v>
      </c>
      <c r="J18" s="40">
        <f t="shared" si="5"/>
        <v>1.1231757539154863</v>
      </c>
      <c r="K18" s="40">
        <f t="shared" si="5"/>
        <v>1.0093905013445299</v>
      </c>
      <c r="L18" s="40">
        <f t="shared" si="5"/>
        <v>0.95056184931372134</v>
      </c>
      <c r="M18" s="40">
        <f t="shared" si="5"/>
        <v>0.94314591637130507</v>
      </c>
      <c r="N18" s="40">
        <f t="shared" si="5"/>
        <v>0.99293569712274199</v>
      </c>
      <c r="O18" s="40">
        <f t="shared" si="5"/>
        <v>1.0095032719457104</v>
      </c>
      <c r="P18" s="40">
        <f t="shared" si="5"/>
        <v>1.0176671367934207</v>
      </c>
      <c r="Q18" s="40">
        <f t="shared" si="5"/>
        <v>0.99524711441018932</v>
      </c>
      <c r="R18" s="40">
        <f t="shared" si="5"/>
        <v>0.99992773720606642</v>
      </c>
      <c r="S18" s="40">
        <f t="shared" si="5"/>
        <v>1.0085537851385007</v>
      </c>
      <c r="T18" s="40">
        <f t="shared" si="5"/>
        <v>1.0130399435240067</v>
      </c>
      <c r="U18" s="40">
        <f t="shared" si="5"/>
        <v>1.0468816826000304</v>
      </c>
      <c r="V18" s="40">
        <f t="shared" si="5"/>
        <v>0.9686360156760786</v>
      </c>
      <c r="W18" s="40">
        <f t="shared" si="5"/>
        <v>1.0593593534743588</v>
      </c>
      <c r="X18" s="40">
        <f t="shared" si="5"/>
        <v>1.1045617029608124</v>
      </c>
      <c r="Y18" s="40">
        <f t="shared" si="5"/>
        <v>0.4507334162120939</v>
      </c>
    </row>
    <row r="20" spans="1:25" x14ac:dyDescent="0.2">
      <c r="A20" s="37" t="s">
        <v>209</v>
      </c>
      <c r="C20" s="37">
        <v>2.8980000000000001</v>
      </c>
      <c r="D20" s="37">
        <v>2.8980000000000001</v>
      </c>
      <c r="E20" s="37">
        <v>2.8980000000000001</v>
      </c>
      <c r="F20" s="37">
        <v>2.8980000000000001</v>
      </c>
      <c r="G20" s="37">
        <v>2.8980000000000001</v>
      </c>
      <c r="H20" s="37">
        <v>2.8980000000000001</v>
      </c>
      <c r="I20" s="37">
        <v>2.8980000000000001</v>
      </c>
      <c r="J20" s="37">
        <v>2.8980000000000001</v>
      </c>
      <c r="K20" s="37">
        <v>2.8980000000000001</v>
      </c>
      <c r="L20" s="37">
        <v>2.8980000000000001</v>
      </c>
      <c r="M20" s="37">
        <v>2.8980000000000001</v>
      </c>
      <c r="N20" s="37">
        <v>2.8980000000000001</v>
      </c>
      <c r="O20" s="37">
        <v>2.8980000000000001</v>
      </c>
      <c r="P20" s="37">
        <v>2.8980000000000001</v>
      </c>
      <c r="Q20" s="37">
        <v>2.8980000000000001</v>
      </c>
      <c r="R20" s="37">
        <v>2.8980000000000001</v>
      </c>
      <c r="S20" s="37">
        <v>2.8980000000000001</v>
      </c>
      <c r="T20" s="37">
        <v>2.8980000000000001</v>
      </c>
      <c r="U20" s="37">
        <v>2.8980000000000001</v>
      </c>
      <c r="V20" s="37">
        <v>2.8980000000000001</v>
      </c>
      <c r="W20" s="37">
        <v>2.8980000000000001</v>
      </c>
      <c r="X20" s="37">
        <v>2.8980000000000001</v>
      </c>
      <c r="Y20" s="37">
        <v>2.8980000000000001</v>
      </c>
    </row>
    <row r="22" spans="1:25" x14ac:dyDescent="0.2">
      <c r="A22" s="37" t="s">
        <v>75</v>
      </c>
      <c r="C22" s="37">
        <v>1.2698990079750003</v>
      </c>
      <c r="D22" s="37">
        <v>1.193610607425001</v>
      </c>
      <c r="E22" s="37">
        <v>1.1952180924001992</v>
      </c>
    </row>
    <row r="24" spans="1:25" x14ac:dyDescent="0.2">
      <c r="A24" s="37" t="s">
        <v>76</v>
      </c>
      <c r="B24" s="40"/>
      <c r="C24" s="40">
        <f>C22+C14+C15</f>
        <v>4.1493462736104441</v>
      </c>
      <c r="D24" s="40">
        <f t="shared" ref="D24:E24" si="6">D22+D14+D15</f>
        <v>4.1569015327508723</v>
      </c>
      <c r="E24" s="40">
        <f t="shared" si="6"/>
        <v>3.8973314115227615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787CC-C23A-4FD0-8AC3-F9ED5F206A32}">
  <dimension ref="A4:P32"/>
  <sheetViews>
    <sheetView workbookViewId="0">
      <selection sqref="A1:XFD1048576"/>
    </sheetView>
  </sheetViews>
  <sheetFormatPr defaultRowHeight="15" x14ac:dyDescent="0.25"/>
  <cols>
    <col min="2" max="2" width="20.140625" customWidth="1"/>
    <col min="3" max="3" width="16.140625" bestFit="1" customWidth="1"/>
    <col min="4" max="4" width="16.140625" customWidth="1"/>
    <col min="5" max="5" width="20.140625" customWidth="1"/>
    <col min="8" max="8" width="9.5703125" bestFit="1" customWidth="1"/>
    <col min="11" max="11" width="17.5703125" bestFit="1" customWidth="1"/>
  </cols>
  <sheetData>
    <row r="4" spans="1:16" s="150" customFormat="1" ht="45" x14ac:dyDescent="0.25">
      <c r="B4" s="150" t="s">
        <v>196</v>
      </c>
      <c r="C4" s="150" t="s">
        <v>199</v>
      </c>
      <c r="D4" s="150" t="s">
        <v>200</v>
      </c>
      <c r="E4" s="150" t="s">
        <v>197</v>
      </c>
      <c r="H4" s="150" t="s">
        <v>198</v>
      </c>
      <c r="L4" s="150" t="s">
        <v>201</v>
      </c>
      <c r="M4" s="150" t="s">
        <v>202</v>
      </c>
      <c r="N4" s="150" t="s">
        <v>203</v>
      </c>
      <c r="O4" s="150" t="s">
        <v>204</v>
      </c>
      <c r="P4" s="150" t="s">
        <v>205</v>
      </c>
    </row>
    <row r="5" spans="1:16" x14ac:dyDescent="0.25">
      <c r="A5" s="2">
        <v>2023</v>
      </c>
      <c r="B5" s="57">
        <f>'Summary Data'!C4</f>
        <v>633.45461828572627</v>
      </c>
      <c r="C5" s="155">
        <v>2.5</v>
      </c>
      <c r="D5" s="57">
        <f>C5+B5</f>
        <v>635.95461828572627</v>
      </c>
      <c r="E5" s="57">
        <f>'Summary Data'!C32</f>
        <v>633.04704883264333</v>
      </c>
      <c r="F5" s="57">
        <f t="shared" ref="F5:F7" si="0">D5-E5</f>
        <v>2.9075694530829423</v>
      </c>
      <c r="G5" s="57"/>
      <c r="K5" t="s">
        <v>206</v>
      </c>
      <c r="L5" s="157">
        <f>I11</f>
        <v>135.80471036076972</v>
      </c>
      <c r="M5" s="157">
        <f>I15</f>
        <v>158.80886499324913</v>
      </c>
      <c r="N5" s="157">
        <f>I19</f>
        <v>183.39949171726764</v>
      </c>
      <c r="O5" s="157">
        <f>I23</f>
        <v>210.1513083264104</v>
      </c>
      <c r="P5" s="157">
        <f>I27</f>
        <v>243.50474520511068</v>
      </c>
    </row>
    <row r="6" spans="1:16" x14ac:dyDescent="0.25">
      <c r="A6" s="2">
        <v>2024</v>
      </c>
      <c r="B6" s="57">
        <f>'Summary Data'!C5</f>
        <v>655.25022281732015</v>
      </c>
      <c r="C6" s="155">
        <f>C5*1.02</f>
        <v>2.5499999999999998</v>
      </c>
      <c r="D6" s="57">
        <f t="shared" ref="D6:D27" si="1">C6+B6</f>
        <v>657.8002228173201</v>
      </c>
      <c r="E6" s="57">
        <f>'Summary Data'!C33</f>
        <v>654.48583394339926</v>
      </c>
      <c r="F6" s="57">
        <f t="shared" si="0"/>
        <v>3.3143888739208478</v>
      </c>
      <c r="G6" s="57"/>
      <c r="K6" t="s">
        <v>207</v>
      </c>
      <c r="L6" s="157">
        <f>G11</f>
        <v>10.387094795428197</v>
      </c>
      <c r="M6" s="157">
        <f>G15</f>
        <v>40.346229500002096</v>
      </c>
      <c r="N6" s="157">
        <f>G19</f>
        <v>50.526895278203028</v>
      </c>
      <c r="O6" s="157">
        <f>G23</f>
        <v>42.980359396863832</v>
      </c>
      <c r="P6" s="157">
        <f>G27</f>
        <v>212.43441977424936</v>
      </c>
    </row>
    <row r="7" spans="1:16" x14ac:dyDescent="0.25">
      <c r="A7" s="2">
        <v>2025</v>
      </c>
      <c r="B7" s="57">
        <f>'Summary Data'!C6</f>
        <v>667.07228157982172</v>
      </c>
      <c r="C7" s="155">
        <f t="shared" ref="C7:C27" si="2">C6*1.02</f>
        <v>2.601</v>
      </c>
      <c r="D7" s="57">
        <f t="shared" si="1"/>
        <v>669.67328157982172</v>
      </c>
      <c r="E7" s="57">
        <f>'Summary Data'!C34</f>
        <v>663.28976339600661</v>
      </c>
      <c r="F7" s="57">
        <f t="shared" si="0"/>
        <v>6.3835181838151129</v>
      </c>
      <c r="G7" s="57"/>
      <c r="H7" s="154">
        <f>E7*0.02</f>
        <v>13.265795267920133</v>
      </c>
      <c r="K7" t="s">
        <v>208</v>
      </c>
      <c r="L7" s="157">
        <f>L5-L6</f>
        <v>125.41761556534152</v>
      </c>
      <c r="M7" s="157">
        <f t="shared" ref="M7:P7" si="3">M5-M6</f>
        <v>118.46263549324703</v>
      </c>
      <c r="N7" s="157">
        <f t="shared" si="3"/>
        <v>132.87259643906461</v>
      </c>
      <c r="O7" s="157">
        <f t="shared" si="3"/>
        <v>167.17094892954657</v>
      </c>
      <c r="P7" s="157">
        <f t="shared" si="3"/>
        <v>31.070325430861317</v>
      </c>
    </row>
    <row r="8" spans="1:16" x14ac:dyDescent="0.25">
      <c r="A8" s="151">
        <v>2026</v>
      </c>
      <c r="B8" s="152">
        <f>'Summary Data'!C7</f>
        <v>666.03617996264734</v>
      </c>
      <c r="C8" s="155">
        <f t="shared" si="2"/>
        <v>2.6530200000000002</v>
      </c>
      <c r="D8" s="57">
        <f t="shared" si="1"/>
        <v>668.68919996264731</v>
      </c>
      <c r="E8" s="152">
        <f>'Summary Data'!C35</f>
        <v>660.93912621328684</v>
      </c>
      <c r="F8" s="57">
        <f>D8-E8</f>
        <v>7.7500737493604674</v>
      </c>
      <c r="G8" s="57"/>
      <c r="H8" s="154">
        <f>E8*0.02</f>
        <v>13.218782524265738</v>
      </c>
    </row>
    <row r="9" spans="1:16" x14ac:dyDescent="0.25">
      <c r="A9" s="151">
        <v>2027</v>
      </c>
      <c r="B9" s="152">
        <f>'Summary Data'!C8</f>
        <v>706.63509197137159</v>
      </c>
      <c r="C9" s="155">
        <f t="shared" si="2"/>
        <v>2.7060804000000003</v>
      </c>
      <c r="D9" s="57">
        <f t="shared" si="1"/>
        <v>709.34117237137161</v>
      </c>
      <c r="E9" s="152">
        <f>'Summary Data'!C36</f>
        <v>708.7194294509743</v>
      </c>
      <c r="F9" s="57">
        <f>D9-E9</f>
        <v>0.62174292039730972</v>
      </c>
      <c r="G9" s="57"/>
      <c r="H9" s="154">
        <f>E9*0.02</f>
        <v>14.174388589019486</v>
      </c>
    </row>
    <row r="10" spans="1:16" x14ac:dyDescent="0.25">
      <c r="A10" s="151">
        <v>2028</v>
      </c>
      <c r="B10" s="152">
        <f>'Summary Data'!C9</f>
        <v>735.4549665018817</v>
      </c>
      <c r="C10" s="155">
        <f t="shared" si="2"/>
        <v>2.7602020080000003</v>
      </c>
      <c r="D10" s="57">
        <f t="shared" si="1"/>
        <v>738.21516850988166</v>
      </c>
      <c r="E10" s="152">
        <f>'Summary Data'!C37</f>
        <v>736.82022691264956</v>
      </c>
      <c r="F10" s="57">
        <f t="shared" ref="F10:F27" si="4">D10-E10</f>
        <v>1.3949415972321049</v>
      </c>
      <c r="G10" s="57"/>
      <c r="H10" s="154">
        <f t="shared" ref="H10:H26" si="5">E10*0.02</f>
        <v>14.736404538252991</v>
      </c>
    </row>
    <row r="11" spans="1:16" x14ac:dyDescent="0.25">
      <c r="A11" s="151">
        <v>2029</v>
      </c>
      <c r="B11" s="152">
        <f>'Summary Data'!C10</f>
        <v>761.64032719593592</v>
      </c>
      <c r="C11" s="155">
        <f t="shared" si="2"/>
        <v>2.8154060481600003</v>
      </c>
      <c r="D11" s="57">
        <f t="shared" si="1"/>
        <v>764.45573324409588</v>
      </c>
      <c r="E11" s="152">
        <f>'Summary Data'!C38</f>
        <v>763.83539671565757</v>
      </c>
      <c r="F11" s="57">
        <f t="shared" si="4"/>
        <v>0.62033652843831533</v>
      </c>
      <c r="G11" s="153">
        <f>SUM(F8:F11)</f>
        <v>10.387094795428197</v>
      </c>
      <c r="H11" s="154">
        <f>E11*0.02</f>
        <v>15.276707934313151</v>
      </c>
      <c r="I11" s="153">
        <f>(H7*4)+(H8*3)+(H9*2)+H10</f>
        <v>135.80471036076972</v>
      </c>
    </row>
    <row r="12" spans="1:16" x14ac:dyDescent="0.25">
      <c r="A12" s="2">
        <v>2030</v>
      </c>
      <c r="B12" s="57">
        <f>'Summary Data'!C11</f>
        <v>788.11731905400575</v>
      </c>
      <c r="C12" s="155">
        <f t="shared" si="2"/>
        <v>2.8717141691232002</v>
      </c>
      <c r="D12" s="57">
        <f t="shared" si="1"/>
        <v>790.9890332231289</v>
      </c>
      <c r="E12" s="57">
        <f>'Summary Data'!C39</f>
        <v>788.29294269801903</v>
      </c>
      <c r="F12" s="57">
        <f t="shared" si="4"/>
        <v>2.6960905251098666</v>
      </c>
      <c r="G12" s="57"/>
      <c r="H12" s="154">
        <f t="shared" si="5"/>
        <v>15.765858853960381</v>
      </c>
    </row>
    <row r="13" spans="1:16" x14ac:dyDescent="0.25">
      <c r="A13" s="2">
        <v>2031</v>
      </c>
      <c r="B13" s="57">
        <f>'Summary Data'!C12</f>
        <v>826.36965508798096</v>
      </c>
      <c r="C13" s="155">
        <f t="shared" si="2"/>
        <v>2.9291484525056641</v>
      </c>
      <c r="D13" s="57">
        <f t="shared" si="1"/>
        <v>829.29880354048657</v>
      </c>
      <c r="E13" s="57">
        <f>'Summary Data'!C40</f>
        <v>822.07031935754594</v>
      </c>
      <c r="F13" s="57">
        <f t="shared" si="4"/>
        <v>7.2284841829406332</v>
      </c>
      <c r="G13" s="57"/>
      <c r="H13" s="154">
        <f t="shared" si="5"/>
        <v>16.44140638715092</v>
      </c>
    </row>
    <row r="14" spans="1:16" x14ac:dyDescent="0.25">
      <c r="A14" s="2">
        <v>2032</v>
      </c>
      <c r="B14" s="57">
        <f>'Summary Data'!C13</f>
        <v>888.07824425964668</v>
      </c>
      <c r="C14" s="155">
        <f t="shared" si="2"/>
        <v>2.9877314215557775</v>
      </c>
      <c r="D14" s="57">
        <f t="shared" si="1"/>
        <v>891.06597568120242</v>
      </c>
      <c r="E14" s="57">
        <f>'Summary Data'!C41</f>
        <v>876.08219599067638</v>
      </c>
      <c r="F14" s="57">
        <f t="shared" si="4"/>
        <v>14.983779690526035</v>
      </c>
      <c r="G14" s="57"/>
      <c r="H14" s="154">
        <f t="shared" si="5"/>
        <v>17.521643919813528</v>
      </c>
    </row>
    <row r="15" spans="1:16" x14ac:dyDescent="0.25">
      <c r="A15" s="2">
        <v>2033</v>
      </c>
      <c r="B15" s="57">
        <f>'Summary Data'!C14</f>
        <v>910.2532241419849</v>
      </c>
      <c r="C15" s="155">
        <f t="shared" si="2"/>
        <v>3.047486049986893</v>
      </c>
      <c r="D15" s="57">
        <f t="shared" si="1"/>
        <v>913.3007101919718</v>
      </c>
      <c r="E15" s="57">
        <f>'Summary Data'!C42</f>
        <v>897.86283509054624</v>
      </c>
      <c r="F15" s="57">
        <f t="shared" si="4"/>
        <v>15.437875101425561</v>
      </c>
      <c r="G15" s="153">
        <f>SUM(F12:F15)</f>
        <v>40.346229500002096</v>
      </c>
      <c r="H15" s="154">
        <f t="shared" si="5"/>
        <v>17.957256701810927</v>
      </c>
      <c r="I15" s="153">
        <f>(H11*4)+(H12*3)+(H13*2)+H14</f>
        <v>158.80886499324913</v>
      </c>
    </row>
    <row r="16" spans="1:16" x14ac:dyDescent="0.25">
      <c r="A16" s="151">
        <v>2034</v>
      </c>
      <c r="B16" s="152">
        <f>'Summary Data'!C15</f>
        <v>920.83970889383625</v>
      </c>
      <c r="C16" s="155">
        <f t="shared" si="2"/>
        <v>3.108435770986631</v>
      </c>
      <c r="D16" s="57">
        <f t="shared" si="1"/>
        <v>923.94814466482285</v>
      </c>
      <c r="E16" s="152">
        <f>'Summary Data'!C43</f>
        <v>907.65969511794606</v>
      </c>
      <c r="F16" s="57">
        <f t="shared" si="4"/>
        <v>16.288449546876791</v>
      </c>
      <c r="G16" s="57"/>
      <c r="H16" s="154">
        <f t="shared" si="5"/>
        <v>18.153193902358922</v>
      </c>
    </row>
    <row r="17" spans="1:12" x14ac:dyDescent="0.25">
      <c r="A17" s="151">
        <v>2035</v>
      </c>
      <c r="B17" s="152">
        <f>'Summary Data'!C16</f>
        <v>953.17777654537895</v>
      </c>
      <c r="C17" s="155">
        <f t="shared" si="2"/>
        <v>3.1706044864063636</v>
      </c>
      <c r="D17" s="57">
        <f t="shared" si="1"/>
        <v>956.34838103178527</v>
      </c>
      <c r="E17" s="152">
        <f>'Summary Data'!C44</f>
        <v>939.29325564725593</v>
      </c>
      <c r="F17" s="57">
        <f t="shared" si="4"/>
        <v>17.055125384529333</v>
      </c>
      <c r="G17" s="57"/>
      <c r="H17" s="154">
        <f t="shared" si="5"/>
        <v>18.785865112945118</v>
      </c>
    </row>
    <row r="18" spans="1:12" x14ac:dyDescent="0.25">
      <c r="A18" s="151">
        <v>2036</v>
      </c>
      <c r="B18" s="152">
        <f>'Summary Data'!C17</f>
        <v>981.9976408238158</v>
      </c>
      <c r="C18" s="155">
        <f t="shared" si="2"/>
        <v>3.2340165761344908</v>
      </c>
      <c r="D18" s="57">
        <f t="shared" si="1"/>
        <v>985.23165739995034</v>
      </c>
      <c r="E18" s="152">
        <f>'Summary Data'!C45</f>
        <v>976.95764885284746</v>
      </c>
      <c r="F18" s="57">
        <f t="shared" si="4"/>
        <v>8.2740085471028806</v>
      </c>
      <c r="G18" s="57"/>
      <c r="H18" s="154">
        <f t="shared" si="5"/>
        <v>19.539152977056951</v>
      </c>
    </row>
    <row r="19" spans="1:12" x14ac:dyDescent="0.25">
      <c r="A19" s="151">
        <v>2037</v>
      </c>
      <c r="B19" s="152">
        <f>'Summary Data'!C18</f>
        <v>1012.5775265696495</v>
      </c>
      <c r="C19" s="155">
        <f t="shared" si="2"/>
        <v>3.2986969076571806</v>
      </c>
      <c r="D19" s="57">
        <f t="shared" si="1"/>
        <v>1015.8762234773067</v>
      </c>
      <c r="E19" s="152">
        <f>'Summary Data'!C46</f>
        <v>1006.9669116776126</v>
      </c>
      <c r="F19" s="57">
        <f t="shared" si="4"/>
        <v>8.9093117996940236</v>
      </c>
      <c r="G19" s="153">
        <f>SUM(F16:F19)</f>
        <v>50.526895278203028</v>
      </c>
      <c r="H19" s="154">
        <f t="shared" si="5"/>
        <v>20.139338233552252</v>
      </c>
      <c r="I19" s="153">
        <f>(H15*4)+(H16*3)+(H17*2)+H18</f>
        <v>183.39949171726764</v>
      </c>
    </row>
    <row r="20" spans="1:12" x14ac:dyDescent="0.25">
      <c r="A20" s="2">
        <v>2038</v>
      </c>
      <c r="B20" s="57">
        <f>'Summary Data'!C19</f>
        <v>1056.6923404342965</v>
      </c>
      <c r="C20" s="155">
        <f t="shared" si="2"/>
        <v>3.3646708458103243</v>
      </c>
      <c r="D20" s="57">
        <f t="shared" si="1"/>
        <v>1060.0570112801067</v>
      </c>
      <c r="E20" s="57">
        <f>'Summary Data'!C47</f>
        <v>1054.5467046552701</v>
      </c>
      <c r="F20" s="57">
        <f t="shared" si="4"/>
        <v>5.5103066248366304</v>
      </c>
      <c r="G20" s="57"/>
      <c r="H20" s="154">
        <f>E20*0.02</f>
        <v>21.090934093105403</v>
      </c>
    </row>
    <row r="21" spans="1:12" x14ac:dyDescent="0.25">
      <c r="A21" s="2">
        <v>2039</v>
      </c>
      <c r="B21" s="57">
        <f>'Summary Data'!C20</f>
        <v>1099.9655687638551</v>
      </c>
      <c r="C21" s="155">
        <f t="shared" si="2"/>
        <v>3.431964262726531</v>
      </c>
      <c r="D21" s="57">
        <f t="shared" si="1"/>
        <v>1103.3975330265816</v>
      </c>
      <c r="E21" s="57">
        <f>'Summary Data'!C48</f>
        <v>1096.211136883554</v>
      </c>
      <c r="F21" s="57">
        <f t="shared" si="4"/>
        <v>7.1863961430276504</v>
      </c>
      <c r="G21" s="57"/>
      <c r="H21" s="154">
        <f t="shared" si="5"/>
        <v>21.92422273767108</v>
      </c>
    </row>
    <row r="22" spans="1:12" x14ac:dyDescent="0.25">
      <c r="A22" s="2">
        <v>2040</v>
      </c>
      <c r="B22" s="57">
        <f>'Summary Data'!C21</f>
        <v>1133.1337720579847</v>
      </c>
      <c r="C22" s="155">
        <f t="shared" si="2"/>
        <v>3.5006035479810618</v>
      </c>
      <c r="D22" s="57">
        <f t="shared" si="1"/>
        <v>1136.6343756059657</v>
      </c>
      <c r="E22" s="57">
        <f>'Summary Data'!C49</f>
        <v>1123.6353818771497</v>
      </c>
      <c r="F22" s="57">
        <f t="shared" si="4"/>
        <v>12.998993728816004</v>
      </c>
      <c r="G22" s="57"/>
      <c r="H22" s="154">
        <f t="shared" si="5"/>
        <v>22.472707637542996</v>
      </c>
    </row>
    <row r="23" spans="1:12" x14ac:dyDescent="0.25">
      <c r="A23" s="2">
        <v>2041</v>
      </c>
      <c r="B23" s="57">
        <f>'Summary Data'!C22</f>
        <v>1175.7488288230231</v>
      </c>
      <c r="C23" s="155">
        <f t="shared" si="2"/>
        <v>3.5706156189406832</v>
      </c>
      <c r="D23" s="57">
        <f t="shared" si="1"/>
        <v>1179.3194444419639</v>
      </c>
      <c r="E23" s="57">
        <f>'Summary Data'!C50</f>
        <v>1162.0347815417804</v>
      </c>
      <c r="F23" s="57">
        <f>D23-E23</f>
        <v>17.284662900183548</v>
      </c>
      <c r="G23" s="153">
        <f>SUM(F20:F23)</f>
        <v>42.980359396863832</v>
      </c>
      <c r="H23" s="154">
        <f t="shared" si="5"/>
        <v>23.240695630835607</v>
      </c>
      <c r="I23" s="153">
        <f>(H19*4)+(H20*3)+(H21*2)+H22</f>
        <v>210.1513083264104</v>
      </c>
    </row>
    <row r="24" spans="1:12" x14ac:dyDescent="0.25">
      <c r="A24" s="151">
        <v>2042</v>
      </c>
      <c r="B24" s="152">
        <f>'Summary Data'!C23</f>
        <v>1224.2169559627814</v>
      </c>
      <c r="C24" s="155">
        <f t="shared" si="2"/>
        <v>3.6420279313194968</v>
      </c>
      <c r="D24" s="57">
        <f>C24+B24</f>
        <v>1227.8589838941009</v>
      </c>
      <c r="E24" s="152">
        <f>'Summary Data'!C51</f>
        <v>1217.7291735432962</v>
      </c>
      <c r="F24" s="57">
        <f>D24-E24</f>
        <v>10.129810350804746</v>
      </c>
      <c r="G24" s="57"/>
      <c r="H24" s="154">
        <f>E24*0.02</f>
        <v>24.354583470865922</v>
      </c>
      <c r="L24" s="57"/>
    </row>
    <row r="25" spans="1:12" x14ac:dyDescent="0.25">
      <c r="A25" s="151">
        <v>2043</v>
      </c>
      <c r="B25" s="152">
        <f>'Summary Data'!C24</f>
        <v>1291.7317803888102</v>
      </c>
      <c r="C25" s="155">
        <f t="shared" si="2"/>
        <v>3.7148684899458866</v>
      </c>
      <c r="D25" s="57">
        <f t="shared" si="1"/>
        <v>1295.4466488787562</v>
      </c>
      <c r="E25" s="152">
        <f>'Summary Data'!C52</f>
        <v>1272.0417206250856</v>
      </c>
      <c r="F25" s="57">
        <f>D25-E25</f>
        <v>23.404928253670505</v>
      </c>
      <c r="G25" s="57"/>
      <c r="H25" s="154">
        <f t="shared" si="5"/>
        <v>25.440834412501715</v>
      </c>
      <c r="L25" s="57"/>
    </row>
    <row r="26" spans="1:12" x14ac:dyDescent="0.25">
      <c r="A26" s="151">
        <v>2044</v>
      </c>
      <c r="B26" s="152">
        <f>'Summary Data'!C25</f>
        <v>1351.5749115675426</v>
      </c>
      <c r="C26" s="155">
        <f t="shared" si="2"/>
        <v>3.7891658597448044</v>
      </c>
      <c r="D26" s="57">
        <f t="shared" si="1"/>
        <v>1355.3640774272874</v>
      </c>
      <c r="E26" s="152">
        <f>'Summary Data'!C53</f>
        <v>1329.8271722083534</v>
      </c>
      <c r="F26" s="57">
        <f t="shared" si="4"/>
        <v>25.536905218933953</v>
      </c>
      <c r="G26" s="57"/>
      <c r="H26" s="154">
        <f t="shared" si="5"/>
        <v>26.596543444167068</v>
      </c>
      <c r="L26" s="57"/>
    </row>
    <row r="27" spans="1:12" x14ac:dyDescent="0.25">
      <c r="A27" s="151">
        <v>2045</v>
      </c>
      <c r="B27" s="152">
        <f>'Summary Data'!C26</f>
        <v>1584.4497580498351</v>
      </c>
      <c r="C27" s="155">
        <f t="shared" si="2"/>
        <v>3.8649491769397004</v>
      </c>
      <c r="D27" s="57">
        <f t="shared" si="1"/>
        <v>1588.3147072267748</v>
      </c>
      <c r="E27" s="152">
        <f>'Summary Data'!C54</f>
        <v>1434.9519312759346</v>
      </c>
      <c r="F27" s="57">
        <f t="shared" si="4"/>
        <v>153.36277595084016</v>
      </c>
      <c r="G27" s="153">
        <f>SUM(F24:F27)</f>
        <v>212.43441977424936</v>
      </c>
      <c r="H27" s="154"/>
      <c r="I27" s="153">
        <f>(H23*4)+(H24*3)+(H25*2)+H26</f>
        <v>243.50474520511068</v>
      </c>
      <c r="L27" s="57"/>
    </row>
    <row r="29" spans="1:12" x14ac:dyDescent="0.25">
      <c r="D29" s="156">
        <f>D24/E24</f>
        <v>1.0083186069373122</v>
      </c>
    </row>
    <row r="30" spans="1:12" x14ac:dyDescent="0.25">
      <c r="D30" s="156">
        <f t="shared" ref="D30:D31" si="6">D25/E25</f>
        <v>1.0183994973389467</v>
      </c>
    </row>
    <row r="31" spans="1:12" x14ac:dyDescent="0.25">
      <c r="D31" s="156">
        <f t="shared" si="6"/>
        <v>1.0192031759860392</v>
      </c>
    </row>
    <row r="32" spans="1:12" x14ac:dyDescent="0.25">
      <c r="D32" s="156">
        <f>D27/E27</f>
        <v>1.1068765946845847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5E66BD1DD068E45B8F18E85004F7705" ma:contentTypeVersion="52" ma:contentTypeDescription="" ma:contentTypeScope="" ma:versionID="28196cbc24463c46088519a1dccd54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2020-04-01T07:00:00+00:00</OpenedDate>
    <SignificantOrder xmlns="dc463f71-b30c-4ab2-9473-d307f9d35888">false</SignificantOrder>
    <Date1 xmlns="dc463f71-b30c-4ab2-9473-d307f9d35888">2023-01-03T08:00:00+00:00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5CA9CCA-7307-44E6-B12A-581B03DEEAEA}"/>
</file>

<file path=customXml/itemProps2.xml><?xml version="1.0" encoding="utf-8"?>
<ds:datastoreItem xmlns:ds="http://schemas.openxmlformats.org/officeDocument/2006/customXml" ds:itemID="{BBF5D288-8AE7-463A-84FD-7738BC8D5472}"/>
</file>

<file path=customXml/itemProps3.xml><?xml version="1.0" encoding="utf-8"?>
<ds:datastoreItem xmlns:ds="http://schemas.openxmlformats.org/officeDocument/2006/customXml" ds:itemID="{B7C53B33-6C44-42A0-9E9C-51EA28C87B08}"/>
</file>

<file path=customXml/itemProps4.xml><?xml version="1.0" encoding="utf-8"?>
<ds:datastoreItem xmlns:ds="http://schemas.openxmlformats.org/officeDocument/2006/customXml" ds:itemID="{063D9447-0A94-488B-B53E-E1690BD3C1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Scenario List</vt:lpstr>
      <vt:lpstr>Summary Data</vt:lpstr>
      <vt:lpstr>Summary Resources</vt:lpstr>
      <vt:lpstr>Existing Resources</vt:lpstr>
      <vt:lpstr>PRS</vt:lpstr>
      <vt:lpstr>Annual Summaries</vt:lpstr>
      <vt:lpstr>Summary Table</vt:lpstr>
      <vt:lpstr>GHG-PRS</vt:lpstr>
      <vt:lpstr>Cost Cap</vt:lpstr>
      <vt:lpstr>SR-Avoided Cost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Gall</dc:creator>
  <cp:lastModifiedBy>James Gall</cp:lastModifiedBy>
  <dcterms:created xsi:type="dcterms:W3CDTF">2022-11-30T18:51:16Z</dcterms:created>
  <dcterms:modified xsi:type="dcterms:W3CDTF">2022-12-09T19:57:16Z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0x0101006E56B4D1795A2E4DB2F0B01679ED314A00F5E66BD1DD068E45B8F18E85004F7705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