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Remove Non-ERF PGA" sheetId="4" r:id="rId1"/>
    <sheet name="G ERF Conv Factr" sheetId="5" r:id="rId2"/>
  </sheets>
  <externalReferences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4" i="4" l="1"/>
  <c r="D15" i="5"/>
  <c r="E14" i="5"/>
  <c r="C12" i="4"/>
  <c r="C9" i="4"/>
  <c r="B15" i="5" l="1"/>
  <c r="C13" i="4" l="1"/>
  <c r="C30" i="4" l="1"/>
  <c r="E13" i="5" l="1"/>
  <c r="E15" i="5" l="1"/>
  <c r="C27" i="4"/>
  <c r="E17" i="5" l="1"/>
  <c r="E19" i="5" s="1"/>
  <c r="E20" i="5" s="1"/>
  <c r="E21" i="5" s="1"/>
  <c r="C35" i="4"/>
  <c r="C20" i="4" l="1"/>
  <c r="C22" i="4" l="1"/>
  <c r="C36" i="4" s="1"/>
  <c r="C38" i="4" l="1"/>
  <c r="C40" i="4" s="1"/>
</calcChain>
</file>

<file path=xl/sharedStrings.xml><?xml version="1.0" encoding="utf-8"?>
<sst xmlns="http://schemas.openxmlformats.org/spreadsheetml/2006/main" count="51" uniqueCount="46">
  <si>
    <t>PUGET SOUND ENERGY-GAS</t>
  </si>
  <si>
    <t>SUMMARY OF NON-ERF AMOUNTS TO BE REMOVED</t>
  </si>
  <si>
    <t>LINE NO.</t>
  </si>
  <si>
    <t>DESCRIPTION</t>
  </si>
  <si>
    <r>
      <t xml:space="preserve">ADJUSTMENT TO REMOVE NON-ERF </t>
    </r>
    <r>
      <rPr>
        <b/>
        <sz val="10"/>
        <rFont val="Times New Roman"/>
        <family val="1"/>
      </rPr>
      <t xml:space="preserve"> (PGA)</t>
    </r>
  </si>
  <si>
    <t>OPERATING REVENUES:</t>
  </si>
  <si>
    <t>SALES TO CUSTOMERS</t>
  </si>
  <si>
    <t>MUNICIPAL ADDITIONS</t>
  </si>
  <si>
    <t>4a</t>
  </si>
  <si>
    <t>RENTALS</t>
  </si>
  <si>
    <t>4b</t>
  </si>
  <si>
    <t>OTHER OPERATING REVENUES</t>
  </si>
  <si>
    <t>TOTAL OPERATING REVENUES</t>
  </si>
  <si>
    <t>OPERATING REVENUE DEDUCTIONS:</t>
  </si>
  <si>
    <t>GAS COSTS:</t>
  </si>
  <si>
    <t>PURCHASED GAS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</si>
  <si>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</si>
  <si>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</si>
  <si>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</si>
  <si>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</si>
  <si>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</si>
  <si>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</si>
  <si>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</si>
  <si>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</si>
  <si>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DEPRECIATION</t>
  </si>
  <si>
    <t>AMORTIZATION</t>
  </si>
  <si>
    <t>AMORTIZATION OF PROPERTY LOSS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</si>
  <si>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</si>
  <si>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</si>
  <si>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</si>
  <si>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</si>
  <si>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</si>
  <si>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</si>
  <si>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>CONVERSION FACTOR - GAS</t>
  </si>
  <si>
    <t>COMMISSION BASIS REPORT</t>
  </si>
  <si>
    <t>LINE</t>
  </si>
  <si>
    <t>NO.</t>
  </si>
  <si>
    <t>RATE</t>
  </si>
  <si>
    <t>BAD DEBTS</t>
  </si>
  <si>
    <t>ANNUAL FILING FEE</t>
  </si>
  <si>
    <t>SUM OF TAXES OTHER</t>
  </si>
  <si>
    <t>CONVERSION FACTOR EXCLUDING FEDERAL INCOME TAX ( 1 - LINE 5)</t>
  </si>
  <si>
    <t>FEDERAL INCOME TAX ( LINE 7 * 35%)</t>
  </si>
  <si>
    <t xml:space="preserve">CONVERSION FACTOR INCL FEDERAL INCOME TAX ( LINE 5 + LINE 8 ) </t>
  </si>
  <si>
    <t>Ref 12.02 PGA</t>
  </si>
  <si>
    <t>FOR THE TWELVE MONTHS ENDED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</si>
</sst>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%"/>
    <numFmt numFmtId="167" formatCode="0.0000%"/>
    <numFmt numFmtId="168" formatCode="0.00000000"/>
  </numFmts>
  <fonts count="9" x14ac:knownFonts="1">
    <font>
      <sz val="11"/>
      <color theme="1"/>
      <name val="Calibri"/>
      <family val="2"/>
      <scheme val="minor"/>
    </font>
    <font>
      <sz val="8"/>
      <name val="Helv"/>
    </font>
    <font>
      <b/>
      <sz val="10"/>
      <name val="Helv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Alignment="1"/>
    <xf numFmtId="3" fontId="1" fillId="0" borderId="0" xfId="0" applyNumberFormat="1" applyFont="1" applyFill="1" applyAlignment="1"/>
    <xf numFmtId="3" fontId="2" fillId="0" borderId="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Continuous"/>
      <protection locked="0"/>
    </xf>
    <xf numFmtId="0" fontId="1" fillId="0" borderId="0" xfId="0" applyNumberFormat="1" applyFont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Border="1" applyAlignment="1" applyProtection="1">
      <alignment horizontal="centerContinuous"/>
      <protection locked="0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 wrapText="1"/>
    </xf>
    <xf numFmtId="0" fontId="6" fillId="0" borderId="0" xfId="0" applyNumberFormat="1" applyFont="1" applyFill="1" applyAlignment="1"/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Alignment="1">
      <alignment horizontal="left"/>
    </xf>
    <xf numFmtId="42" fontId="6" fillId="0" borderId="0" xfId="0" applyNumberFormat="1" applyFont="1" applyFill="1" applyAlignment="1"/>
    <xf numFmtId="41" fontId="6" fillId="0" borderId="0" xfId="0" applyNumberFormat="1" applyFont="1" applyFill="1" applyAlignment="1"/>
    <xf numFmtId="41" fontId="6" fillId="0" borderId="2" xfId="0" applyNumberFormat="1" applyFont="1" applyFill="1" applyBorder="1" applyAlignment="1"/>
    <xf numFmtId="41" fontId="1" fillId="0" borderId="0" xfId="0" applyNumberFormat="1" applyFont="1" applyFill="1" applyAlignment="1"/>
    <xf numFmtId="0" fontId="6" fillId="0" borderId="0" xfId="0" applyNumberFormat="1" applyFont="1" applyFill="1" applyBorder="1" applyAlignment="1">
      <alignment horizontal="left"/>
    </xf>
    <xf numFmtId="41" fontId="1" fillId="0" borderId="2" xfId="0" applyNumberFormat="1" applyFont="1" applyFill="1" applyBorder="1" applyAlignment="1"/>
    <xf numFmtId="41" fontId="6" fillId="0" borderId="3" xfId="0" applyNumberFormat="1" applyFont="1" applyFill="1" applyBorder="1" applyAlignment="1"/>
    <xf numFmtId="0" fontId="6" fillId="0" borderId="0" xfId="0" applyNumberFormat="1" applyFont="1" applyFill="1" applyAlignment="1">
      <alignment horizontal="left" vertical="top"/>
    </xf>
    <xf numFmtId="41" fontId="6" fillId="0" borderId="0" xfId="0" applyNumberFormat="1" applyFont="1" applyFill="1" applyBorder="1" applyAlignment="1"/>
    <xf numFmtId="0" fontId="6" fillId="0" borderId="0" xfId="0" applyNumberFormat="1" applyFont="1" applyFill="1" applyAlignment="1">
      <alignment horizontal="left" vertical="center"/>
    </xf>
    <xf numFmtId="165" fontId="6" fillId="0" borderId="0" xfId="0" applyNumberFormat="1" applyFont="1" applyFill="1" applyBorder="1" applyAlignment="1"/>
    <xf numFmtId="43" fontId="6" fillId="0" borderId="0" xfId="0" applyNumberFormat="1" applyFont="1" applyFill="1" applyBorder="1" applyAlignment="1"/>
    <xf numFmtId="164" fontId="3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Alignment="1"/>
    <xf numFmtId="167" fontId="6" fillId="0" borderId="0" xfId="0" applyNumberFormat="1" applyFont="1" applyFill="1" applyAlignment="1"/>
    <xf numFmtId="164" fontId="6" fillId="0" borderId="2" xfId="0" applyNumberFormat="1" applyFont="1" applyFill="1" applyBorder="1" applyAlignment="1"/>
    <xf numFmtId="164" fontId="6" fillId="0" borderId="0" xfId="0" applyNumberFormat="1" applyFont="1" applyFill="1" applyBorder="1" applyAlignment="1"/>
    <xf numFmtId="166" fontId="6" fillId="0" borderId="0" xfId="0" applyNumberFormat="1" applyFont="1" applyFill="1" applyAlignment="1"/>
    <xf numFmtId="164" fontId="6" fillId="0" borderId="4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protection locked="0"/>
    </xf>
    <xf numFmtId="168" fontId="8" fillId="0" borderId="0" xfId="0" applyNumberFormat="1" applyFont="1" applyFill="1" applyAlignment="1"/>
    <xf numFmtId="41" fontId="1" fillId="0" borderId="3" xfId="0" applyNumberFormat="1" applyFont="1" applyFill="1" applyBorder="1" applyAlignment="1"/>
    <xf numFmtId="42" fontId="6" fillId="0" borderId="5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3-Gas-Proforma-Revenue-TYJun18ERF-11-2018(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8E-6.08G-ConvFctr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definedNames>
      <definedName name="keep_TESTYEAR" refersTo="='ERF Adj Pages'!$A$8"/>
    </definedNames>
    <sheetDataSet>
      <sheetData sheetId="0"/>
      <sheetData sheetId="1"/>
      <sheetData sheetId="2"/>
      <sheetData sheetId="3">
        <row r="25">
          <cell r="I25">
            <v>288222758.36458445</v>
          </cell>
        </row>
      </sheetData>
      <sheetData sheetId="4">
        <row r="8">
          <cell r="A8" t="str">
            <v xml:space="preserve">SUMMARY OF ERF ANNUALIZING ADJUSTMENTS </v>
          </cell>
        </row>
      </sheetData>
      <sheetData sheetId="5">
        <row r="8">
          <cell r="A8" t="str">
            <v>FOR THE TWELVE MONTHS ENDED JUNE 30, 2018</v>
          </cell>
        </row>
      </sheetData>
      <sheetData sheetId="6"/>
      <sheetData sheetId="7"/>
      <sheetData sheetId="8">
        <row r="8">
          <cell r="A8">
            <v>1</v>
          </cell>
        </row>
      </sheetData>
      <sheetData sheetId="9"/>
      <sheetData sheetId="10">
        <row r="8">
          <cell r="A8" t="str">
            <v>N-03 Total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Exh. JAP-3 Page 1"/>
      <sheetName val="Exh. JAP-3 Page 2"/>
      <sheetName val="Exh. JAP-3 Page 3"/>
      <sheetName val="Work Papers --&gt;"/>
      <sheetName val="(C) Data"/>
      <sheetName val="Therms"/>
      <sheetName val="(C) Therms By Block"/>
      <sheetName val="(C) Restated Norm Revenue"/>
      <sheetName val="Restated Rental Revenue"/>
      <sheetName val="Rate Design Res"/>
      <sheetName val="Rate Design C&amp;I"/>
      <sheetName val="Rate Design Int &amp; Trans"/>
      <sheetName val="Rate Design Rental"/>
      <sheetName val="Weather Normalization--&gt;"/>
      <sheetName val="Weather Adj"/>
      <sheetName val="(C) Weather Adj Revenue"/>
      <sheetName val="SystemWeatherAdj"/>
    </sheetNames>
    <sheetDataSet>
      <sheetData sheetId="0"/>
      <sheetData sheetId="1">
        <row r="24">
          <cell r="E24">
            <v>301952305.47160286</v>
          </cell>
        </row>
        <row r="27">
          <cell r="E27">
            <v>980025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/>
      <sheetData sheetId="1">
        <row r="13">
          <cell r="E13">
            <v>5.2789999999999998E-3</v>
          </cell>
        </row>
        <row r="14">
          <cell r="E14">
            <v>2E-3</v>
          </cell>
        </row>
        <row r="15">
          <cell r="D15">
            <v>3.8519999999999999E-2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tabSelected="1" zoomScale="80" zoomScaleNormal="80" workbookViewId="0">
      <pane xSplit="2" ySplit="6" topLeftCell="C7" activePane="bottomRight" state="frozen"/>
      <selection activeCell="C12" sqref="C12"/>
      <selection pane="topRight" activeCell="C12" sqref="C12"/>
      <selection pane="bottomLeft" activeCell="C12" sqref="C12"/>
      <selection pane="bottomRight" activeCell="H31" sqref="H31"/>
    </sheetView>
  </sheetViews>
  <sheetFormatPr defaultColWidth="9.140625" defaultRowHeight="12.75" x14ac:dyDescent="0.2"/>
  <cols>
    <col min="1" max="1" width="7" style="1" bestFit="1" customWidth="1"/>
    <col min="2" max="2" width="44.7109375" style="1" bestFit="1" customWidth="1"/>
    <col min="3" max="3" width="19.28515625" style="2" customWidth="1"/>
    <col min="4" max="4" width="9.140625" style="1"/>
    <col min="5" max="5" width="16.140625" style="1" customWidth="1"/>
    <col min="6" max="6" width="12.140625" style="1" bestFit="1" customWidth="1"/>
    <col min="7" max="7" width="10.42578125" style="1" bestFit="1" customWidth="1"/>
    <col min="8" max="16384" width="9.140625" style="1"/>
  </cols>
  <sheetData>
    <row r="1" spans="1:3" ht="15" customHeight="1" thickBot="1" x14ac:dyDescent="0.3">
      <c r="C1" s="3" t="s">
        <v>44</v>
      </c>
    </row>
    <row r="2" spans="1:3" ht="15" customHeight="1" x14ac:dyDescent="0.25">
      <c r="A2" s="4" t="s">
        <v>0</v>
      </c>
      <c r="B2" s="5"/>
      <c r="C2" s="6"/>
    </row>
    <row r="3" spans="1:3" ht="15" customHeight="1" x14ac:dyDescent="0.25">
      <c r="A3" s="7" t="s">
        <v>1</v>
      </c>
      <c r="B3" s="5"/>
      <c r="C3" s="6"/>
    </row>
    <row r="4" spans="1:3" ht="15" customHeight="1" x14ac:dyDescent="0.25">
      <c r="A4" s="8" t="str">
        <f>+'[1]ERF Adj Pages'!keep_TESTYEAR</f>
        <v>FOR THE TWELVE MONTHS ENDED JUNE 30, 2018</v>
      </c>
      <c r="B4" s="9"/>
      <c r="C4" s="6"/>
    </row>
    <row r="5" spans="1:3" ht="15" customHeight="1" x14ac:dyDescent="0.25">
      <c r="A5" s="10"/>
      <c r="B5" s="11"/>
    </row>
    <row r="6" spans="1:3" ht="67.5" customHeight="1" x14ac:dyDescent="0.25">
      <c r="A6" s="12" t="s">
        <v>2</v>
      </c>
      <c r="B6" s="13" t="s">
        <v>3</v>
      </c>
      <c r="C6" s="14" t="s">
        <v>4</v>
      </c>
    </row>
    <row r="7" spans="1:3" ht="15" customHeight="1" x14ac:dyDescent="0.25">
      <c r="A7" s="15"/>
      <c r="B7" s="15"/>
      <c r="C7" s="16"/>
    </row>
    <row r="8" spans="1:3" ht="15" customHeight="1" x14ac:dyDescent="0.25">
      <c r="A8" s="17">
        <v>1</v>
      </c>
      <c r="B8" s="18" t="s">
        <v>5</v>
      </c>
    </row>
    <row r="9" spans="1:3" ht="15" customHeight="1" x14ac:dyDescent="0.25">
      <c r="A9" s="17">
        <v>2</v>
      </c>
      <c r="B9" s="19" t="s">
        <v>6</v>
      </c>
      <c r="C9" s="20">
        <f>-'[2]Exh. JAP-3 Page 1'!$E$24</f>
        <v>-301952305.47160286</v>
      </c>
    </row>
    <row r="10" spans="1:3" ht="15" customHeight="1" x14ac:dyDescent="0.25">
      <c r="A10" s="17">
        <v>3</v>
      </c>
      <c r="B10" s="19" t="s">
        <v>7</v>
      </c>
      <c r="C10" s="21"/>
    </row>
    <row r="11" spans="1:3" ht="15" customHeight="1" x14ac:dyDescent="0.25">
      <c r="A11" s="17" t="s">
        <v>8</v>
      </c>
      <c r="B11" s="19" t="s">
        <v>9</v>
      </c>
      <c r="C11" s="21"/>
    </row>
    <row r="12" spans="1:3" ht="15" customHeight="1" x14ac:dyDescent="0.25">
      <c r="A12" s="17" t="s">
        <v>10</v>
      </c>
      <c r="B12" s="19" t="s">
        <v>11</v>
      </c>
      <c r="C12" s="22">
        <f>-'[2]Exh. JAP-3 Page 1'!$E$27</f>
        <v>-980025</v>
      </c>
    </row>
    <row r="13" spans="1:3" ht="15" customHeight="1" x14ac:dyDescent="0.25">
      <c r="A13" s="17">
        <v>5</v>
      </c>
      <c r="B13" s="19" t="s">
        <v>12</v>
      </c>
      <c r="C13" s="21">
        <f>SUM(C9:C12)</f>
        <v>-302932330.47160286</v>
      </c>
    </row>
    <row r="14" spans="1:3" ht="15" customHeight="1" x14ac:dyDescent="0.25">
      <c r="A14" s="17">
        <v>6</v>
      </c>
      <c r="B14" s="15"/>
      <c r="C14" s="23"/>
    </row>
    <row r="15" spans="1:3" ht="15" customHeight="1" x14ac:dyDescent="0.25">
      <c r="A15" s="17">
        <v>7</v>
      </c>
      <c r="B15" s="15"/>
      <c r="C15" s="23"/>
    </row>
    <row r="16" spans="1:3" ht="15" customHeight="1" x14ac:dyDescent="0.25">
      <c r="A16" s="17">
        <v>8</v>
      </c>
      <c r="B16" s="24" t="s">
        <v>13</v>
      </c>
      <c r="C16" s="23"/>
    </row>
    <row r="17" spans="1:3" ht="15" customHeight="1" x14ac:dyDescent="0.25">
      <c r="A17" s="17">
        <v>9</v>
      </c>
      <c r="B17" s="15"/>
      <c r="C17" s="23"/>
    </row>
    <row r="18" spans="1:3" ht="15" customHeight="1" x14ac:dyDescent="0.25">
      <c r="A18" s="17">
        <v>10</v>
      </c>
      <c r="B18" s="19" t="s">
        <v>14</v>
      </c>
      <c r="C18" s="23"/>
    </row>
    <row r="19" spans="1:3" ht="15" customHeight="1" x14ac:dyDescent="0.25">
      <c r="A19" s="17">
        <v>11</v>
      </c>
      <c r="B19" s="19"/>
      <c r="C19" s="23"/>
    </row>
    <row r="20" spans="1:3" ht="15" customHeight="1" x14ac:dyDescent="0.25">
      <c r="A20" s="17">
        <v>12</v>
      </c>
      <c r="B20" s="19" t="s">
        <v>15</v>
      </c>
      <c r="C20" s="21">
        <f>-'[1]ERF Main Summary'!I25</f>
        <v>-288222758.36458445</v>
      </c>
    </row>
    <row r="21" spans="1:3" ht="15" customHeight="1" x14ac:dyDescent="0.25">
      <c r="A21" s="17">
        <v>13</v>
      </c>
      <c r="B21" s="19"/>
      <c r="C21" s="25"/>
    </row>
    <row r="22" spans="1:3" ht="15" customHeight="1" x14ac:dyDescent="0.25">
      <c r="A22" s="17">
        <v>14</v>
      </c>
      <c r="B22" s="19" t="s">
        <v>16</v>
      </c>
      <c r="C22" s="26">
        <f>SUM(C20:C21)</f>
        <v>-288222758.36458445</v>
      </c>
    </row>
    <row r="23" spans="1:3" ht="15" customHeight="1" x14ac:dyDescent="0.25">
      <c r="A23" s="17">
        <v>15</v>
      </c>
      <c r="B23" s="27"/>
      <c r="C23" s="23"/>
    </row>
    <row r="24" spans="1:3" ht="15" customHeight="1" x14ac:dyDescent="0.25">
      <c r="A24" s="17">
        <v>16</v>
      </c>
      <c r="B24" s="24" t="s">
        <v>17</v>
      </c>
      <c r="C24" s="21"/>
    </row>
    <row r="25" spans="1:3" ht="15" customHeight="1" x14ac:dyDescent="0.25">
      <c r="A25" s="17">
        <v>17</v>
      </c>
      <c r="B25" s="19" t="s">
        <v>18</v>
      </c>
      <c r="C25" s="28"/>
    </row>
    <row r="26" spans="1:3" ht="15" customHeight="1" x14ac:dyDescent="0.25">
      <c r="A26" s="17">
        <v>18</v>
      </c>
      <c r="B26" s="19" t="s">
        <v>19</v>
      </c>
      <c r="C26" s="28"/>
    </row>
    <row r="27" spans="1:3" ht="15" customHeight="1" x14ac:dyDescent="0.25">
      <c r="A27" s="17">
        <v>19</v>
      </c>
      <c r="B27" s="29" t="s">
        <v>20</v>
      </c>
      <c r="C27" s="30">
        <f>+C13*'G ERF Conv Factr'!E13</f>
        <v>-1599179.7725595913</v>
      </c>
    </row>
    <row r="28" spans="1:3" ht="15" customHeight="1" x14ac:dyDescent="0.25">
      <c r="A28" s="17">
        <v>20</v>
      </c>
      <c r="B28" s="19" t="s">
        <v>21</v>
      </c>
      <c r="C28" s="28"/>
    </row>
    <row r="29" spans="1:3" ht="15" customHeight="1" x14ac:dyDescent="0.25">
      <c r="A29" s="17">
        <v>21</v>
      </c>
      <c r="B29" s="19" t="s">
        <v>22</v>
      </c>
      <c r="C29" s="28"/>
    </row>
    <row r="30" spans="1:3" ht="15" customHeight="1" x14ac:dyDescent="0.25">
      <c r="A30" s="17">
        <v>22</v>
      </c>
      <c r="B30" s="19" t="s">
        <v>23</v>
      </c>
      <c r="C30" s="30">
        <f>'G ERF Conv Factr'!E14*'Remove Non-ERF PGA'!C13</f>
        <v>-605864.6609432057</v>
      </c>
    </row>
    <row r="31" spans="1:3" ht="15" customHeight="1" x14ac:dyDescent="0.25">
      <c r="A31" s="17">
        <v>23</v>
      </c>
      <c r="B31" s="19" t="s">
        <v>24</v>
      </c>
      <c r="C31" s="28"/>
    </row>
    <row r="32" spans="1:3" ht="15" customHeight="1" x14ac:dyDescent="0.25">
      <c r="A32" s="17">
        <v>24</v>
      </c>
      <c r="B32" s="19" t="s">
        <v>25</v>
      </c>
      <c r="C32" s="28"/>
    </row>
    <row r="33" spans="1:3" ht="15" customHeight="1" x14ac:dyDescent="0.25">
      <c r="A33" s="17">
        <v>25</v>
      </c>
      <c r="B33" s="19" t="s">
        <v>26</v>
      </c>
      <c r="C33" s="28"/>
    </row>
    <row r="34" spans="1:3" ht="15" customHeight="1" x14ac:dyDescent="0.25">
      <c r="A34" s="17">
        <v>26</v>
      </c>
      <c r="B34" s="19" t="s">
        <v>27</v>
      </c>
      <c r="C34" s="28"/>
    </row>
    <row r="35" spans="1:3" ht="15" customHeight="1" x14ac:dyDescent="0.25">
      <c r="A35" s="17">
        <v>27</v>
      </c>
      <c r="B35" s="19" t="s">
        <v>28</v>
      </c>
      <c r="C35" s="30">
        <f>'G ERF Conv Factr'!E15*'Remove Non-ERF PGA'!C13</f>
        <v>-11607458.106680406</v>
      </c>
    </row>
    <row r="36" spans="1:3" ht="15" customHeight="1" x14ac:dyDescent="0.25">
      <c r="A36" s="17">
        <v>28</v>
      </c>
      <c r="B36" s="19" t="s">
        <v>29</v>
      </c>
      <c r="C36" s="31">
        <f>'G ERF Conv Factr'!D20*(C13-SUM(C22:C35))</f>
        <v>-188384.60903539715</v>
      </c>
    </row>
    <row r="37" spans="1:3" ht="15" customHeight="1" x14ac:dyDescent="0.25">
      <c r="A37" s="17">
        <v>29</v>
      </c>
      <c r="B37" s="19" t="s">
        <v>30</v>
      </c>
      <c r="C37" s="22"/>
    </row>
    <row r="38" spans="1:3" ht="15" customHeight="1" x14ac:dyDescent="0.25">
      <c r="A38" s="17">
        <v>30</v>
      </c>
      <c r="B38" s="19" t="s">
        <v>31</v>
      </c>
      <c r="C38" s="26">
        <f>SUM(C25:C37)</f>
        <v>-14000887.1492186</v>
      </c>
    </row>
    <row r="39" spans="1:3" ht="15" customHeight="1" x14ac:dyDescent="0.25">
      <c r="A39" s="17">
        <v>31</v>
      </c>
      <c r="B39" s="15"/>
      <c r="C39" s="50"/>
    </row>
    <row r="40" spans="1:3" ht="15" customHeight="1" thickBot="1" x14ac:dyDescent="0.3">
      <c r="A40" s="17">
        <v>32</v>
      </c>
      <c r="B40" s="15" t="s">
        <v>32</v>
      </c>
      <c r="C40" s="51">
        <f>C13-C22-C38</f>
        <v>-708684.95779981092</v>
      </c>
    </row>
    <row r="41" spans="1:3" ht="15" customHeight="1" thickTop="1" x14ac:dyDescent="0.25">
      <c r="A41" s="17"/>
      <c r="B41" s="19"/>
      <c r="C41" s="23"/>
    </row>
  </sheetData>
  <printOptions horizontalCentered="1"/>
  <pageMargins left="0.7" right="0.7" top="1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zoomScale="90" zoomScaleNormal="90" workbookViewId="0">
      <selection activeCell="F25" sqref="F25"/>
    </sheetView>
  </sheetViews>
  <sheetFormatPr defaultColWidth="9.140625" defaultRowHeight="12.75" x14ac:dyDescent="0.2"/>
  <cols>
    <col min="1" max="1" width="5.42578125" style="33" customWidth="1"/>
    <col min="2" max="2" width="66.28515625" style="33" customWidth="1"/>
    <col min="3" max="3" width="1.42578125" style="33" customWidth="1"/>
    <col min="4" max="4" width="9" style="33" customWidth="1"/>
    <col min="5" max="5" width="16.5703125" style="33" customWidth="1"/>
    <col min="6" max="6" width="18.140625" style="33" customWidth="1"/>
    <col min="7" max="16384" width="9.140625" style="33"/>
  </cols>
  <sheetData>
    <row r="2" spans="1:6" x14ac:dyDescent="0.25">
      <c r="A2" s="11"/>
      <c r="B2" s="15"/>
      <c r="C2" s="15"/>
      <c r="D2" s="15"/>
      <c r="E2" s="32"/>
      <c r="F2" s="32"/>
    </row>
    <row r="3" spans="1:6" x14ac:dyDescent="0.25">
      <c r="A3" s="11"/>
      <c r="B3" s="11"/>
      <c r="C3" s="11"/>
      <c r="D3" s="11"/>
      <c r="E3" s="32"/>
      <c r="F3" s="32"/>
    </row>
    <row r="4" spans="1:6" x14ac:dyDescent="0.25">
      <c r="A4" s="11"/>
      <c r="B4" s="11"/>
      <c r="C4" s="11"/>
      <c r="D4" s="52"/>
      <c r="E4" s="52"/>
      <c r="F4" s="34"/>
    </row>
    <row r="5" spans="1:6" x14ac:dyDescent="0.25">
      <c r="B5" s="53" t="s">
        <v>0</v>
      </c>
      <c r="C5" s="53"/>
      <c r="D5" s="53"/>
      <c r="E5" s="53"/>
      <c r="F5" s="35"/>
    </row>
    <row r="6" spans="1:6" x14ac:dyDescent="0.25">
      <c r="A6" s="9"/>
      <c r="B6" s="54" t="s">
        <v>33</v>
      </c>
      <c r="C6" s="54"/>
      <c r="D6" s="54"/>
      <c r="E6" s="54"/>
      <c r="F6" s="36"/>
    </row>
    <row r="7" spans="1:6" x14ac:dyDescent="0.25">
      <c r="A7" s="37"/>
      <c r="B7" s="55" t="s">
        <v>45</v>
      </c>
      <c r="C7" s="55" t="s">
        <v>45</v>
      </c>
      <c r="D7" s="55" t="s">
        <v>45</v>
      </c>
      <c r="E7" s="55" t="s">
        <v>45</v>
      </c>
      <c r="F7" s="10"/>
    </row>
    <row r="8" spans="1:6" x14ac:dyDescent="0.25">
      <c r="A8" s="37"/>
      <c r="B8" s="55" t="s">
        <v>34</v>
      </c>
      <c r="C8" s="55"/>
      <c r="D8" s="55"/>
      <c r="E8" s="55"/>
      <c r="F8" s="10"/>
    </row>
    <row r="9" spans="1:6" x14ac:dyDescent="0.25">
      <c r="A9" s="11"/>
      <c r="B9" s="11"/>
      <c r="C9" s="11"/>
      <c r="D9" s="11"/>
      <c r="E9" s="11"/>
      <c r="F9" s="11"/>
    </row>
    <row r="10" spans="1:6" x14ac:dyDescent="0.25">
      <c r="A10" s="10" t="s">
        <v>35</v>
      </c>
      <c r="B10" s="11"/>
      <c r="C10" s="11"/>
      <c r="D10" s="11"/>
      <c r="E10" s="11"/>
      <c r="F10" s="11"/>
    </row>
    <row r="11" spans="1:6" x14ac:dyDescent="0.25">
      <c r="A11" s="13" t="s">
        <v>36</v>
      </c>
      <c r="B11" s="38" t="s">
        <v>3</v>
      </c>
      <c r="C11" s="39"/>
      <c r="D11" s="39"/>
      <c r="E11" s="40" t="s">
        <v>37</v>
      </c>
      <c r="F11" s="41"/>
    </row>
    <row r="12" spans="1:6" x14ac:dyDescent="0.25">
      <c r="A12" s="15"/>
      <c r="B12" s="15"/>
      <c r="C12" s="15"/>
      <c r="D12" s="15"/>
      <c r="E12" s="17"/>
      <c r="F12" s="17"/>
    </row>
    <row r="13" spans="1:6" x14ac:dyDescent="0.25">
      <c r="A13" s="17">
        <v>1</v>
      </c>
      <c r="B13" s="19" t="s">
        <v>38</v>
      </c>
      <c r="C13" s="15"/>
      <c r="D13" s="15"/>
      <c r="E13" s="42">
        <f>'[3]4.01 G'!$E$13</f>
        <v>5.2789999999999998E-3</v>
      </c>
      <c r="F13" s="42"/>
    </row>
    <row r="14" spans="1:6" x14ac:dyDescent="0.25">
      <c r="A14" s="17">
        <v>2</v>
      </c>
      <c r="B14" s="19" t="s">
        <v>39</v>
      </c>
      <c r="C14" s="15"/>
      <c r="D14" s="15"/>
      <c r="E14" s="42">
        <f>'[3]4.01 G'!$E$14</f>
        <v>2E-3</v>
      </c>
      <c r="F14" s="42"/>
    </row>
    <row r="15" spans="1:6" x14ac:dyDescent="0.25">
      <c r="A15" s="17">
        <v>3</v>
      </c>
      <c r="B15" s="19" t="str">
        <f>"STATE UTILITY TAX - NET OF BAD DEBTS ( "&amp;D15*100&amp;"% - ( LINE 1 * "&amp;D15*100&amp;"%) )"</f>
        <v>STATE UTILITY TAX - NET OF BAD DEBTS ( 3.852% - ( LINE 1 * 3.852%) )</v>
      </c>
      <c r="C15" s="15"/>
      <c r="D15" s="43">
        <f>'[3]4.01 G'!$D$15</f>
        <v>3.8519999999999999E-2</v>
      </c>
      <c r="E15" s="44">
        <f>ROUND(D15-(D15*E13),6)</f>
        <v>3.8316999999999997E-2</v>
      </c>
      <c r="F15" s="45"/>
    </row>
    <row r="16" spans="1:6" x14ac:dyDescent="0.25">
      <c r="A16" s="17">
        <v>4</v>
      </c>
      <c r="B16" s="19"/>
      <c r="C16" s="15"/>
      <c r="D16" s="15"/>
      <c r="E16" s="45"/>
      <c r="F16" s="45"/>
    </row>
    <row r="17" spans="1:6" x14ac:dyDescent="0.25">
      <c r="A17" s="17">
        <v>5</v>
      </c>
      <c r="B17" s="19" t="s">
        <v>40</v>
      </c>
      <c r="C17" s="15"/>
      <c r="D17" s="15"/>
      <c r="E17" s="42">
        <f>ROUND(SUM(E13:E15),6)</f>
        <v>4.5595999999999998E-2</v>
      </c>
      <c r="F17" s="42"/>
    </row>
    <row r="18" spans="1:6" x14ac:dyDescent="0.25">
      <c r="A18" s="17">
        <v>6</v>
      </c>
      <c r="B18" s="15"/>
      <c r="C18" s="15"/>
      <c r="D18" s="15"/>
      <c r="E18" s="42"/>
      <c r="F18" s="42"/>
    </row>
    <row r="19" spans="1:6" x14ac:dyDescent="0.25">
      <c r="A19" s="17">
        <v>7</v>
      </c>
      <c r="B19" s="15" t="s">
        <v>41</v>
      </c>
      <c r="C19" s="15"/>
      <c r="D19" s="15"/>
      <c r="E19" s="42">
        <f>ROUND(1-E17,6)</f>
        <v>0.95440400000000003</v>
      </c>
      <c r="F19" s="42"/>
    </row>
    <row r="20" spans="1:6" x14ac:dyDescent="0.25">
      <c r="A20" s="17">
        <v>8</v>
      </c>
      <c r="B20" s="19" t="s">
        <v>42</v>
      </c>
      <c r="C20" s="15"/>
      <c r="D20" s="46">
        <v>0.21</v>
      </c>
      <c r="E20" s="42">
        <f>ROUND((E19)*D20,6)</f>
        <v>0.20042499999999999</v>
      </c>
      <c r="F20" s="42"/>
    </row>
    <row r="21" spans="1:6" x14ac:dyDescent="0.25">
      <c r="A21" s="17">
        <v>9</v>
      </c>
      <c r="B21" s="19" t="s">
        <v>43</v>
      </c>
      <c r="C21" s="15"/>
      <c r="D21" s="15"/>
      <c r="E21" s="47">
        <f>ROUND(1-E20-E17,6)</f>
        <v>0.75397899999999995</v>
      </c>
      <c r="F21" s="48"/>
    </row>
    <row r="22" spans="1:6" x14ac:dyDescent="0.25">
      <c r="A22" s="15"/>
      <c r="B22" s="15"/>
      <c r="C22" s="15"/>
      <c r="D22" s="15"/>
      <c r="E22" s="17"/>
      <c r="F22" s="17"/>
    </row>
    <row r="25" spans="1:6" x14ac:dyDescent="0.25">
      <c r="E25" s="49"/>
      <c r="F25" s="49"/>
    </row>
  </sheetData>
  <mergeCells count="5">
    <mergeCell ref="D4:E4"/>
    <mergeCell ref="B5:E5"/>
    <mergeCell ref="B6:E6"/>
    <mergeCell ref="B7:E7"/>
    <mergeCell ref="B8:E8"/>
  </mergeCells>
  <printOptions horizontalCentered="1"/>
  <pageMargins left="0.68" right="0.56000000000000005" top="1" bottom="1" header="0.5" footer="0.5"/>
  <pageSetup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1C18BB-845E-4CFC-ABF8-4719BEC3099C}"/>
</file>

<file path=customXml/itemProps2.xml><?xml version="1.0" encoding="utf-8"?>
<ds:datastoreItem xmlns:ds="http://schemas.openxmlformats.org/officeDocument/2006/customXml" ds:itemID="{4C441196-D473-4655-B898-013634825D2F}"/>
</file>

<file path=customXml/itemProps3.xml><?xml version="1.0" encoding="utf-8"?>
<ds:datastoreItem xmlns:ds="http://schemas.openxmlformats.org/officeDocument/2006/customXml" ds:itemID="{4A565855-A9E8-49FC-8C9B-40EB35C1BBF8}"/>
</file>

<file path=customXml/itemProps4.xml><?xml version="1.0" encoding="utf-8"?>
<ds:datastoreItem xmlns:ds="http://schemas.openxmlformats.org/officeDocument/2006/customXml" ds:itemID="{E7FE0E9D-0840-426F-9F91-143A6C9B94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Remove Non-ERF PGA</vt:lpstr>
      <vt:lpstr>G ERF Conv Factr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NC</cp:lastModifiedBy>
  <cp:lastPrinted>2018-10-27T00:35:26Z</cp:lastPrinted>
  <dcterms:created xsi:type="dcterms:W3CDTF">2018-10-24T19:14:52Z</dcterms:created>
  <dcterms:modified xsi:type="dcterms:W3CDTF">2018-11-05T22:47:22Z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