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2875" windowHeight="13545" activeTab="0"/>
  </bookViews>
  <sheets>
    <sheet name="MJS-8" sheetId="1" r:id="rId1"/>
  </sheets>
  <externalReferences>
    <externalReference r:id="rId4"/>
    <externalReference r:id="rId5"/>
    <externalReference r:id="rId6"/>
  </externalReferences>
  <definedNames>
    <definedName name="__123Graph_ECURRENT" hidden="1">#N/A</definedName>
    <definedName name="_FEDERAL_INCOME_TAX">'[1]MJS-7'!$N$21</definedName>
    <definedName name="_Fill" hidden="1">#REF!</definedName>
    <definedName name="_Order1" hidden="1">255</definedName>
    <definedName name="_Order2" hidden="1">255</definedName>
    <definedName name="a" hidden="1">{#N/A,#N/A,FALSE,"Coversheet";#N/A,#N/A,FALSE,"QA"}</definedName>
    <definedName name="AccessDatabase" hidden="1">"I:\COMTREL\FINICLE\TradeSummary.mdb"</definedName>
    <definedName name="b" localSheetId="0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hidden="1">{#N/A,#N/A,FALSE,"Coversheet";#N/A,#N/A,FALSE,"QA"}</definedName>
    <definedName name="DOCKET">'[1]MJS-6'!$A$9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Exhibit_No.______MJS_4">'[1]MJS-4'!$O$3</definedName>
    <definedName name="Exhibit_No.______MJS_5">'[1]MJS-5'!$E$3</definedName>
    <definedName name="Exhibit_No.______MJS_6">'[1]MJS-6'!$F$3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IT">'[3]2007 GRC Elec CF'!$GB$20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'MJS-8'!$A$1:$J$53</definedName>
    <definedName name="PSE">'[1]MJS-6'!$A$6</definedName>
    <definedName name="six" hidden="1">{#N/A,#N/A,FALSE,"Drill Sites";"WP 212",#N/A,FALSE,"MWAG EOR";"WP 213",#N/A,FALSE,"MWAG EOR";#N/A,#N/A,FALSE,"Misc. Facility";#N/A,#N/A,FALSE,"WWTP"}</definedName>
    <definedName name="six6" hidden="1">{#N/A,#N/A,FALSE,"CRPT";#N/A,#N/A,FALSE,"TREND";#N/A,#N/A,FALSE,"%Curve"}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STYEAR">'[1]MJS-6'!$A$8</definedName>
    <definedName name="u" hidden="1">{#N/A,#N/A,FALSE,"Summ";#N/A,#N/A,FALSE,"General"}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UTC_Docket_No._UG_11____">'[1]MJS-6'!$F$2</definedName>
    <definedName name="WUTC_FILING_FEE">'[1]MJS-7'!$O$15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fullCalcOnLoad="1"/>
</workbook>
</file>

<file path=xl/sharedStrings.xml><?xml version="1.0" encoding="utf-8"?>
<sst xmlns="http://schemas.openxmlformats.org/spreadsheetml/2006/main" count="55" uniqueCount="46">
  <si>
    <t>PUGET SOUND ENERGY</t>
  </si>
  <si>
    <t>GAS RESULTS OF OPERATIONS</t>
  </si>
  <si>
    <t>TWELVE MONTHS ENDED DECEMBER 31, 2010 VS JUNE 30, 2010</t>
  </si>
  <si>
    <t>UNIT COST</t>
  </si>
  <si>
    <t>6/30/2010 (UG-101644)</t>
  </si>
  <si>
    <t xml:space="preserve">RESTATED </t>
  </si>
  <si>
    <t xml:space="preserve"> </t>
  </si>
  <si>
    <t>LINE</t>
  </si>
  <si>
    <t>RESULTS OF</t>
  </si>
  <si>
    <t>Dollars/Therm</t>
  </si>
  <si>
    <t>NO.</t>
  </si>
  <si>
    <t>OPERATIONS</t>
  </si>
  <si>
    <t xml:space="preserve"> VARIANCE</t>
  </si>
  <si>
    <t>OPERATING REVENUES:</t>
  </si>
  <si>
    <t>SALES TO CUSTOMERS</t>
  </si>
  <si>
    <t>MUNICIPAL ADDITIONS</t>
  </si>
  <si>
    <t>OTHER OPERATING REVENUES</t>
  </si>
  <si>
    <t>TOTAL OPERATING REVENUES</t>
  </si>
  <si>
    <t>OPERATING REVENUE DEDUCTIONS:</t>
  </si>
  <si>
    <t>FUEL COSTS</t>
  </si>
  <si>
    <t>FUEL</t>
  </si>
  <si>
    <t>PURCHASED AND INTERCHANGED</t>
  </si>
  <si>
    <t>WHEELING</t>
  </si>
  <si>
    <t>TOTAL PRODUCTION EXPENSES</t>
  </si>
  <si>
    <t>OTHER POWER SUPPLY EXPENSES</t>
  </si>
  <si>
    <t>TRANSMISSION EXPENSE</t>
  </si>
  <si>
    <t>DISTRIBUTION EXPENSE</t>
  </si>
  <si>
    <t>CUSTOMER ACCOUNT EXPENSES</t>
  </si>
  <si>
    <t>CUSTOMER SERVICE EXPENSES</t>
  </si>
  <si>
    <t>CONSERVATION AMORTIZATION</t>
  </si>
  <si>
    <t>ADMIN &amp; GENERAL EXPENSE</t>
  </si>
  <si>
    <t>AMORTIZATION OF PROPERTY LOSS</t>
  </si>
  <si>
    <t>OTHER OPERATING EXPENSES</t>
  </si>
  <si>
    <t>ADJUSTMENT TO TIE TO SETTLEMENT</t>
  </si>
  <si>
    <t>Subtotal</t>
  </si>
  <si>
    <t>DEPRECIATION</t>
  </si>
  <si>
    <t>AMORTIZATION</t>
  </si>
  <si>
    <t>TAXES OTHER INCOME TAXES</t>
  </si>
  <si>
    <t>INCOME TAXES</t>
  </si>
  <si>
    <t>DEFERRED INCOME TAXES</t>
  </si>
  <si>
    <t>TOTAL OPERATING REV. DEDUCT.</t>
  </si>
  <si>
    <t>NET OPERATING INCOME</t>
  </si>
  <si>
    <t>RATE BASE</t>
  </si>
  <si>
    <t>RATE OF RETURN</t>
  </si>
  <si>
    <t>Return on Rate Base</t>
  </si>
  <si>
    <t>Revenue Deficiency - Net of Tax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</si>
</sst>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#,##0;\(#,##0\)"/>
    <numFmt numFmtId="166" formatCode="_(&quot;$&quot;* #,##0.000000_);_(&quot;$&quot;* \(#,##0.000000\);_(&quot;$&quot;* &quot;-&quot;_);_(@_)"/>
    <numFmt numFmtId="167" formatCode="_(* #,##0.000000_);_(* \(#,##0.000000\);_(* &quot;-&quot;_);_(@_)"/>
    <numFmt numFmtId="168" formatCode="_(* #,##0_);_(* \(#,##0\);_(* &quot;-&quot;??_);_(@_)"/>
    <numFmt numFmtId="169" formatCode="#,##0.0000000;\(#,##0.0000000\)"/>
    <numFmt numFmtId="170" formatCode="_(&quot;$&quot;* #,##0_);_(&quot;$&quot;* \(#,##0\);_(&quot;$&quot;* &quot;-&quot;??_);_(@_)"/>
    <numFmt numFmtId="171" formatCode="&quot;$&quot;#,##0.000000_);[Red]\(&quot;$&quot;#,##0.000000\)"/>
    <numFmt numFmtId="172" formatCode="#,##0.00000"/>
    <numFmt numFmtId="173" formatCode="_(* #,##0.00000_);_(* \(#,##0.00000\);_(* &quot;-&quot;??_);_(@_)"/>
    <numFmt numFmtId="174" formatCode="0.0000000"/>
    <numFmt numFmtId="175" formatCode="d\.mmm\.yy"/>
    <numFmt numFmtId="176" formatCode="#."/>
    <numFmt numFmtId="177" formatCode="_(* ###0_);_(* \(###0\);_(* &quot;-&quot;_);_(@_)"/>
    <numFmt numFmtId="178" formatCode="mmmm\ d\,\ yyyy"/>
    <numFmt numFmtId="179" formatCode="_([$€-2]* #,##0.00_);_([$€-2]* \(#,##0.00\);_([$€-2]* &quot;-&quot;??_)"/>
    <numFmt numFmtId="180" formatCode="_(&quot;$&quot;* #,##0.000000_);_(&quot;$&quot;* \(#,##0.000000\);_(&quot;$&quot;* &quot;-&quot;??????_);_(@_)"/>
    <numFmt numFmtId="181" formatCode="0.00_)"/>
    <numFmt numFmtId="182" formatCode="&quot;$&quot;#,##0;\-&quot;$&quot;#,##0"/>
    <numFmt numFmtId="183" formatCode="#,##0.00\ ;\(#,##0.00\)"/>
    <numFmt numFmtId="184" formatCode="#,##0.00000000000;[Red]\-#,##0.00000000000"/>
    <numFmt numFmtId="185" formatCode="_(&quot;$&quot;* #,##0.0000_);_(&quot;$&quot;* \(#,##0.0000\);_(&quot;$&quot;* &quot;-&quot;????_);_(@_)"/>
    <numFmt numFmtId="186" formatCode="_(* #,##0.0_);_(* \(#,##0.0\);_(* &quot;-&quot;_);_(@_)"/>
    <numFmt numFmtId="187" formatCode="0.000%"/>
    <numFmt numFmtId="188" formatCode="&quot;$&quot;#,##0.00"/>
  </numFmts>
  <fonts count="75">
    <font>
      <sz val="8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univers (E1)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1"/>
    </font>
    <font>
      <sz val="10"/>
      <color indexed="24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b/>
      <sz val="10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name val="Helv"/>
      <family val="0"/>
    </font>
    <font>
      <b/>
      <sz val="10"/>
      <name val="Helv"/>
      <family val="0"/>
    </font>
    <font>
      <b/>
      <i/>
      <sz val="10"/>
      <name val="Helv"/>
      <family val="0"/>
    </font>
    <font>
      <i/>
      <sz val="10"/>
      <name val="Helv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lightGray">
        <fgColor indexed="8"/>
        <bgColor indexed="8"/>
      </patternFill>
    </fill>
    <fill>
      <patternFill patternType="solid">
        <fgColor indexed="3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450">
    <xf numFmtId="164" fontId="0" fillId="0" borderId="0">
      <alignment horizontal="left" wrapText="1"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173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64" fontId="2" fillId="0" borderId="0">
      <alignment horizontal="left" wrapText="1"/>
      <protection/>
    </xf>
    <xf numFmtId="174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4" fontId="2" fillId="0" borderId="0">
      <alignment horizontal="left" wrapText="1"/>
      <protection/>
    </xf>
    <xf numFmtId="174" fontId="2" fillId="0" borderId="0">
      <alignment horizontal="left" wrapText="1"/>
      <protection/>
    </xf>
    <xf numFmtId="174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0" fontId="8" fillId="0" borderId="0">
      <alignment/>
      <protection/>
    </xf>
    <xf numFmtId="0" fontId="8" fillId="0" borderId="0">
      <alignment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0" fontId="8" fillId="0" borderId="0">
      <alignment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74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0" fontId="8" fillId="0" borderId="0">
      <alignment/>
      <protection/>
    </xf>
    <xf numFmtId="0" fontId="8" fillId="0" borderId="0">
      <alignment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173" fontId="2" fillId="0" borderId="0">
      <alignment horizontal="left" wrapText="1"/>
      <protection/>
    </xf>
    <xf numFmtId="0" fontId="8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175" fontId="9" fillId="0" borderId="0" applyFill="0" applyBorder="0" applyAlignment="0">
      <protection/>
    </xf>
    <xf numFmtId="175" fontId="9" fillId="0" borderId="0" applyFill="0" applyBorder="0" applyAlignment="0">
      <protection/>
    </xf>
    <xf numFmtId="175" fontId="9" fillId="0" borderId="0" applyFill="0" applyBorder="0" applyAlignment="0">
      <protection/>
    </xf>
    <xf numFmtId="0" fontId="60" fillId="27" borderId="1" applyNumberFormat="0" applyAlignment="0" applyProtection="0"/>
    <xf numFmtId="0" fontId="61" fillId="28" borderId="2" applyNumberFormat="0" applyAlignment="0" applyProtection="0"/>
    <xf numFmtId="41" fontId="2" fillId="29" borderId="0">
      <alignment/>
      <protection/>
    </xf>
    <xf numFmtId="41" fontId="2" fillId="29" borderId="0">
      <alignment/>
      <protection/>
    </xf>
    <xf numFmtId="41" fontId="2" fillId="29" borderId="0">
      <alignment/>
      <protection/>
    </xf>
    <xf numFmtId="4" fontId="6" fillId="0" borderId="0" applyFont="0" applyFill="0" applyBorder="0" applyAlignment="0" applyProtection="0"/>
    <xf numFmtId="41" fontId="5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5" fillId="0" borderId="0" applyFill="0" applyBorder="0" applyAlignment="0" applyProtection="0"/>
    <xf numFmtId="176" fontId="16" fillId="0" borderId="0">
      <alignment/>
      <protection locked="0"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7" fillId="0" borderId="0" applyNumberFormat="0" applyAlignment="0">
      <protection/>
    </xf>
    <xf numFmtId="0" fontId="17" fillId="0" borderId="0" applyNumberFormat="0" applyAlignment="0">
      <protection/>
    </xf>
    <xf numFmtId="0" fontId="17" fillId="0" borderId="0" applyNumberFormat="0" applyAlignment="0">
      <protection/>
    </xf>
    <xf numFmtId="0" fontId="18" fillId="0" borderId="0" applyNumberFormat="0" applyAlignment="0">
      <protection/>
    </xf>
    <xf numFmtId="0" fontId="18" fillId="0" borderId="0" applyNumberFormat="0" applyAlignment="0">
      <protection/>
    </xf>
    <xf numFmtId="0" fontId="18" fillId="0" borderId="0" applyNumberFormat="0" applyAlignment="0"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8" fontId="6" fillId="0" borderId="0" applyFont="0" applyFill="0" applyBorder="0" applyAlignment="0" applyProtection="0"/>
    <xf numFmtId="42" fontId="5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5" fontId="15" fillId="0" borderId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4" fillId="0" borderId="0" applyFont="0" applyFill="0" applyBorder="0" applyAlignment="0" applyProtection="0"/>
    <xf numFmtId="178" fontId="15" fillId="0" borderId="0" applyFill="0" applyBorder="0" applyAlignment="0" applyProtection="0"/>
    <xf numFmtId="164" fontId="2" fillId="0" borderId="0">
      <alignment/>
      <protection/>
    </xf>
    <xf numFmtId="179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5" fillId="0" borderId="0" applyFill="0" applyBorder="0" applyAlignment="0" applyProtection="0"/>
    <xf numFmtId="0" fontId="12" fillId="0" borderId="0">
      <alignment/>
      <protection/>
    </xf>
    <xf numFmtId="0" fontId="63" fillId="30" borderId="0" applyNumberFormat="0" applyBorder="0" applyAlignment="0" applyProtection="0"/>
    <xf numFmtId="38" fontId="19" fillId="29" borderId="0" applyNumberFormat="0" applyBorder="0" applyAlignment="0" applyProtection="0"/>
    <xf numFmtId="38" fontId="19" fillId="29" borderId="0" applyNumberFormat="0" applyBorder="0" applyAlignment="0" applyProtection="0"/>
    <xf numFmtId="38" fontId="19" fillId="29" borderId="0" applyNumberFormat="0" applyBorder="0" applyAlignment="0" applyProtection="0"/>
    <xf numFmtId="38" fontId="19" fillId="29" borderId="0" applyNumberFormat="0" applyBorder="0" applyAlignment="0" applyProtection="0"/>
    <xf numFmtId="0" fontId="20" fillId="0" borderId="3" applyNumberFormat="0" applyAlignment="0" applyProtection="0"/>
    <xf numFmtId="0" fontId="20" fillId="0" borderId="3" applyNumberFormat="0" applyAlignment="0" applyProtection="0"/>
    <xf numFmtId="0" fontId="20" fillId="0" borderId="3" applyNumberFormat="0" applyAlignment="0" applyProtection="0"/>
    <xf numFmtId="0" fontId="20" fillId="0" borderId="4">
      <alignment horizontal="left"/>
      <protection/>
    </xf>
    <xf numFmtId="0" fontId="20" fillId="0" borderId="4">
      <alignment horizontal="left"/>
      <protection/>
    </xf>
    <xf numFmtId="0" fontId="20" fillId="0" borderId="4">
      <alignment horizontal="left"/>
      <protection/>
    </xf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38" fontId="21" fillId="0" borderId="0">
      <alignment/>
      <protection/>
    </xf>
    <xf numFmtId="38" fontId="21" fillId="0" borderId="0">
      <alignment/>
      <protection/>
    </xf>
    <xf numFmtId="38" fontId="21" fillId="0" borderId="0">
      <alignment/>
      <protection/>
    </xf>
    <xf numFmtId="40" fontId="21" fillId="0" borderId="0">
      <alignment/>
      <protection/>
    </xf>
    <xf numFmtId="40" fontId="21" fillId="0" borderId="0">
      <alignment/>
      <protection/>
    </xf>
    <xf numFmtId="40" fontId="21" fillId="0" borderId="0">
      <alignment/>
      <protection/>
    </xf>
    <xf numFmtId="0" fontId="67" fillId="31" borderId="1" applyNumberFormat="0" applyAlignment="0" applyProtection="0"/>
    <xf numFmtId="10" fontId="19" fillId="32" borderId="8" applyNumberFormat="0" applyBorder="0" applyAlignment="0" applyProtection="0"/>
    <xf numFmtId="10" fontId="19" fillId="32" borderId="8" applyNumberFormat="0" applyBorder="0" applyAlignment="0" applyProtection="0"/>
    <xf numFmtId="10" fontId="19" fillId="32" borderId="8" applyNumberFormat="0" applyBorder="0" applyAlignment="0" applyProtection="0"/>
    <xf numFmtId="10" fontId="19" fillId="32" borderId="8" applyNumberFormat="0" applyBorder="0" applyAlignment="0" applyProtection="0"/>
    <xf numFmtId="41" fontId="22" fillId="33" borderId="9">
      <alignment horizontal="left"/>
      <protection locked="0"/>
    </xf>
    <xf numFmtId="10" fontId="22" fillId="33" borderId="9">
      <alignment horizontal="right"/>
      <protection locked="0"/>
    </xf>
    <xf numFmtId="41" fontId="22" fillId="33" borderId="9">
      <alignment horizontal="left"/>
      <protection locked="0"/>
    </xf>
    <xf numFmtId="0" fontId="19" fillId="29" borderId="0">
      <alignment/>
      <protection/>
    </xf>
    <xf numFmtId="0" fontId="19" fillId="29" borderId="0">
      <alignment/>
      <protection/>
    </xf>
    <xf numFmtId="0" fontId="19" fillId="29" borderId="0">
      <alignment/>
      <protection/>
    </xf>
    <xf numFmtId="3" fontId="23" fillId="0" borderId="0" applyFill="0" applyBorder="0" applyAlignment="0" applyProtection="0"/>
    <xf numFmtId="0" fontId="68" fillId="0" borderId="10" applyNumberFormat="0" applyFill="0" applyAlignment="0" applyProtection="0"/>
    <xf numFmtId="44" fontId="24" fillId="0" borderId="11" applyNumberFormat="0" applyFont="0" applyAlignment="0">
      <protection/>
    </xf>
    <xf numFmtId="44" fontId="24" fillId="0" borderId="11" applyNumberFormat="0" applyFont="0" applyAlignment="0">
      <protection/>
    </xf>
    <xf numFmtId="44" fontId="24" fillId="0" borderId="11" applyNumberFormat="0" applyFont="0" applyAlignment="0">
      <protection/>
    </xf>
    <xf numFmtId="44" fontId="24" fillId="0" borderId="11" applyNumberFormat="0" applyFont="0" applyAlignment="0">
      <protection/>
    </xf>
    <xf numFmtId="44" fontId="24" fillId="0" borderId="12" applyNumberFormat="0" applyFont="0" applyAlignment="0">
      <protection/>
    </xf>
    <xf numFmtId="44" fontId="24" fillId="0" borderId="12" applyNumberFormat="0" applyFont="0" applyAlignment="0">
      <protection/>
    </xf>
    <xf numFmtId="44" fontId="24" fillId="0" borderId="12" applyNumberFormat="0" applyFont="0" applyAlignment="0">
      <protection/>
    </xf>
    <xf numFmtId="44" fontId="24" fillId="0" borderId="12" applyNumberFormat="0" applyFont="0" applyAlignment="0">
      <protection/>
    </xf>
    <xf numFmtId="0" fontId="69" fillId="34" borderId="0" applyNumberFormat="0" applyBorder="0" applyAlignment="0" applyProtection="0"/>
    <xf numFmtId="37" fontId="25" fillId="0" borderId="0">
      <alignment/>
      <protection/>
    </xf>
    <xf numFmtId="37" fontId="25" fillId="0" borderId="0">
      <alignment/>
      <protection/>
    </xf>
    <xf numFmtId="37" fontId="25" fillId="0" borderId="0">
      <alignment/>
      <protection/>
    </xf>
    <xf numFmtId="180" fontId="0" fillId="0" borderId="0">
      <alignment/>
      <protection/>
    </xf>
    <xf numFmtId="181" fontId="26" fillId="0" borderId="0">
      <alignment/>
      <protection/>
    </xf>
    <xf numFmtId="181" fontId="26" fillId="0" borderId="0">
      <alignment/>
      <protection/>
    </xf>
    <xf numFmtId="182" fontId="2" fillId="0" borderId="0">
      <alignment/>
      <protection/>
    </xf>
    <xf numFmtId="183" fontId="2" fillId="0" borderId="0">
      <alignment/>
      <protection/>
    </xf>
    <xf numFmtId="184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10" fillId="0" borderId="0">
      <alignment/>
      <protection/>
    </xf>
    <xf numFmtId="178" fontId="2" fillId="0" borderId="0">
      <alignment horizontal="left" wrapText="1"/>
      <protection/>
    </xf>
    <xf numFmtId="0" fontId="70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57" fillId="35" borderId="13" applyNumberFormat="0" applyFont="0" applyAlignment="0" applyProtection="0"/>
    <xf numFmtId="0" fontId="1" fillId="35" borderId="13" applyNumberFormat="0" applyFont="0" applyAlignment="0" applyProtection="0"/>
    <xf numFmtId="0" fontId="71" fillId="27" borderId="14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9" fontId="6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36" borderId="9">
      <alignment/>
      <protection/>
    </xf>
    <xf numFmtId="41" fontId="2" fillId="36" borderId="9">
      <alignment/>
      <protection/>
    </xf>
    <xf numFmtId="41" fontId="2" fillId="36" borderId="9">
      <alignment/>
      <protection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8" fillId="0" borderId="15">
      <alignment horizontal="center"/>
      <protection/>
    </xf>
    <xf numFmtId="0" fontId="28" fillId="0" borderId="15">
      <alignment horizontal="center"/>
      <protection/>
    </xf>
    <xf numFmtId="0" fontId="28" fillId="0" borderId="15">
      <alignment horizontal="center"/>
      <protection/>
    </xf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27" fillId="37" borderId="0" applyNumberFormat="0" applyFont="0" applyBorder="0" applyAlignment="0" applyProtection="0"/>
    <xf numFmtId="0" fontId="27" fillId="37" borderId="0" applyNumberFormat="0" applyFont="0" applyBorder="0" applyAlignment="0" applyProtection="0"/>
    <xf numFmtId="0" fontId="27" fillId="37" borderId="0" applyNumberFormat="0" applyFon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3" fontId="29" fillId="0" borderId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3" fontId="29" fillId="0" borderId="0" applyFill="0" applyBorder="0" applyAlignment="0" applyProtection="0"/>
    <xf numFmtId="42" fontId="2" fillId="32" borderId="0">
      <alignment/>
      <protection/>
    </xf>
    <xf numFmtId="0" fontId="31" fillId="38" borderId="0">
      <alignment/>
      <protection/>
    </xf>
    <xf numFmtId="0" fontId="32" fillId="38" borderId="16">
      <alignment/>
      <protection/>
    </xf>
    <xf numFmtId="0" fontId="33" fillId="39" borderId="17">
      <alignment/>
      <protection/>
    </xf>
    <xf numFmtId="0" fontId="34" fillId="38" borderId="18">
      <alignment/>
      <protection/>
    </xf>
    <xf numFmtId="42" fontId="2" fillId="32" borderId="0">
      <alignment/>
      <protection/>
    </xf>
    <xf numFmtId="42" fontId="2" fillId="32" borderId="19">
      <alignment vertical="center"/>
      <protection/>
    </xf>
    <xf numFmtId="42" fontId="2" fillId="32" borderId="19">
      <alignment vertical="center"/>
      <protection/>
    </xf>
    <xf numFmtId="42" fontId="2" fillId="32" borderId="19">
      <alignment vertical="center"/>
      <protection/>
    </xf>
    <xf numFmtId="0" fontId="24" fillId="32" borderId="20" applyNumberFormat="0">
      <alignment horizontal="center" vertical="center" wrapText="1"/>
      <protection/>
    </xf>
    <xf numFmtId="0" fontId="24" fillId="32" borderId="20" applyNumberFormat="0">
      <alignment horizontal="center" vertical="center" wrapText="1"/>
      <protection/>
    </xf>
    <xf numFmtId="0" fontId="24" fillId="32" borderId="20" applyNumberFormat="0">
      <alignment horizontal="center" vertical="center" wrapText="1"/>
      <protection/>
    </xf>
    <xf numFmtId="10" fontId="2" fillId="32" borderId="0">
      <alignment/>
      <protection/>
    </xf>
    <xf numFmtId="10" fontId="2" fillId="32" borderId="0">
      <alignment/>
      <protection/>
    </xf>
    <xf numFmtId="10" fontId="2" fillId="32" borderId="0">
      <alignment/>
      <protection/>
    </xf>
    <xf numFmtId="185" fontId="2" fillId="32" borderId="0">
      <alignment/>
      <protection/>
    </xf>
    <xf numFmtId="185" fontId="2" fillId="32" borderId="0">
      <alignment/>
      <protection/>
    </xf>
    <xf numFmtId="185" fontId="2" fillId="32" borderId="0">
      <alignment/>
      <protection/>
    </xf>
    <xf numFmtId="42" fontId="2" fillId="32" borderId="0">
      <alignment/>
      <protection/>
    </xf>
    <xf numFmtId="168" fontId="21" fillId="0" borderId="0" applyBorder="0" applyAlignment="0">
      <protection/>
    </xf>
    <xf numFmtId="42" fontId="2" fillId="32" borderId="21">
      <alignment horizontal="left"/>
      <protection/>
    </xf>
    <xf numFmtId="42" fontId="2" fillId="32" borderId="21">
      <alignment horizontal="left"/>
      <protection/>
    </xf>
    <xf numFmtId="42" fontId="2" fillId="32" borderId="21">
      <alignment horizontal="left"/>
      <protection/>
    </xf>
    <xf numFmtId="185" fontId="35" fillId="32" borderId="21">
      <alignment horizontal="left"/>
      <protection/>
    </xf>
    <xf numFmtId="168" fontId="21" fillId="0" borderId="0" applyBorder="0" applyAlignment="0">
      <protection/>
    </xf>
    <xf numFmtId="14" fontId="0" fillId="0" borderId="0" applyNumberFormat="0" applyFill="0" applyBorder="0" applyAlignment="0" applyProtection="0"/>
    <xf numFmtId="186" fontId="2" fillId="0" borderId="0" applyFont="0" applyFill="0" applyAlignment="0">
      <protection/>
    </xf>
    <xf numFmtId="186" fontId="2" fillId="0" borderId="0" applyFont="0" applyFill="0" applyAlignment="0">
      <protection/>
    </xf>
    <xf numFmtId="186" fontId="2" fillId="0" borderId="0" applyFont="0" applyFill="0" applyAlignment="0">
      <protection/>
    </xf>
    <xf numFmtId="4" fontId="36" fillId="40" borderId="22" applyNumberFormat="0" applyProtection="0">
      <alignment horizontal="right" vertical="center"/>
    </xf>
    <xf numFmtId="39" fontId="2" fillId="41" borderId="0">
      <alignment/>
      <protection/>
    </xf>
    <xf numFmtId="39" fontId="2" fillId="41" borderId="0">
      <alignment/>
      <protection/>
    </xf>
    <xf numFmtId="39" fontId="2" fillId="41" borderId="0">
      <alignment/>
      <protection/>
    </xf>
    <xf numFmtId="38" fontId="19" fillId="0" borderId="23">
      <alignment/>
      <protection/>
    </xf>
    <xf numFmtId="38" fontId="19" fillId="0" borderId="23">
      <alignment/>
      <protection/>
    </xf>
    <xf numFmtId="38" fontId="19" fillId="0" borderId="23">
      <alignment/>
      <protection/>
    </xf>
    <xf numFmtId="38" fontId="19" fillId="0" borderId="23">
      <alignment/>
      <protection/>
    </xf>
    <xf numFmtId="38" fontId="21" fillId="0" borderId="21">
      <alignment/>
      <protection/>
    </xf>
    <xf numFmtId="38" fontId="21" fillId="0" borderId="21">
      <alignment/>
      <protection/>
    </xf>
    <xf numFmtId="38" fontId="21" fillId="0" borderId="21">
      <alignment/>
      <protection/>
    </xf>
    <xf numFmtId="39" fontId="0" fillId="42" borderId="0">
      <alignment/>
      <protection/>
    </xf>
    <xf numFmtId="164" fontId="2" fillId="0" borderId="0">
      <alignment horizontal="left" wrapText="1"/>
      <protection/>
    </xf>
    <xf numFmtId="173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87" fontId="2" fillId="0" borderId="0">
      <alignment horizontal="left" wrapText="1"/>
      <protection/>
    </xf>
    <xf numFmtId="40" fontId="37" fillId="0" borderId="0" applyBorder="0">
      <alignment horizontal="right"/>
      <protection/>
    </xf>
    <xf numFmtId="41" fontId="38" fillId="32" borderId="0">
      <alignment horizontal="left"/>
      <protection/>
    </xf>
    <xf numFmtId="0" fontId="2" fillId="0" borderId="0" applyNumberFormat="0" applyBorder="0" applyAlignment="0">
      <protection/>
    </xf>
    <xf numFmtId="0" fontId="72" fillId="0" borderId="0" applyNumberFormat="0" applyFill="0" applyBorder="0" applyAlignment="0" applyProtection="0"/>
    <xf numFmtId="0" fontId="31" fillId="0" borderId="0">
      <alignment/>
      <protection/>
    </xf>
    <xf numFmtId="0" fontId="32" fillId="38" borderId="0">
      <alignment/>
      <protection/>
    </xf>
    <xf numFmtId="188" fontId="39" fillId="32" borderId="0">
      <alignment horizontal="left" vertical="center"/>
      <protection/>
    </xf>
    <xf numFmtId="0" fontId="24" fillId="32" borderId="0">
      <alignment horizontal="left" wrapText="1"/>
      <protection/>
    </xf>
    <xf numFmtId="0" fontId="24" fillId="32" borderId="0">
      <alignment horizontal="left" wrapText="1"/>
      <protection/>
    </xf>
    <xf numFmtId="0" fontId="24" fillId="32" borderId="0">
      <alignment horizontal="left" wrapText="1"/>
      <protection/>
    </xf>
    <xf numFmtId="0" fontId="40" fillId="0" borderId="0">
      <alignment horizontal="left" vertical="center"/>
      <protection/>
    </xf>
    <xf numFmtId="0" fontId="73" fillId="0" borderId="24" applyNumberFormat="0" applyFill="0" applyAlignment="0" applyProtection="0"/>
    <xf numFmtId="0" fontId="13" fillId="0" borderId="25">
      <alignment/>
      <protection/>
    </xf>
    <xf numFmtId="0" fontId="13" fillId="0" borderId="25">
      <alignment/>
      <protection/>
    </xf>
    <xf numFmtId="0" fontId="13" fillId="0" borderId="25">
      <alignment/>
      <protection/>
    </xf>
    <xf numFmtId="0" fontId="74" fillId="0" borderId="0" applyNumberFormat="0" applyFill="0" applyBorder="0" applyAlignment="0" applyProtection="0"/>
  </cellStyleXfs>
  <cellXfs count="106">
    <xf numFmtId="164" fontId="0" fillId="0" borderId="0" xfId="0" applyAlignment="1">
      <alignment horizontal="left" wrapText="1"/>
    </xf>
    <xf numFmtId="0" fontId="2" fillId="0" borderId="0" xfId="340">
      <alignment/>
      <protection/>
    </xf>
    <xf numFmtId="164" fontId="3" fillId="0" borderId="0" xfId="0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3" fillId="0" borderId="0" xfId="340" applyFont="1" applyAlignment="1" applyProtection="1">
      <alignment horizontal="centerContinuous"/>
      <protection locked="0"/>
    </xf>
    <xf numFmtId="0" fontId="4" fillId="0" borderId="0" xfId="340" applyFont="1" applyAlignment="1">
      <alignment horizontal="centerContinuous"/>
      <protection/>
    </xf>
    <xf numFmtId="15" fontId="4" fillId="0" borderId="0" xfId="340" applyNumberFormat="1" applyFont="1" applyAlignment="1">
      <alignment horizontal="centerContinuous"/>
      <protection/>
    </xf>
    <xf numFmtId="0" fontId="4" fillId="0" borderId="0" xfId="340" applyFont="1" applyBorder="1" applyAlignment="1">
      <alignment horizontal="centerContinuous"/>
      <protection/>
    </xf>
    <xf numFmtId="0" fontId="4" fillId="0" borderId="0" xfId="340" applyFont="1">
      <alignment/>
      <protection/>
    </xf>
    <xf numFmtId="18" fontId="4" fillId="0" borderId="0" xfId="340" applyNumberFormat="1" applyFont="1" applyAlignment="1">
      <alignment horizontal="centerContinuous"/>
      <protection/>
    </xf>
    <xf numFmtId="0" fontId="3" fillId="0" borderId="0" xfId="340" applyFont="1" applyAlignment="1">
      <alignment horizontal="centerContinuous"/>
      <protection/>
    </xf>
    <xf numFmtId="0" fontId="3" fillId="0" borderId="20" xfId="340" applyFont="1" applyBorder="1" applyAlignment="1" quotePrefix="1">
      <alignment horizontal="center"/>
      <protection/>
    </xf>
    <xf numFmtId="0" fontId="3" fillId="0" borderId="20" xfId="340" applyFont="1" applyBorder="1" applyAlignment="1">
      <alignment horizontal="center"/>
      <protection/>
    </xf>
    <xf numFmtId="0" fontId="4" fillId="0" borderId="26" xfId="340" applyFont="1" applyBorder="1">
      <alignment/>
      <protection/>
    </xf>
    <xf numFmtId="0" fontId="4" fillId="0" borderId="21" xfId="340" applyFont="1" applyBorder="1">
      <alignment/>
      <protection/>
    </xf>
    <xf numFmtId="14" fontId="3" fillId="0" borderId="27" xfId="340" applyNumberFormat="1" applyFont="1" applyFill="1" applyBorder="1" applyAlignment="1">
      <alignment horizontal="centerContinuous"/>
      <protection/>
    </xf>
    <xf numFmtId="14" fontId="3" fillId="0" borderId="4" xfId="340" applyNumberFormat="1" applyFont="1" applyFill="1" applyBorder="1" applyAlignment="1">
      <alignment horizontal="centerContinuous"/>
      <protection/>
    </xf>
    <xf numFmtId="0" fontId="2" fillId="0" borderId="28" xfId="340" applyBorder="1">
      <alignment/>
      <protection/>
    </xf>
    <xf numFmtId="0" fontId="4" fillId="0" borderId="29" xfId="340" applyFont="1" applyBorder="1">
      <alignment/>
      <protection/>
    </xf>
    <xf numFmtId="0" fontId="4" fillId="0" borderId="0" xfId="340" applyFont="1" applyBorder="1">
      <alignment/>
      <protection/>
    </xf>
    <xf numFmtId="0" fontId="3" fillId="0" borderId="28" xfId="340" applyFont="1" applyBorder="1" applyAlignment="1">
      <alignment horizontal="center"/>
      <protection/>
    </xf>
    <xf numFmtId="0" fontId="3" fillId="0" borderId="4" xfId="340" applyFont="1" applyBorder="1" applyAlignment="1">
      <alignment horizontal="centerContinuous"/>
      <protection/>
    </xf>
    <xf numFmtId="0" fontId="3" fillId="0" borderId="30" xfId="340" applyFont="1" applyBorder="1" applyAlignment="1">
      <alignment horizontal="center"/>
      <protection/>
    </xf>
    <xf numFmtId="0" fontId="3" fillId="0" borderId="29" xfId="340" applyFont="1" applyBorder="1" applyAlignment="1">
      <alignment horizontal="center"/>
      <protection/>
    </xf>
    <xf numFmtId="0" fontId="4" fillId="0" borderId="0" xfId="340" applyFont="1" applyBorder="1" applyAlignment="1">
      <alignment horizontal="center"/>
      <protection/>
    </xf>
    <xf numFmtId="0" fontId="3" fillId="0" borderId="0" xfId="340" applyFont="1" applyBorder="1" applyAlignment="1">
      <alignment horizontal="center"/>
      <protection/>
    </xf>
    <xf numFmtId="0" fontId="3" fillId="0" borderId="31" xfId="340" applyFont="1" applyBorder="1" applyAlignment="1">
      <alignment horizontal="center"/>
      <protection/>
    </xf>
    <xf numFmtId="0" fontId="5" fillId="0" borderId="20" xfId="340" applyFont="1" applyBorder="1" applyAlignment="1">
      <alignment horizontal="center"/>
      <protection/>
    </xf>
    <xf numFmtId="0" fontId="4" fillId="0" borderId="20" xfId="340" applyFont="1" applyBorder="1">
      <alignment/>
      <protection/>
    </xf>
    <xf numFmtId="0" fontId="3" fillId="0" borderId="32" xfId="340" applyFont="1" applyBorder="1" applyAlignment="1">
      <alignment horizontal="center"/>
      <protection/>
    </xf>
    <xf numFmtId="38" fontId="3" fillId="0" borderId="20" xfId="212" applyNumberFormat="1" applyFont="1" applyFill="1" applyBorder="1" applyAlignment="1">
      <alignment horizontal="center"/>
    </xf>
    <xf numFmtId="0" fontId="3" fillId="0" borderId="32" xfId="340" applyFont="1" applyFill="1" applyBorder="1" applyAlignment="1">
      <alignment horizontal="center"/>
      <protection/>
    </xf>
    <xf numFmtId="0" fontId="4" fillId="0" borderId="30" xfId="340" applyFont="1" applyBorder="1">
      <alignment/>
      <protection/>
    </xf>
    <xf numFmtId="0" fontId="4" fillId="0" borderId="28" xfId="340" applyFont="1" applyBorder="1">
      <alignment/>
      <protection/>
    </xf>
    <xf numFmtId="0" fontId="4" fillId="0" borderId="29" xfId="340" applyFont="1" applyBorder="1" applyAlignment="1">
      <alignment horizontal="center"/>
      <protection/>
    </xf>
    <xf numFmtId="0" fontId="5" fillId="0" borderId="0" xfId="340" applyFont="1" applyBorder="1" applyAlignment="1">
      <alignment horizontal="left"/>
      <protection/>
    </xf>
    <xf numFmtId="165" fontId="4" fillId="0" borderId="30" xfId="340" applyNumberFormat="1" applyFont="1" applyFill="1" applyBorder="1">
      <alignment/>
      <protection/>
    </xf>
    <xf numFmtId="0" fontId="4" fillId="0" borderId="0" xfId="340" applyFont="1" applyFill="1" applyBorder="1">
      <alignment/>
      <protection/>
    </xf>
    <xf numFmtId="0" fontId="4" fillId="0" borderId="30" xfId="340" applyFont="1" applyFill="1" applyBorder="1">
      <alignment/>
      <protection/>
    </xf>
    <xf numFmtId="0" fontId="4" fillId="0" borderId="0" xfId="340" applyFont="1" applyBorder="1" applyAlignment="1">
      <alignment horizontal="left"/>
      <protection/>
    </xf>
    <xf numFmtId="42" fontId="4" fillId="0" borderId="30" xfId="340" applyNumberFormat="1" applyFont="1" applyFill="1" applyBorder="1" applyProtection="1">
      <alignment/>
      <protection locked="0"/>
    </xf>
    <xf numFmtId="166" fontId="4" fillId="0" borderId="30" xfId="340" applyNumberFormat="1" applyFont="1" applyBorder="1">
      <alignment/>
      <protection/>
    </xf>
    <xf numFmtId="42" fontId="4" fillId="0" borderId="30" xfId="241" applyNumberFormat="1" applyFont="1" applyFill="1" applyBorder="1" applyAlignment="1">
      <alignment horizontal="right"/>
    </xf>
    <xf numFmtId="166" fontId="4" fillId="0" borderId="0" xfId="340" applyNumberFormat="1" applyFont="1" applyBorder="1">
      <alignment/>
      <protection/>
    </xf>
    <xf numFmtId="3" fontId="4" fillId="0" borderId="0" xfId="197" applyNumberFormat="1" applyFont="1" applyAlignment="1">
      <alignment/>
    </xf>
    <xf numFmtId="44" fontId="4" fillId="0" borderId="0" xfId="340" applyNumberFormat="1" applyFont="1">
      <alignment/>
      <protection/>
    </xf>
    <xf numFmtId="44" fontId="2" fillId="0" borderId="0" xfId="340" applyNumberFormat="1">
      <alignment/>
      <protection/>
    </xf>
    <xf numFmtId="0" fontId="4" fillId="0" borderId="0" xfId="340" applyFont="1" applyFill="1" applyBorder="1" applyAlignment="1">
      <alignment horizontal="left"/>
      <protection/>
    </xf>
    <xf numFmtId="41" fontId="4" fillId="0" borderId="30" xfId="340" applyNumberFormat="1" applyFont="1" applyFill="1" applyBorder="1" applyProtection="1">
      <alignment/>
      <protection locked="0"/>
    </xf>
    <xf numFmtId="167" fontId="4" fillId="0" borderId="30" xfId="340" applyNumberFormat="1" applyFont="1" applyBorder="1">
      <alignment/>
      <protection/>
    </xf>
    <xf numFmtId="41" fontId="4" fillId="0" borderId="30" xfId="0" applyNumberFormat="1" applyFont="1" applyFill="1" applyBorder="1" applyAlignment="1">
      <alignment horizontal="right"/>
    </xf>
    <xf numFmtId="167" fontId="4" fillId="0" borderId="0" xfId="340" applyNumberFormat="1" applyFont="1" applyBorder="1">
      <alignment/>
      <protection/>
    </xf>
    <xf numFmtId="168" fontId="4" fillId="0" borderId="30" xfId="212" applyNumberFormat="1" applyFont="1" applyFill="1" applyBorder="1" applyAlignment="1" applyProtection="1">
      <alignment/>
      <protection locked="0"/>
    </xf>
    <xf numFmtId="167" fontId="4" fillId="0" borderId="32" xfId="340" applyNumberFormat="1" applyFont="1" applyBorder="1">
      <alignment/>
      <protection/>
    </xf>
    <xf numFmtId="41" fontId="4" fillId="0" borderId="32" xfId="0" applyNumberFormat="1" applyFont="1" applyFill="1" applyBorder="1" applyAlignment="1">
      <alignment horizontal="right"/>
    </xf>
    <xf numFmtId="167" fontId="4" fillId="0" borderId="20" xfId="340" applyNumberFormat="1" applyFont="1" applyBorder="1">
      <alignment/>
      <protection/>
    </xf>
    <xf numFmtId="42" fontId="4" fillId="0" borderId="26" xfId="340" applyNumberFormat="1" applyFont="1" applyFill="1" applyBorder="1" applyProtection="1">
      <alignment/>
      <protection locked="0"/>
    </xf>
    <xf numFmtId="166" fontId="4" fillId="0" borderId="26" xfId="340" applyNumberFormat="1" applyFont="1" applyBorder="1">
      <alignment/>
      <protection/>
    </xf>
    <xf numFmtId="42" fontId="4" fillId="0" borderId="28" xfId="340" applyNumberFormat="1" applyFont="1" applyFill="1" applyBorder="1" applyProtection="1">
      <alignment/>
      <protection locked="0"/>
    </xf>
    <xf numFmtId="165" fontId="4" fillId="0" borderId="30" xfId="340" applyNumberFormat="1" applyFont="1" applyFill="1" applyBorder="1" applyProtection="1">
      <alignment/>
      <protection locked="0"/>
    </xf>
    <xf numFmtId="169" fontId="4" fillId="0" borderId="0" xfId="340" applyNumberFormat="1" applyFont="1" applyBorder="1">
      <alignment/>
      <protection/>
    </xf>
    <xf numFmtId="165" fontId="4" fillId="0" borderId="0" xfId="340" applyNumberFormat="1" applyFont="1" applyBorder="1">
      <alignment/>
      <protection/>
    </xf>
    <xf numFmtId="165" fontId="4" fillId="0" borderId="30" xfId="340" applyNumberFormat="1" applyFont="1" applyBorder="1">
      <alignment/>
      <protection/>
    </xf>
    <xf numFmtId="43" fontId="4" fillId="0" borderId="30" xfId="340" applyNumberFormat="1" applyFont="1" applyFill="1" applyBorder="1">
      <alignment/>
      <protection/>
    </xf>
    <xf numFmtId="41" fontId="2" fillId="0" borderId="0" xfId="340" applyNumberFormat="1">
      <alignment/>
      <protection/>
    </xf>
    <xf numFmtId="41" fontId="4" fillId="0" borderId="30" xfId="340" applyNumberFormat="1" applyFont="1" applyBorder="1" applyProtection="1">
      <alignment/>
      <protection locked="0"/>
    </xf>
    <xf numFmtId="41" fontId="4" fillId="0" borderId="32" xfId="340" applyNumberFormat="1" applyFont="1" applyBorder="1" applyProtection="1">
      <alignment/>
      <protection locked="0"/>
    </xf>
    <xf numFmtId="42" fontId="4" fillId="0" borderId="28" xfId="340" applyNumberFormat="1" applyFont="1" applyFill="1" applyBorder="1">
      <alignment/>
      <protection/>
    </xf>
    <xf numFmtId="42" fontId="4" fillId="0" borderId="0" xfId="340" applyNumberFormat="1" applyFont="1" applyBorder="1">
      <alignment/>
      <protection/>
    </xf>
    <xf numFmtId="42" fontId="4" fillId="0" borderId="30" xfId="340" applyNumberFormat="1" applyFont="1" applyBorder="1">
      <alignment/>
      <protection/>
    </xf>
    <xf numFmtId="0" fontId="4" fillId="0" borderId="0" xfId="340" applyFont="1" applyBorder="1" applyAlignment="1">
      <alignment horizontal="center" vertical="center"/>
      <protection/>
    </xf>
    <xf numFmtId="0" fontId="4" fillId="0" borderId="0" xfId="340" applyFont="1" applyBorder="1" applyAlignment="1">
      <alignment horizontal="left" vertical="center"/>
      <protection/>
    </xf>
    <xf numFmtId="0" fontId="2" fillId="0" borderId="27" xfId="340" applyBorder="1">
      <alignment/>
      <protection/>
    </xf>
    <xf numFmtId="0" fontId="7" fillId="0" borderId="27" xfId="340" applyFont="1" applyBorder="1" applyAlignment="1">
      <alignment horizontal="center"/>
      <protection/>
    </xf>
    <xf numFmtId="0" fontId="7" fillId="0" borderId="4" xfId="340" applyFont="1" applyBorder="1" applyAlignment="1">
      <alignment horizontal="center"/>
      <protection/>
    </xf>
    <xf numFmtId="0" fontId="7" fillId="0" borderId="4" xfId="340" applyFont="1" applyBorder="1" applyAlignment="1">
      <alignment horizontal="left"/>
      <protection/>
    </xf>
    <xf numFmtId="41" fontId="7" fillId="0" borderId="8" xfId="340" applyNumberFormat="1" applyFont="1" applyFill="1" applyBorder="1" applyProtection="1">
      <alignment/>
      <protection locked="0"/>
    </xf>
    <xf numFmtId="167" fontId="7" fillId="0" borderId="27" xfId="340" applyNumberFormat="1" applyFont="1" applyBorder="1">
      <alignment/>
      <protection/>
    </xf>
    <xf numFmtId="167" fontId="7" fillId="0" borderId="4" xfId="340" applyNumberFormat="1" applyFont="1" applyBorder="1">
      <alignment/>
      <protection/>
    </xf>
    <xf numFmtId="0" fontId="2" fillId="0" borderId="33" xfId="340" applyBorder="1">
      <alignment/>
      <protection/>
    </xf>
    <xf numFmtId="41" fontId="4" fillId="0" borderId="32" xfId="340" applyNumberFormat="1" applyFont="1" applyFill="1" applyBorder="1" applyProtection="1">
      <alignment/>
      <protection locked="0"/>
    </xf>
    <xf numFmtId="42" fontId="4" fillId="0" borderId="30" xfId="340" applyNumberFormat="1" applyFont="1" applyFill="1" applyBorder="1">
      <alignment/>
      <protection/>
    </xf>
    <xf numFmtId="166" fontId="4" fillId="0" borderId="0" xfId="340" applyNumberFormat="1" applyFont="1" applyFill="1" applyBorder="1">
      <alignment/>
      <protection/>
    </xf>
    <xf numFmtId="42" fontId="4" fillId="0" borderId="30" xfId="340" applyNumberFormat="1" applyFont="1" applyFill="1" applyBorder="1" applyAlignment="1">
      <alignment horizontal="left"/>
      <protection/>
    </xf>
    <xf numFmtId="42" fontId="4" fillId="0" borderId="0" xfId="340" applyNumberFormat="1" applyFont="1" applyFill="1" applyBorder="1" applyAlignment="1">
      <alignment horizontal="left"/>
      <protection/>
    </xf>
    <xf numFmtId="0" fontId="2" fillId="0" borderId="30" xfId="340" applyBorder="1">
      <alignment/>
      <protection/>
    </xf>
    <xf numFmtId="44" fontId="4" fillId="0" borderId="30" xfId="340" applyNumberFormat="1" applyFont="1" applyBorder="1">
      <alignment/>
      <protection/>
    </xf>
    <xf numFmtId="10" fontId="4" fillId="0" borderId="30" xfId="349" applyNumberFormat="1" applyFont="1" applyFill="1" applyBorder="1" applyAlignment="1">
      <alignment/>
    </xf>
    <xf numFmtId="10" fontId="4" fillId="0" borderId="0" xfId="340" applyNumberFormat="1" applyFont="1" applyFill="1" applyBorder="1">
      <alignment/>
      <protection/>
    </xf>
    <xf numFmtId="10" fontId="4" fillId="0" borderId="30" xfId="349" applyNumberFormat="1" applyFont="1" applyBorder="1" applyAlignment="1">
      <alignment/>
    </xf>
    <xf numFmtId="170" fontId="4" fillId="0" borderId="30" xfId="340" applyNumberFormat="1" applyFont="1" applyFill="1" applyBorder="1">
      <alignment/>
      <protection/>
    </xf>
    <xf numFmtId="0" fontId="4" fillId="0" borderId="31" xfId="340" applyFont="1" applyBorder="1" applyAlignment="1">
      <alignment horizontal="center"/>
      <protection/>
    </xf>
    <xf numFmtId="170" fontId="4" fillId="0" borderId="8" xfId="340" applyNumberFormat="1" applyFont="1" applyFill="1" applyBorder="1">
      <alignment/>
      <protection/>
    </xf>
    <xf numFmtId="42" fontId="4" fillId="0" borderId="0" xfId="340" applyNumberFormat="1" applyFont="1" applyFill="1" applyBorder="1">
      <alignment/>
      <protection/>
    </xf>
    <xf numFmtId="0" fontId="7" fillId="0" borderId="0" xfId="0" applyNumberFormat="1" applyFont="1" applyFill="1" applyAlignment="1">
      <alignment horizontal="left"/>
    </xf>
    <xf numFmtId="3" fontId="2" fillId="0" borderId="0" xfId="340" applyNumberFormat="1">
      <alignment/>
      <protection/>
    </xf>
    <xf numFmtId="3" fontId="2" fillId="0" borderId="0" xfId="197" applyNumberFormat="1" applyFont="1" applyAlignment="1">
      <alignment/>
    </xf>
    <xf numFmtId="171" fontId="2" fillId="0" borderId="0" xfId="241" applyNumberFormat="1" applyFont="1" applyBorder="1" applyAlignment="1">
      <alignment/>
    </xf>
    <xf numFmtId="43" fontId="2" fillId="0" borderId="0" xfId="340" applyNumberFormat="1">
      <alignment/>
      <protection/>
    </xf>
    <xf numFmtId="3" fontId="0" fillId="0" borderId="0" xfId="197" applyNumberFormat="1" applyFont="1" applyAlignment="1">
      <alignment/>
    </xf>
    <xf numFmtId="4" fontId="2" fillId="0" borderId="0" xfId="197" applyFont="1" applyBorder="1" applyAlignment="1">
      <alignment/>
    </xf>
    <xf numFmtId="170" fontId="2" fillId="0" borderId="0" xfId="340" applyNumberFormat="1">
      <alignment/>
      <protection/>
    </xf>
    <xf numFmtId="42" fontId="2" fillId="0" borderId="0" xfId="340" applyNumberFormat="1">
      <alignment/>
      <protection/>
    </xf>
    <xf numFmtId="10" fontId="2" fillId="0" borderId="0" xfId="340" applyNumberFormat="1">
      <alignment/>
      <protection/>
    </xf>
    <xf numFmtId="0" fontId="0" fillId="0" borderId="0" xfId="0" applyNumberFormat="1" applyAlignment="1">
      <alignment/>
    </xf>
    <xf numFmtId="172" fontId="2" fillId="0" borderId="0" xfId="197" applyNumberFormat="1" applyFont="1" applyAlignment="1">
      <alignment/>
    </xf>
  </cellXfs>
  <cellStyles count="436">
    <cellStyle name="Normal" xfId="0"/>
    <cellStyle name="_x0013_" xfId="15"/>
    <cellStyle name="_09GRC Gas Transport For Review" xfId="16"/>
    <cellStyle name="_4.06E Pass Throughs" xfId="17"/>
    <cellStyle name="_4.06E Pass Throughs 2" xfId="18"/>
    <cellStyle name="_4.06E Pass Throughs 3" xfId="19"/>
    <cellStyle name="_4.06E Pass Throughs_04 07E Wild Horse Wind Expansion (C) (2)" xfId="20"/>
    <cellStyle name="_4.06E Pass Throughs_Book9" xfId="21"/>
    <cellStyle name="_4.13E Montana Energy Tax" xfId="22"/>
    <cellStyle name="_4.13E Montana Energy Tax 2" xfId="23"/>
    <cellStyle name="_4.13E Montana Energy Tax 3" xfId="24"/>
    <cellStyle name="_4.13E Montana Energy Tax_04 07E Wild Horse Wind Expansion (C) (2)" xfId="25"/>
    <cellStyle name="_4.13E Montana Energy Tax_Book9" xfId="26"/>
    <cellStyle name="_AURORA WIP" xfId="27"/>
    <cellStyle name="_Book1" xfId="28"/>
    <cellStyle name="_Book1 (2)" xfId="29"/>
    <cellStyle name="_Book1 (2) 2" xfId="30"/>
    <cellStyle name="_Book1 (2) 3" xfId="31"/>
    <cellStyle name="_Book1 (2)_04 07E Wild Horse Wind Expansion (C) (2)" xfId="32"/>
    <cellStyle name="_Book1 (2)_Book9" xfId="33"/>
    <cellStyle name="_Book1 2" xfId="34"/>
    <cellStyle name="_Book1 3" xfId="35"/>
    <cellStyle name="_Book1_Book9" xfId="36"/>
    <cellStyle name="_Book2" xfId="37"/>
    <cellStyle name="_Book2 2" xfId="38"/>
    <cellStyle name="_Book2 3" xfId="39"/>
    <cellStyle name="_Book2_04 07E Wild Horse Wind Expansion (C) (2)" xfId="40"/>
    <cellStyle name="_Book2_Book9" xfId="41"/>
    <cellStyle name="_Book3" xfId="42"/>
    <cellStyle name="_Book5" xfId="43"/>
    <cellStyle name="_Chelan Debt Forecast 12.19.05" xfId="44"/>
    <cellStyle name="_Chelan Debt Forecast 12.19.05 2" xfId="45"/>
    <cellStyle name="_Chelan Debt Forecast 12.19.05 3" xfId="46"/>
    <cellStyle name="_Chelan Debt Forecast 12.19.05_Book9" xfId="47"/>
    <cellStyle name="_Costs not in AURORA 06GRC" xfId="48"/>
    <cellStyle name="_Costs not in AURORA 06GRC 2" xfId="49"/>
    <cellStyle name="_Costs not in AURORA 06GRC 3" xfId="50"/>
    <cellStyle name="_Costs not in AURORA 06GRC_04 07E Wild Horse Wind Expansion (C) (2)" xfId="51"/>
    <cellStyle name="_Costs not in AURORA 06GRC_Book9" xfId="52"/>
    <cellStyle name="_Costs not in AURORA 2006GRC 6.15.06" xfId="53"/>
    <cellStyle name="_Costs not in AURORA 2006GRC 6.15.06 2" xfId="54"/>
    <cellStyle name="_Costs not in AURORA 2006GRC 6.15.06 3" xfId="55"/>
    <cellStyle name="_Costs not in AURORA 2006GRC 6.15.06_04 07E Wild Horse Wind Expansion (C) (2)" xfId="56"/>
    <cellStyle name="_Costs not in AURORA 2006GRC 6.15.06_Book9" xfId="57"/>
    <cellStyle name="_Costs not in AURORA 2006GRC w gas price updated" xfId="58"/>
    <cellStyle name="_Costs not in AURORA 2007 Rate Case" xfId="59"/>
    <cellStyle name="_Costs not in AURORA 2007 Rate Case 2" xfId="60"/>
    <cellStyle name="_Costs not in AURORA 2007 Rate Case 3" xfId="61"/>
    <cellStyle name="_Costs not in AURORA 2007 Rate Case_Book9" xfId="62"/>
    <cellStyle name="_Costs not in KWI3000 '06Budget" xfId="63"/>
    <cellStyle name="_Costs not in KWI3000 '06Budget 2" xfId="64"/>
    <cellStyle name="_Costs not in KWI3000 '06Budget 3" xfId="65"/>
    <cellStyle name="_Costs not in KWI3000 '06Budget_Book9" xfId="66"/>
    <cellStyle name="_DEM-WP (C) Power Cost 2006GRC Order" xfId="67"/>
    <cellStyle name="_DEM-WP (C) Power Cost 2006GRC Order 2" xfId="68"/>
    <cellStyle name="_DEM-WP (C) Power Cost 2006GRC Order 3" xfId="69"/>
    <cellStyle name="_DEM-WP (C) Power Cost 2006GRC Order_04 07E Wild Horse Wind Expansion (C) (2)" xfId="70"/>
    <cellStyle name="_DEM-WP (C) Power Cost 2006GRC Order_Book9" xfId="71"/>
    <cellStyle name="_DEM-WP Revised (HC) Wild Horse 2006GRC" xfId="72"/>
    <cellStyle name="_DEM-WP Revised (HC) Wild Horse 2006GRC_Electric Rev Req Model (2009 GRC) Rebuttal" xfId="73"/>
    <cellStyle name="_DEM-WP(C) Costs not in AURORA 2006GRC" xfId="74"/>
    <cellStyle name="_DEM-WP(C) Costs not in AURORA 2006GRC 2" xfId="75"/>
    <cellStyle name="_DEM-WP(C) Costs not in AURORA 2006GRC 3" xfId="76"/>
    <cellStyle name="_DEM-WP(C) Costs not in AURORA 2006GRC_Book9" xfId="77"/>
    <cellStyle name="_DEM-WP(C) Costs not in AURORA 2007GRC" xfId="78"/>
    <cellStyle name="_DEM-WP(C) Costs not in AURORA 2007GRC_Electric Rev Req Model (2009 GRC) Rebuttal" xfId="79"/>
    <cellStyle name="_DEM-WP(C) Costs not in AURORA 2007PCORC-5.07Update" xfId="80"/>
    <cellStyle name="_DEM-WP(C) Costs not in AURORA 2007PCORC-5.07Update_Electric Rev Req Model (2009 GRC) Rebuttal" xfId="81"/>
    <cellStyle name="_DEM-WP(C) Sumas Proforma 11.5.07" xfId="82"/>
    <cellStyle name="_DEM-WP(C) Westside Hydro Data_051007" xfId="83"/>
    <cellStyle name="_DEM-WP(C) Westside Hydro Data_051007_Electric Rev Req Model (2009 GRC) Rebuttal" xfId="84"/>
    <cellStyle name="_Fixed Gas Transport 1 19 09" xfId="85"/>
    <cellStyle name="_Fuel Prices 4-14" xfId="86"/>
    <cellStyle name="_Fuel Prices 4-14 2" xfId="87"/>
    <cellStyle name="_Fuel Prices 4-14 3" xfId="88"/>
    <cellStyle name="_Fuel Prices 4-14_04 07E Wild Horse Wind Expansion (C) (2)" xfId="89"/>
    <cellStyle name="_Fuel Prices 4-14_Book9" xfId="90"/>
    <cellStyle name="_Gas Transportation Charges_2009GRC_120308" xfId="91"/>
    <cellStyle name="_NIM 06 Base Case Current Trends" xfId="92"/>
    <cellStyle name="_Portfolio SPlan Base Case.xls Chart 1" xfId="93"/>
    <cellStyle name="_Portfolio SPlan Base Case.xls Chart 2" xfId="94"/>
    <cellStyle name="_Portfolio SPlan Base Case.xls Chart 3" xfId="95"/>
    <cellStyle name="_Power Cost Value Copy 11.30.05 gas 1.09.06 AURORA at 1.10.06" xfId="96"/>
    <cellStyle name="_Power Cost Value Copy 11.30.05 gas 1.09.06 AURORA at 1.10.06 2" xfId="97"/>
    <cellStyle name="_Power Cost Value Copy 11.30.05 gas 1.09.06 AURORA at 1.10.06 3" xfId="98"/>
    <cellStyle name="_Power Cost Value Copy 11.30.05 gas 1.09.06 AURORA at 1.10.06_04 07E Wild Horse Wind Expansion (C) (2)" xfId="99"/>
    <cellStyle name="_Power Cost Value Copy 11.30.05 gas 1.09.06 AURORA at 1.10.06_Book9" xfId="100"/>
    <cellStyle name="_Pro Forma Rev 07 GRC" xfId="101"/>
    <cellStyle name="_Recon to Darrin's 5.11.05 proforma" xfId="102"/>
    <cellStyle name="_Recon to Darrin's 5.11.05 proforma 2" xfId="103"/>
    <cellStyle name="_Recon to Darrin's 5.11.05 proforma 3" xfId="104"/>
    <cellStyle name="_Recon to Darrin's 5.11.05 proforma_Book9" xfId="105"/>
    <cellStyle name="_Revenue" xfId="106"/>
    <cellStyle name="_Revenue_Data" xfId="107"/>
    <cellStyle name="_Revenue_Data_1" xfId="108"/>
    <cellStyle name="_Revenue_Data_Pro Forma Rev 09 GRC" xfId="109"/>
    <cellStyle name="_Revenue_Data_Pro Forma Rev 2010 GRC" xfId="110"/>
    <cellStyle name="_Revenue_Data_Pro Forma Rev 2010 GRC_Preliminary" xfId="111"/>
    <cellStyle name="_Revenue_Data_Revenue (Feb 09 - Jan 10)" xfId="112"/>
    <cellStyle name="_Revenue_Data_Revenue (Jan 09 - Dec 09)" xfId="113"/>
    <cellStyle name="_Revenue_Data_Revenue (Mar 09 - Feb 10)" xfId="114"/>
    <cellStyle name="_Revenue_Data_Volume Exhibit (Jan09 - Dec09)" xfId="115"/>
    <cellStyle name="_Revenue_Mins" xfId="116"/>
    <cellStyle name="_Revenue_Pro Forma Rev 07 GRC" xfId="117"/>
    <cellStyle name="_Revenue_Pro Forma Rev 08 GRC" xfId="118"/>
    <cellStyle name="_Revenue_Pro Forma Rev 09 GRC" xfId="119"/>
    <cellStyle name="_Revenue_Pro Forma Rev 2010 GRC" xfId="120"/>
    <cellStyle name="_Revenue_Pro Forma Rev 2010 GRC_Preliminary" xfId="121"/>
    <cellStyle name="_Revenue_Revenue (Feb 09 - Jan 10)" xfId="122"/>
    <cellStyle name="_Revenue_Revenue (Jan 09 - Dec 09)" xfId="123"/>
    <cellStyle name="_Revenue_Revenue (Mar 09 - Feb 10)" xfId="124"/>
    <cellStyle name="_Revenue_Sheet2" xfId="125"/>
    <cellStyle name="_Revenue_Therms Data" xfId="126"/>
    <cellStyle name="_Revenue_Therms Data Rerun" xfId="127"/>
    <cellStyle name="_Revenue_Volume Exhibit (Jan09 - Dec09)" xfId="128"/>
    <cellStyle name="_Sumas Proforma - 11-09-07" xfId="129"/>
    <cellStyle name="_Sumas Property Taxes v1" xfId="130"/>
    <cellStyle name="_Tenaska Comparison" xfId="131"/>
    <cellStyle name="_Tenaska Comparison 2" xfId="132"/>
    <cellStyle name="_Tenaska Comparison 3" xfId="133"/>
    <cellStyle name="_Tenaska Comparison_Book9" xfId="134"/>
    <cellStyle name="_Therms Data" xfId="135"/>
    <cellStyle name="_Therms Data_Pro Forma Rev 09 GRC" xfId="136"/>
    <cellStyle name="_Therms Data_Pro Forma Rev 2010 GRC" xfId="137"/>
    <cellStyle name="_Therms Data_Pro Forma Rev 2010 GRC_Preliminary" xfId="138"/>
    <cellStyle name="_Therms Data_Revenue (Feb 09 - Jan 10)" xfId="139"/>
    <cellStyle name="_Therms Data_Revenue (Jan 09 - Dec 09)" xfId="140"/>
    <cellStyle name="_Therms Data_Revenue (Mar 09 - Feb 10)" xfId="141"/>
    <cellStyle name="_Therms Data_Volume Exhibit (Jan09 - Dec09)" xfId="142"/>
    <cellStyle name="_Value Copy 11 30 05 gas 12 09 05 AURORA at 12 14 05" xfId="143"/>
    <cellStyle name="_Value Copy 11 30 05 gas 12 09 05 AURORA at 12 14 05 2" xfId="144"/>
    <cellStyle name="_Value Copy 11 30 05 gas 12 09 05 AURORA at 12 14 05 3" xfId="145"/>
    <cellStyle name="_Value Copy 11 30 05 gas 12 09 05 AURORA at 12 14 05_04 07E Wild Horse Wind Expansion (C) (2)" xfId="146"/>
    <cellStyle name="_Value Copy 11 30 05 gas 12 09 05 AURORA at 12 14 05_Book9" xfId="147"/>
    <cellStyle name="_VC 6.15.06 update on 06GRC power costs.xls Chart 1" xfId="148"/>
    <cellStyle name="_VC 6.15.06 update on 06GRC power costs.xls Chart 1 2" xfId="149"/>
    <cellStyle name="_VC 6.15.06 update on 06GRC power costs.xls Chart 1 3" xfId="150"/>
    <cellStyle name="_VC 6.15.06 update on 06GRC power costs.xls Chart 1_04 07E Wild Horse Wind Expansion (C) (2)" xfId="151"/>
    <cellStyle name="_VC 6.15.06 update on 06GRC power costs.xls Chart 1_Book9" xfId="152"/>
    <cellStyle name="_VC 6.15.06 update on 06GRC power costs.xls Chart 2" xfId="153"/>
    <cellStyle name="_VC 6.15.06 update on 06GRC power costs.xls Chart 2 2" xfId="154"/>
    <cellStyle name="_VC 6.15.06 update on 06GRC power costs.xls Chart 2 3" xfId="155"/>
    <cellStyle name="_VC 6.15.06 update on 06GRC power costs.xls Chart 2_04 07E Wild Horse Wind Expansion (C) (2)" xfId="156"/>
    <cellStyle name="_VC 6.15.06 update on 06GRC power costs.xls Chart 2_Book9" xfId="157"/>
    <cellStyle name="_VC 6.15.06 update on 06GRC power costs.xls Chart 3" xfId="158"/>
    <cellStyle name="_VC 6.15.06 update on 06GRC power costs.xls Chart 3 2" xfId="159"/>
    <cellStyle name="_VC 6.15.06 update on 06GRC power costs.xls Chart 3 3" xfId="160"/>
    <cellStyle name="_VC 6.15.06 update on 06GRC power costs.xls Chart 3_04 07E Wild Horse Wind Expansion (C) (2)" xfId="161"/>
    <cellStyle name="_VC 6.15.06 update on 06GRC power costs.xls Chart 3_Book9" xfId="162"/>
    <cellStyle name="0,0&#13;&#10;NA&#13;&#10;" xfId="163"/>
    <cellStyle name="20% - Accent1" xfId="164"/>
    <cellStyle name="20% - Accent2" xfId="165"/>
    <cellStyle name="20% - Accent3" xfId="166"/>
    <cellStyle name="20% - Accent4" xfId="167"/>
    <cellStyle name="20% - Accent5" xfId="168"/>
    <cellStyle name="20% - Accent6" xfId="169"/>
    <cellStyle name="40% - Accent1" xfId="170"/>
    <cellStyle name="40% - Accent2" xfId="171"/>
    <cellStyle name="40% - Accent3" xfId="172"/>
    <cellStyle name="40% - Accent4" xfId="173"/>
    <cellStyle name="40% - Accent5" xfId="174"/>
    <cellStyle name="40% - Accent6" xfId="175"/>
    <cellStyle name="60% - Accent1" xfId="176"/>
    <cellStyle name="60% - Accent2" xfId="177"/>
    <cellStyle name="60% - Accent3" xfId="178"/>
    <cellStyle name="60% - Accent4" xfId="179"/>
    <cellStyle name="60% - Accent5" xfId="180"/>
    <cellStyle name="60% - Accent6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Bad" xfId="188"/>
    <cellStyle name="Calc Currency (0)" xfId="189"/>
    <cellStyle name="Calc Currency (0) 2" xfId="190"/>
    <cellStyle name="Calc Currency (0) 3" xfId="191"/>
    <cellStyle name="Calculation" xfId="192"/>
    <cellStyle name="Check Cell" xfId="193"/>
    <cellStyle name="CheckCell" xfId="194"/>
    <cellStyle name="CheckCell 2" xfId="195"/>
    <cellStyle name="CheckCell_Electric Rev Req Model (2009 GRC) Rebuttal" xfId="196"/>
    <cellStyle name="Comma" xfId="197"/>
    <cellStyle name="Comma [0]" xfId="198"/>
    <cellStyle name="Comma 10" xfId="199"/>
    <cellStyle name="Comma 11" xfId="200"/>
    <cellStyle name="Comma 12" xfId="201"/>
    <cellStyle name="Comma 2 2" xfId="202"/>
    <cellStyle name="Comma 2 3" xfId="203"/>
    <cellStyle name="Comma 2 4" xfId="204"/>
    <cellStyle name="Comma 3" xfId="205"/>
    <cellStyle name="Comma 3 2" xfId="206"/>
    <cellStyle name="Comma 4" xfId="207"/>
    <cellStyle name="Comma 4 2" xfId="208"/>
    <cellStyle name="Comma 5" xfId="209"/>
    <cellStyle name="Comma 6" xfId="210"/>
    <cellStyle name="Comma 9" xfId="211"/>
    <cellStyle name="Comma_Unit Cost Gas 2003 to 2001" xfId="212"/>
    <cellStyle name="Comma0" xfId="213"/>
    <cellStyle name="Comma0 - Style2" xfId="214"/>
    <cellStyle name="Comma0 - Style4" xfId="215"/>
    <cellStyle name="Comma0 - Style5" xfId="216"/>
    <cellStyle name="Comma0 - Style5 2" xfId="217"/>
    <cellStyle name="Comma0 - Style5_Electric Rev Req Model (2009 GRC) Rebuttal" xfId="218"/>
    <cellStyle name="Comma0 2" xfId="219"/>
    <cellStyle name="Comma0 3" xfId="220"/>
    <cellStyle name="Comma0 4" xfId="221"/>
    <cellStyle name="Comma0 5" xfId="222"/>
    <cellStyle name="Comma0_00COS Ind Allocators" xfId="223"/>
    <cellStyle name="Comma1 - Style1" xfId="224"/>
    <cellStyle name="Comma1 - Style1 2" xfId="225"/>
    <cellStyle name="Comma1 - Style1_Electric Rev Req Model (2009 GRC) Rebuttal" xfId="226"/>
    <cellStyle name="Copied" xfId="227"/>
    <cellStyle name="Copied 2" xfId="228"/>
    <cellStyle name="Copied 3" xfId="229"/>
    <cellStyle name="COST1" xfId="230"/>
    <cellStyle name="COST1 2" xfId="231"/>
    <cellStyle name="COST1 3" xfId="232"/>
    <cellStyle name="Curren - Style1" xfId="233"/>
    <cellStyle name="Curren - Style2" xfId="234"/>
    <cellStyle name="Curren - Style2 2" xfId="235"/>
    <cellStyle name="Curren - Style2_Electric Rev Req Model (2009 GRC) Rebuttal" xfId="236"/>
    <cellStyle name="Curren - Style5" xfId="237"/>
    <cellStyle name="Curren - Style6" xfId="238"/>
    <cellStyle name="Curren - Style6 2" xfId="239"/>
    <cellStyle name="Curren - Style6_Electric Rev Req Model (2009 GRC) Rebuttal" xfId="240"/>
    <cellStyle name="Currency" xfId="241"/>
    <cellStyle name="Currency [0]" xfId="242"/>
    <cellStyle name="Currency 10" xfId="243"/>
    <cellStyle name="Currency 2 2" xfId="244"/>
    <cellStyle name="Currency 2 3" xfId="245"/>
    <cellStyle name="Currency 2 4" xfId="246"/>
    <cellStyle name="Currency 3 2" xfId="247"/>
    <cellStyle name="Currency 5" xfId="248"/>
    <cellStyle name="Currency 6" xfId="249"/>
    <cellStyle name="Currency 7" xfId="250"/>
    <cellStyle name="Currency 8" xfId="251"/>
    <cellStyle name="Currency 9" xfId="252"/>
    <cellStyle name="Currency0" xfId="253"/>
    <cellStyle name="Currency0 2" xfId="254"/>
    <cellStyle name="Currency0 3" xfId="255"/>
    <cellStyle name="Currency0 4" xfId="256"/>
    <cellStyle name="Date" xfId="257"/>
    <cellStyle name="Date 2" xfId="258"/>
    <cellStyle name="Date 3" xfId="259"/>
    <cellStyle name="Date 4" xfId="260"/>
    <cellStyle name="Date 5" xfId="261"/>
    <cellStyle name="Entered" xfId="262"/>
    <cellStyle name="Euro" xfId="263"/>
    <cellStyle name="Explanatory Text" xfId="264"/>
    <cellStyle name="Fixed" xfId="265"/>
    <cellStyle name="Fixed 2" xfId="266"/>
    <cellStyle name="Fixed 3" xfId="267"/>
    <cellStyle name="Fixed 4" xfId="268"/>
    <cellStyle name="Fixed3 - Style3" xfId="269"/>
    <cellStyle name="Good" xfId="270"/>
    <cellStyle name="Grey" xfId="271"/>
    <cellStyle name="Grey 2" xfId="272"/>
    <cellStyle name="Grey 3" xfId="273"/>
    <cellStyle name="Grey 4" xfId="274"/>
    <cellStyle name="Header1" xfId="275"/>
    <cellStyle name="Header1 2" xfId="276"/>
    <cellStyle name="Header1 3" xfId="277"/>
    <cellStyle name="Header2" xfId="278"/>
    <cellStyle name="Header2 2" xfId="279"/>
    <cellStyle name="Header2 3" xfId="280"/>
    <cellStyle name="Heading 1" xfId="281"/>
    <cellStyle name="Heading 2" xfId="282"/>
    <cellStyle name="Heading 3" xfId="283"/>
    <cellStyle name="Heading 4" xfId="284"/>
    <cellStyle name="Heading1" xfId="285"/>
    <cellStyle name="Heading1 2" xfId="286"/>
    <cellStyle name="Heading1 3" xfId="287"/>
    <cellStyle name="Heading2" xfId="288"/>
    <cellStyle name="Heading2 2" xfId="289"/>
    <cellStyle name="Heading2 3" xfId="290"/>
    <cellStyle name="Input" xfId="291"/>
    <cellStyle name="Input [yellow]" xfId="292"/>
    <cellStyle name="Input [yellow] 2" xfId="293"/>
    <cellStyle name="Input [yellow] 3" xfId="294"/>
    <cellStyle name="Input [yellow] 4" xfId="295"/>
    <cellStyle name="Input Cells" xfId="296"/>
    <cellStyle name="Input Cells Percent" xfId="297"/>
    <cellStyle name="Input Cells_Book9" xfId="298"/>
    <cellStyle name="Lines" xfId="299"/>
    <cellStyle name="Lines 2" xfId="300"/>
    <cellStyle name="Lines_Electric Rev Req Model (2009 GRC) Rebuttal" xfId="301"/>
    <cellStyle name="LINKED" xfId="302"/>
    <cellStyle name="Linked Cell" xfId="303"/>
    <cellStyle name="modified border" xfId="304"/>
    <cellStyle name="modified border 2" xfId="305"/>
    <cellStyle name="modified border 3" xfId="306"/>
    <cellStyle name="modified border 4" xfId="307"/>
    <cellStyle name="modified border1" xfId="308"/>
    <cellStyle name="modified border1 2" xfId="309"/>
    <cellStyle name="modified border1 3" xfId="310"/>
    <cellStyle name="modified border1 4" xfId="311"/>
    <cellStyle name="Neutral" xfId="312"/>
    <cellStyle name="no dec" xfId="313"/>
    <cellStyle name="no dec 2" xfId="314"/>
    <cellStyle name="no dec 3" xfId="315"/>
    <cellStyle name="Normal - Style1" xfId="316"/>
    <cellStyle name="Normal - Style1 2" xfId="317"/>
    <cellStyle name="Normal - Style1 3" xfId="318"/>
    <cellStyle name="Normal - Style1 4" xfId="319"/>
    <cellStyle name="Normal - Style1 5" xfId="320"/>
    <cellStyle name="Normal - Style1_Book2" xfId="321"/>
    <cellStyle name="Normal 12" xfId="322"/>
    <cellStyle name="Normal 13" xfId="323"/>
    <cellStyle name="Normal 2 2" xfId="324"/>
    <cellStyle name="Normal 2 3" xfId="325"/>
    <cellStyle name="Normal 2 4" xfId="326"/>
    <cellStyle name="Normal 2 5" xfId="327"/>
    <cellStyle name="Normal 2 6" xfId="328"/>
    <cellStyle name="Normal 3" xfId="329"/>
    <cellStyle name="Normal 3 2" xfId="330"/>
    <cellStyle name="Normal 3_Electric Rev Req Model (2009 GRC) Rebuttal" xfId="331"/>
    <cellStyle name="Normal 4" xfId="332"/>
    <cellStyle name="Normal 4 2" xfId="333"/>
    <cellStyle name="Normal 4_Electric Rev Req Model (2009 GRC) Rebuttal" xfId="334"/>
    <cellStyle name="Normal 5" xfId="335"/>
    <cellStyle name="Normal 6" xfId="336"/>
    <cellStyle name="Normal 7" xfId="337"/>
    <cellStyle name="Normal 8" xfId="338"/>
    <cellStyle name="Normal 9" xfId="339"/>
    <cellStyle name="Normal_Unit Cost Gas 2003 to 2001" xfId="340"/>
    <cellStyle name="Note" xfId="341"/>
    <cellStyle name="Note 2" xfId="342"/>
    <cellStyle name="Output" xfId="343"/>
    <cellStyle name="Percen - Style1" xfId="344"/>
    <cellStyle name="Percen - Style2" xfId="345"/>
    <cellStyle name="Percen - Style3" xfId="346"/>
    <cellStyle name="Percen - Style3 2" xfId="347"/>
    <cellStyle name="Percen - Style3_Electric Rev Req Model (2009 GRC) Rebuttal" xfId="348"/>
    <cellStyle name="Percent" xfId="349"/>
    <cellStyle name="Percent [2]" xfId="350"/>
    <cellStyle name="Percent 2 2" xfId="351"/>
    <cellStyle name="Percent 2 3" xfId="352"/>
    <cellStyle name="Percent 2 4" xfId="353"/>
    <cellStyle name="Percent 3" xfId="354"/>
    <cellStyle name="Percent 4 2" xfId="355"/>
    <cellStyle name="Percent 5" xfId="356"/>
    <cellStyle name="Percent 7" xfId="357"/>
    <cellStyle name="Percent 8" xfId="358"/>
    <cellStyle name="Processing" xfId="359"/>
    <cellStyle name="Processing 2" xfId="360"/>
    <cellStyle name="Processing_Electric Rev Req Model (2009 GRC) Rebuttal" xfId="361"/>
    <cellStyle name="PSChar" xfId="362"/>
    <cellStyle name="PSChar 2" xfId="363"/>
    <cellStyle name="PSChar 3" xfId="364"/>
    <cellStyle name="PSDate" xfId="365"/>
    <cellStyle name="PSDate 2" xfId="366"/>
    <cellStyle name="PSDate 3" xfId="367"/>
    <cellStyle name="PSDec" xfId="368"/>
    <cellStyle name="PSDec 2" xfId="369"/>
    <cellStyle name="PSDec 3" xfId="370"/>
    <cellStyle name="PSHeading" xfId="371"/>
    <cellStyle name="PSHeading 2" xfId="372"/>
    <cellStyle name="PSHeading 3" xfId="373"/>
    <cellStyle name="PSInt" xfId="374"/>
    <cellStyle name="PSInt 2" xfId="375"/>
    <cellStyle name="PSInt 3" xfId="376"/>
    <cellStyle name="PSSpacer" xfId="377"/>
    <cellStyle name="PSSpacer 2" xfId="378"/>
    <cellStyle name="PSSpacer 3" xfId="379"/>
    <cellStyle name="purple - Style8" xfId="380"/>
    <cellStyle name="purple - Style8 2" xfId="381"/>
    <cellStyle name="purple - Style8_Electric Rev Req Model (2009 GRC) Rebuttal" xfId="382"/>
    <cellStyle name="RED" xfId="383"/>
    <cellStyle name="Red - Style7" xfId="384"/>
    <cellStyle name="Red - Style7 2" xfId="385"/>
    <cellStyle name="Red - Style7_Electric Rev Req Model (2009 GRC) Rebuttal" xfId="386"/>
    <cellStyle name="RED_04 07E Wild Horse Wind Expansion (C) (2)" xfId="387"/>
    <cellStyle name="Report" xfId="388"/>
    <cellStyle name="Report - Style5" xfId="389"/>
    <cellStyle name="Report - Style6" xfId="390"/>
    <cellStyle name="Report - Style7" xfId="391"/>
    <cellStyle name="Report - Style8" xfId="392"/>
    <cellStyle name="Report 2" xfId="393"/>
    <cellStyle name="Report Bar" xfId="394"/>
    <cellStyle name="Report Bar 2" xfId="395"/>
    <cellStyle name="Report Bar_Electric Rev Req Model (2009 GRC) Rebuttal" xfId="396"/>
    <cellStyle name="Report Heading" xfId="397"/>
    <cellStyle name="Report Heading 2" xfId="398"/>
    <cellStyle name="Report Heading_Electric Rev Req Model (2009 GRC) Rebuttal" xfId="399"/>
    <cellStyle name="Report Percent" xfId="400"/>
    <cellStyle name="Report Percent 2" xfId="401"/>
    <cellStyle name="Report Percent_Electric Rev Req Model (2009 GRC) Rebuttal" xfId="402"/>
    <cellStyle name="Report Unit Cost" xfId="403"/>
    <cellStyle name="Report Unit Cost 2" xfId="404"/>
    <cellStyle name="Report Unit Cost_Electric Rev Req Model (2009 GRC) Rebuttal" xfId="405"/>
    <cellStyle name="Report_Electric Rev Req Model (2009 GRC) Rebuttal" xfId="406"/>
    <cellStyle name="Reports" xfId="407"/>
    <cellStyle name="Reports Total" xfId="408"/>
    <cellStyle name="Reports Total 2" xfId="409"/>
    <cellStyle name="Reports Total_Electric Rev Req Model (2009 GRC) Rebuttal" xfId="410"/>
    <cellStyle name="Reports Unit Cost Total" xfId="411"/>
    <cellStyle name="Reports_Book9" xfId="412"/>
    <cellStyle name="RevList" xfId="413"/>
    <cellStyle name="round100" xfId="414"/>
    <cellStyle name="round100 2" xfId="415"/>
    <cellStyle name="round100 3" xfId="416"/>
    <cellStyle name="SAPBEXstdData" xfId="417"/>
    <cellStyle name="shade" xfId="418"/>
    <cellStyle name="shade 2" xfId="419"/>
    <cellStyle name="shade 3" xfId="420"/>
    <cellStyle name="StmtTtl1" xfId="421"/>
    <cellStyle name="StmtTtl1 2" xfId="422"/>
    <cellStyle name="StmtTtl1 3" xfId="423"/>
    <cellStyle name="StmtTtl1 4" xfId="424"/>
    <cellStyle name="StmtTtl2" xfId="425"/>
    <cellStyle name="StmtTtl2 2" xfId="426"/>
    <cellStyle name="StmtTtl2 3" xfId="427"/>
    <cellStyle name="STYL1 - Style1" xfId="428"/>
    <cellStyle name="Style 1" xfId="429"/>
    <cellStyle name="Style 1 2" xfId="430"/>
    <cellStyle name="Style 1 3" xfId="431"/>
    <cellStyle name="Style 1 4" xfId="432"/>
    <cellStyle name="Style 1_Book9" xfId="433"/>
    <cellStyle name="Subtotal" xfId="434"/>
    <cellStyle name="Sub-total" xfId="435"/>
    <cellStyle name="Test" xfId="436"/>
    <cellStyle name="Title" xfId="437"/>
    <cellStyle name="Title: - Style3" xfId="438"/>
    <cellStyle name="Title: - Style4" xfId="439"/>
    <cellStyle name="Title: Major" xfId="440"/>
    <cellStyle name="Title: Minor" xfId="441"/>
    <cellStyle name="Title: Minor 2" xfId="442"/>
    <cellStyle name="Title: Minor_Electric Rev Req Model (2009 GRC) Rebuttal" xfId="443"/>
    <cellStyle name="Title: Worksheet" xfId="444"/>
    <cellStyle name="Total" xfId="445"/>
    <cellStyle name="Total4 - Style4" xfId="446"/>
    <cellStyle name="Total4 - Style4 2" xfId="447"/>
    <cellStyle name="Total4 - Style4_Electric Rev Req Model (2009 GRC) Rebuttal" xfId="448"/>
    <cellStyle name="Warning Text" xfId="4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11%20GRC\OriginalFiling2011GRC\Electronic%20Files%20to%20be%20sent%20to%20WUTC-%20Orig%20Filing\Workpapers\MJS-4%20through%20MJS-9%20Gas%202011%20GR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dpt2.puget.com\rpl\GrpRevnu\PUBLIC\#%202007%20GRC%20-%20to%20be%20filed%20December%201,%202007\2007%20GRC%20Final%20Order%20&amp;%20Compl%20Filing\2007%20GRC%20Conv%20Fact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JS-4"/>
      <sheetName val="MJS-5"/>
      <sheetName val="MJS-6"/>
      <sheetName val="MJS-7"/>
      <sheetName val="Revenue"/>
      <sheetName val="Revenue Exhibit"/>
      <sheetName val="JKP-10"/>
    </sheetNames>
    <sheetDataSet>
      <sheetData sheetId="0">
        <row r="3">
          <cell r="O3" t="str">
            <v>Exhibit No. ___ (MJS-4)</v>
          </cell>
        </row>
      </sheetData>
      <sheetData sheetId="1">
        <row r="3">
          <cell r="E3" t="str">
            <v>Exhibit No. ___ (MJS-5)</v>
          </cell>
        </row>
      </sheetData>
      <sheetData sheetId="2">
        <row r="2">
          <cell r="F2" t="str">
            <v>WUTC Docket No. UG-11____</v>
          </cell>
        </row>
        <row r="3">
          <cell r="F3" t="str">
            <v>Exhibit No. ___ (MJS-6)</v>
          </cell>
        </row>
        <row r="6">
          <cell r="A6" t="str">
            <v>PUGET SOUND ENERGY-GAS </v>
          </cell>
        </row>
        <row r="8">
          <cell r="A8" t="str">
            <v>FOR THE TWELVE MONTHS ENDED DECEMBER 31, 2010</v>
          </cell>
        </row>
        <row r="9">
          <cell r="A9" t="str">
            <v>GENERAL RATE INCREASE</v>
          </cell>
        </row>
      </sheetData>
      <sheetData sheetId="3">
        <row r="15">
          <cell r="O15">
            <v>0.002</v>
          </cell>
        </row>
        <row r="21">
          <cell r="N21">
            <v>0.35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7 GRC Elec CF"/>
      <sheetName val="2007 GRC Gas CF"/>
      <sheetName val="2007 GRC Gas RA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tabSelected="1" view="pageLayout" zoomScaleNormal="88" workbookViewId="0" topLeftCell="A1">
      <selection activeCell="I68" sqref="I68"/>
    </sheetView>
  </sheetViews>
  <sheetFormatPr defaultColWidth="10.66015625" defaultRowHeight="15" customHeight="1"/>
  <cols>
    <col min="1" max="1" width="5.5" style="1" customWidth="1"/>
    <col min="2" max="2" width="5.83203125" style="1" customWidth="1"/>
    <col min="3" max="3" width="2" style="1" customWidth="1"/>
    <col min="4" max="4" width="44.5" style="1" customWidth="1"/>
    <col min="5" max="6" width="21" style="1" bestFit="1" customWidth="1"/>
    <col min="7" max="7" width="18" style="1" bestFit="1" customWidth="1"/>
    <col min="8" max="8" width="19.16015625" style="1" customWidth="1"/>
    <col min="9" max="9" width="22.5" style="1" customWidth="1"/>
    <col min="10" max="10" width="5.5" style="1" customWidth="1"/>
    <col min="11" max="11" width="22.5" style="1" bestFit="1" customWidth="1"/>
    <col min="12" max="12" width="18.5" style="1" bestFit="1" customWidth="1"/>
    <col min="13" max="13" width="21.83203125" style="1" bestFit="1" customWidth="1"/>
    <col min="14" max="16384" width="10.66015625" style="1" customWidth="1"/>
  </cols>
  <sheetData>
    <row r="1" ht="15" customHeight="1">
      <c r="I1" s="2"/>
    </row>
    <row r="2" ht="15" customHeight="1">
      <c r="I2" s="3"/>
    </row>
    <row r="4" spans="2:12" ht="15" customHeight="1">
      <c r="B4" s="4" t="s">
        <v>0</v>
      </c>
      <c r="C4" s="5"/>
      <c r="D4" s="5"/>
      <c r="E4" s="6"/>
      <c r="F4" s="6"/>
      <c r="G4" s="6"/>
      <c r="H4" s="7"/>
      <c r="I4" s="5"/>
      <c r="J4" s="8"/>
      <c r="K4" s="8"/>
      <c r="L4" s="8"/>
    </row>
    <row r="5" spans="2:12" ht="15" customHeight="1">
      <c r="B5" s="4" t="s">
        <v>1</v>
      </c>
      <c r="C5" s="5"/>
      <c r="D5" s="5"/>
      <c r="E5" s="9"/>
      <c r="F5" s="9"/>
      <c r="G5" s="9"/>
      <c r="H5" s="7"/>
      <c r="I5" s="5"/>
      <c r="J5" s="8"/>
      <c r="K5" s="8"/>
      <c r="L5" s="8"/>
    </row>
    <row r="6" spans="2:12" ht="15" customHeight="1">
      <c r="B6" s="10" t="s">
        <v>2</v>
      </c>
      <c r="C6" s="5"/>
      <c r="D6" s="5"/>
      <c r="E6" s="5"/>
      <c r="F6" s="5"/>
      <c r="G6" s="5"/>
      <c r="H6" s="7"/>
      <c r="I6" s="5"/>
      <c r="J6" s="8"/>
      <c r="K6" s="8"/>
      <c r="L6" s="8"/>
    </row>
    <row r="7" spans="2:12" ht="15" customHeight="1">
      <c r="B7" s="10" t="s">
        <v>3</v>
      </c>
      <c r="C7" s="10"/>
      <c r="D7" s="10"/>
      <c r="E7" s="10"/>
      <c r="F7" s="10"/>
      <c r="G7" s="10"/>
      <c r="H7" s="10"/>
      <c r="I7" s="5"/>
      <c r="J7" s="8"/>
      <c r="K7" s="8"/>
      <c r="L7" s="8"/>
    </row>
    <row r="8" spans="2:12" ht="15" customHeight="1">
      <c r="B8" s="11"/>
      <c r="C8" s="12"/>
      <c r="D8" s="12"/>
      <c r="E8" s="12"/>
      <c r="F8" s="12"/>
      <c r="G8" s="12"/>
      <c r="H8" s="12"/>
      <c r="I8" s="12"/>
      <c r="J8" s="8"/>
      <c r="K8" s="8"/>
      <c r="L8" s="8"/>
    </row>
    <row r="9" spans="2:12" ht="15" customHeight="1">
      <c r="B9" s="13"/>
      <c r="C9" s="14"/>
      <c r="D9" s="14"/>
      <c r="E9" s="15">
        <v>40543</v>
      </c>
      <c r="F9" s="16"/>
      <c r="G9" s="15" t="s">
        <v>4</v>
      </c>
      <c r="H9" s="16"/>
      <c r="I9" s="17"/>
      <c r="J9" s="8"/>
      <c r="K9" s="8"/>
      <c r="L9" s="8"/>
    </row>
    <row r="10" spans="2:12" ht="15" customHeight="1">
      <c r="B10" s="18"/>
      <c r="C10" s="19"/>
      <c r="D10" s="19"/>
      <c r="E10" s="20" t="s">
        <v>5</v>
      </c>
      <c r="F10" s="21" t="s">
        <v>3</v>
      </c>
      <c r="G10" s="20" t="s">
        <v>5</v>
      </c>
      <c r="H10" s="21" t="s">
        <v>3</v>
      </c>
      <c r="I10" s="22" t="s">
        <v>6</v>
      </c>
      <c r="J10" s="8"/>
      <c r="K10" s="8"/>
      <c r="L10" s="8"/>
    </row>
    <row r="11" spans="2:12" ht="15" customHeight="1">
      <c r="B11" s="23" t="s">
        <v>7</v>
      </c>
      <c r="C11" s="24"/>
      <c r="D11" s="19"/>
      <c r="E11" s="22" t="s">
        <v>8</v>
      </c>
      <c r="F11" s="25" t="s">
        <v>9</v>
      </c>
      <c r="G11" s="22" t="s">
        <v>8</v>
      </c>
      <c r="H11" s="25" t="s">
        <v>9</v>
      </c>
      <c r="I11" s="22" t="s">
        <v>6</v>
      </c>
      <c r="J11" s="8"/>
      <c r="K11" s="8"/>
      <c r="L11" s="8"/>
    </row>
    <row r="12" spans="2:12" ht="15" customHeight="1">
      <c r="B12" s="26" t="s">
        <v>10</v>
      </c>
      <c r="C12" s="27"/>
      <c r="D12" s="28"/>
      <c r="E12" s="29" t="s">
        <v>11</v>
      </c>
      <c r="F12" s="30">
        <v>1089556625</v>
      </c>
      <c r="G12" s="31" t="s">
        <v>11</v>
      </c>
      <c r="H12" s="30">
        <v>1090182856</v>
      </c>
      <c r="I12" s="29" t="s">
        <v>12</v>
      </c>
      <c r="J12" s="8"/>
      <c r="K12" s="8"/>
      <c r="L12" s="8"/>
    </row>
    <row r="13" spans="2:12" ht="15" customHeight="1">
      <c r="B13" s="18"/>
      <c r="C13" s="19"/>
      <c r="D13" s="19"/>
      <c r="E13" s="32"/>
      <c r="F13" s="19"/>
      <c r="G13" s="32"/>
      <c r="H13" s="19"/>
      <c r="I13" s="33"/>
      <c r="J13" s="8"/>
      <c r="K13" s="8"/>
      <c r="L13" s="8"/>
    </row>
    <row r="14" spans="2:12" ht="15" customHeight="1">
      <c r="B14" s="34">
        <v>1</v>
      </c>
      <c r="C14" s="24"/>
      <c r="D14" s="35" t="s">
        <v>13</v>
      </c>
      <c r="E14" s="36"/>
      <c r="F14" s="37"/>
      <c r="G14" s="38"/>
      <c r="H14" s="37"/>
      <c r="I14" s="38"/>
      <c r="J14" s="8"/>
      <c r="K14" s="8"/>
      <c r="L14" s="8"/>
    </row>
    <row r="15" spans="2:13" ht="15" customHeight="1">
      <c r="B15" s="34">
        <f aca="true" t="shared" si="0" ref="B15:B40">+B14+1</f>
        <v>2</v>
      </c>
      <c r="C15" s="24"/>
      <c r="D15" s="39" t="s">
        <v>14</v>
      </c>
      <c r="E15" s="40">
        <v>1040422234.0058577</v>
      </c>
      <c r="F15" s="41">
        <f>+E15/F$12</f>
        <v>0.9549042336426138</v>
      </c>
      <c r="G15" s="42">
        <v>1069319700.426975</v>
      </c>
      <c r="H15" s="43">
        <f>+G15/H$12</f>
        <v>0.9808627007311652</v>
      </c>
      <c r="I15" s="40">
        <f>(H15-F15)*F$12</f>
        <v>28283219.79117567</v>
      </c>
      <c r="J15" s="8"/>
      <c r="K15" s="44"/>
      <c r="L15" s="45"/>
      <c r="M15" s="46"/>
    </row>
    <row r="16" spans="2:13" ht="15" customHeight="1">
      <c r="B16" s="34">
        <f t="shared" si="0"/>
        <v>3</v>
      </c>
      <c r="C16" s="24"/>
      <c r="D16" s="47" t="s">
        <v>15</v>
      </c>
      <c r="E16" s="48">
        <v>0</v>
      </c>
      <c r="F16" s="49">
        <f>+E16/F$12</f>
        <v>0</v>
      </c>
      <c r="G16" s="50">
        <v>0</v>
      </c>
      <c r="H16" s="51">
        <f>+G16/H$12</f>
        <v>0</v>
      </c>
      <c r="I16" s="52">
        <f>(H16-F16)*F$12</f>
        <v>0</v>
      </c>
      <c r="J16" s="8"/>
      <c r="K16" s="44"/>
      <c r="L16" s="45"/>
      <c r="M16" s="46"/>
    </row>
    <row r="17" spans="2:13" ht="15" customHeight="1">
      <c r="B17" s="34">
        <f t="shared" si="0"/>
        <v>4</v>
      </c>
      <c r="C17" s="24"/>
      <c r="D17" s="39" t="s">
        <v>16</v>
      </c>
      <c r="E17" s="48">
        <v>14898824.74</v>
      </c>
      <c r="F17" s="53">
        <f>+E17/F$12</f>
        <v>0.01367420875440962</v>
      </c>
      <c r="G17" s="54">
        <v>15498860.465</v>
      </c>
      <c r="H17" s="55">
        <f>+G17/H$12</f>
        <v>0.014216753070092307</v>
      </c>
      <c r="I17" s="48">
        <f>(H17-F17)*F$12</f>
        <v>591132.7535081634</v>
      </c>
      <c r="K17" s="44"/>
      <c r="L17" s="45"/>
      <c r="M17" s="46"/>
    </row>
    <row r="18" spans="2:13" ht="15" customHeight="1">
      <c r="B18" s="34">
        <f t="shared" si="0"/>
        <v>5</v>
      </c>
      <c r="C18" s="24"/>
      <c r="D18" s="39" t="s">
        <v>17</v>
      </c>
      <c r="E18" s="56">
        <f>SUM(E15:E17)</f>
        <v>1055321058.7458577</v>
      </c>
      <c r="F18" s="57">
        <f>+E18/F$12</f>
        <v>0.9685784423970234</v>
      </c>
      <c r="G18" s="56">
        <f>SUM(G15:G17)</f>
        <v>1084818560.891975</v>
      </c>
      <c r="H18" s="57">
        <f>+G18/H$12</f>
        <v>0.9950794538012575</v>
      </c>
      <c r="I18" s="58">
        <f>SUM(I15:I17)</f>
        <v>28874352.544683833</v>
      </c>
      <c r="K18" s="44"/>
      <c r="L18" s="45"/>
      <c r="M18" s="46"/>
    </row>
    <row r="19" spans="2:13" ht="15" customHeight="1">
      <c r="B19" s="34">
        <f t="shared" si="0"/>
        <v>6</v>
      </c>
      <c r="C19" s="24"/>
      <c r="D19" s="19"/>
      <c r="E19" s="59"/>
      <c r="F19" s="60" t="s">
        <v>6</v>
      </c>
      <c r="G19" s="59"/>
      <c r="H19" s="61"/>
      <c r="I19" s="62"/>
      <c r="K19" s="44"/>
      <c r="M19" s="46"/>
    </row>
    <row r="20" spans="2:13" ht="15" customHeight="1">
      <c r="B20" s="34">
        <f t="shared" si="0"/>
        <v>7</v>
      </c>
      <c r="C20" s="24"/>
      <c r="D20" s="39" t="s">
        <v>18</v>
      </c>
      <c r="E20" s="59"/>
      <c r="F20" s="61"/>
      <c r="G20" s="59"/>
      <c r="H20" s="61"/>
      <c r="I20" s="62"/>
      <c r="K20" s="44"/>
      <c r="M20" s="46"/>
    </row>
    <row r="21" spans="2:13" ht="15" customHeight="1">
      <c r="B21" s="34">
        <f t="shared" si="0"/>
        <v>8</v>
      </c>
      <c r="C21" s="24"/>
      <c r="D21" s="19"/>
      <c r="E21" s="63"/>
      <c r="F21" s="61"/>
      <c r="G21" s="63"/>
      <c r="H21" s="61"/>
      <c r="I21" s="62"/>
      <c r="K21" s="44"/>
      <c r="M21" s="46"/>
    </row>
    <row r="22" spans="2:13" ht="15" customHeight="1">
      <c r="B22" s="34">
        <f t="shared" si="0"/>
        <v>9</v>
      </c>
      <c r="C22" s="24"/>
      <c r="D22" s="35" t="s">
        <v>19</v>
      </c>
      <c r="E22" s="59"/>
      <c r="F22" s="61"/>
      <c r="G22" s="59"/>
      <c r="H22" s="61"/>
      <c r="I22" s="62"/>
      <c r="K22" s="44"/>
      <c r="M22" s="46"/>
    </row>
    <row r="23" spans="2:13" ht="15" customHeight="1">
      <c r="B23" s="34">
        <f t="shared" si="0"/>
        <v>10</v>
      </c>
      <c r="C23" s="24"/>
      <c r="D23" s="39" t="s">
        <v>20</v>
      </c>
      <c r="E23" s="40">
        <v>0</v>
      </c>
      <c r="F23" s="43">
        <f>+E23/F$12</f>
        <v>0</v>
      </c>
      <c r="G23" s="40"/>
      <c r="H23" s="43">
        <f>+G23/H$12</f>
        <v>0</v>
      </c>
      <c r="I23" s="40">
        <f>(F23-H23)*F$12</f>
        <v>0</v>
      </c>
      <c r="K23" s="44"/>
      <c r="M23" s="46"/>
    </row>
    <row r="24" spans="2:13" ht="15" customHeight="1">
      <c r="B24" s="34">
        <f t="shared" si="0"/>
        <v>11</v>
      </c>
      <c r="C24" s="24"/>
      <c r="D24" s="39" t="s">
        <v>21</v>
      </c>
      <c r="E24" s="48">
        <v>600935094.2781035</v>
      </c>
      <c r="F24" s="51">
        <f>+E24/F$12</f>
        <v>0.551540948390914</v>
      </c>
      <c r="G24" s="48">
        <v>629304267.6674938</v>
      </c>
      <c r="H24" s="51">
        <f>+G24/H$12</f>
        <v>0.5772465272261572</v>
      </c>
      <c r="I24" s="48">
        <f>(F24-H24)*F$12</f>
        <v>-28007683.719398968</v>
      </c>
      <c r="K24" s="44"/>
      <c r="L24" s="64"/>
      <c r="M24" s="46"/>
    </row>
    <row r="25" spans="2:13" ht="15" customHeight="1">
      <c r="B25" s="34">
        <f t="shared" si="0"/>
        <v>12</v>
      </c>
      <c r="C25" s="24"/>
      <c r="D25" s="39" t="s">
        <v>22</v>
      </c>
      <c r="E25" s="48">
        <v>0</v>
      </c>
      <c r="F25" s="51">
        <f>+E25/F$12</f>
        <v>0</v>
      </c>
      <c r="G25" s="48"/>
      <c r="H25" s="51">
        <f>+G25/H$12</f>
        <v>0</v>
      </c>
      <c r="I25" s="65">
        <f>(F25-H25)*F$12</f>
        <v>0</v>
      </c>
      <c r="K25" s="44"/>
      <c r="L25" s="64"/>
      <c r="M25" s="46"/>
    </row>
    <row r="26" spans="2:13" ht="15" customHeight="1">
      <c r="B26" s="34">
        <f t="shared" si="0"/>
        <v>13</v>
      </c>
      <c r="C26" s="24"/>
      <c r="D26" s="19"/>
      <c r="E26" s="48">
        <v>0</v>
      </c>
      <c r="F26" s="55">
        <f>+E26/F$12</f>
        <v>0</v>
      </c>
      <c r="G26" s="48">
        <v>0</v>
      </c>
      <c r="H26" s="55">
        <f>+G26/H$12</f>
        <v>0</v>
      </c>
      <c r="I26" s="66">
        <f>(F26-H26)*F$12</f>
        <v>0</v>
      </c>
      <c r="K26" s="44"/>
      <c r="L26" s="64"/>
      <c r="M26" s="46"/>
    </row>
    <row r="27" spans="2:13" ht="15" customHeight="1">
      <c r="B27" s="34">
        <f t="shared" si="0"/>
        <v>14</v>
      </c>
      <c r="C27" s="24"/>
      <c r="D27" s="39" t="s">
        <v>23</v>
      </c>
      <c r="E27" s="67">
        <f>SUM(E23:E26)</f>
        <v>600935094.2781035</v>
      </c>
      <c r="F27" s="57">
        <f>+E27/F$12</f>
        <v>0.551540948390914</v>
      </c>
      <c r="G27" s="67">
        <f>SUM(G23:G26)</f>
        <v>629304267.6674938</v>
      </c>
      <c r="H27" s="57">
        <f>+G27/H$12</f>
        <v>0.5772465272261572</v>
      </c>
      <c r="I27" s="67">
        <f>SUM(I23:I26)</f>
        <v>-28007683.719398968</v>
      </c>
      <c r="K27" s="44"/>
      <c r="L27" s="64"/>
      <c r="M27" s="46"/>
    </row>
    <row r="28" spans="2:13" ht="15" customHeight="1">
      <c r="B28" s="34">
        <f t="shared" si="0"/>
        <v>15</v>
      </c>
      <c r="C28" s="24"/>
      <c r="D28" s="39"/>
      <c r="E28" s="36"/>
      <c r="F28" s="68"/>
      <c r="G28" s="36"/>
      <c r="H28" s="68"/>
      <c r="I28" s="69"/>
      <c r="K28" s="44"/>
      <c r="L28" s="64"/>
      <c r="M28" s="46"/>
    </row>
    <row r="29" spans="2:13" ht="15" customHeight="1">
      <c r="B29" s="34">
        <f t="shared" si="0"/>
        <v>16</v>
      </c>
      <c r="C29" s="24"/>
      <c r="D29" s="39" t="s">
        <v>24</v>
      </c>
      <c r="E29" s="40">
        <v>1975836.654348074</v>
      </c>
      <c r="F29" s="43">
        <f aca="true" t="shared" si="1" ref="F29:F45">+E29/F$12</f>
        <v>0.0018134318208088303</v>
      </c>
      <c r="G29" s="40">
        <v>1987784.130933706</v>
      </c>
      <c r="H29" s="43">
        <f aca="true" t="shared" si="2" ref="H29:H45">+G29/H$12</f>
        <v>0.0018233492849328993</v>
      </c>
      <c r="I29" s="48">
        <f aca="true" t="shared" si="3" ref="I29:I44">(F29-H29)*F$12</f>
        <v>-10805.638739579146</v>
      </c>
      <c r="K29" s="44"/>
      <c r="L29" s="64"/>
      <c r="M29" s="46"/>
    </row>
    <row r="30" spans="2:13" ht="15" customHeight="1">
      <c r="B30" s="34">
        <f t="shared" si="0"/>
        <v>17</v>
      </c>
      <c r="C30" s="24"/>
      <c r="D30" s="39" t="s">
        <v>25</v>
      </c>
      <c r="E30" s="48">
        <v>230763.77120796213</v>
      </c>
      <c r="F30" s="51">
        <f t="shared" si="1"/>
        <v>0.00021179603327909838</v>
      </c>
      <c r="G30" s="48">
        <v>818645.8012274199</v>
      </c>
      <c r="H30" s="51">
        <f t="shared" si="2"/>
        <v>0.0007509252202250921</v>
      </c>
      <c r="I30" s="48">
        <f t="shared" si="3"/>
        <v>-587411.777367871</v>
      </c>
      <c r="K30" s="44"/>
      <c r="L30" s="64"/>
      <c r="M30" s="46"/>
    </row>
    <row r="31" spans="2:13" ht="15" customHeight="1">
      <c r="B31" s="34">
        <f t="shared" si="0"/>
        <v>18</v>
      </c>
      <c r="C31" s="24"/>
      <c r="D31" s="39" t="s">
        <v>26</v>
      </c>
      <c r="E31" s="48">
        <v>50045318.47408747</v>
      </c>
      <c r="F31" s="51">
        <f t="shared" si="1"/>
        <v>0.04593181971986768</v>
      </c>
      <c r="G31" s="48">
        <v>49209343.913195275</v>
      </c>
      <c r="H31" s="51">
        <f t="shared" si="2"/>
        <v>0.045138614721708</v>
      </c>
      <c r="I31" s="48">
        <f t="shared" si="3"/>
        <v>864241.7607279907</v>
      </c>
      <c r="K31" s="44"/>
      <c r="L31" s="64"/>
      <c r="M31" s="46"/>
    </row>
    <row r="32" spans="2:13" ht="15" customHeight="1">
      <c r="B32" s="34">
        <f t="shared" si="0"/>
        <v>19</v>
      </c>
      <c r="C32" s="70"/>
      <c r="D32" s="71" t="s">
        <v>27</v>
      </c>
      <c r="E32" s="48">
        <v>30690685.314436845</v>
      </c>
      <c r="F32" s="51">
        <f t="shared" si="1"/>
        <v>0.028168049838104416</v>
      </c>
      <c r="G32" s="48">
        <v>30098013.47262606</v>
      </c>
      <c r="H32" s="51">
        <f t="shared" si="2"/>
        <v>0.027608224901883853</v>
      </c>
      <c r="I32" s="48">
        <f t="shared" si="3"/>
        <v>609960.9680993172</v>
      </c>
      <c r="K32" s="44"/>
      <c r="L32" s="64"/>
      <c r="M32" s="46"/>
    </row>
    <row r="33" spans="2:13" ht="15" customHeight="1">
      <c r="B33" s="34">
        <f t="shared" si="0"/>
        <v>20</v>
      </c>
      <c r="C33" s="24"/>
      <c r="D33" s="39" t="s">
        <v>28</v>
      </c>
      <c r="E33" s="48">
        <v>1141372.113989492</v>
      </c>
      <c r="F33" s="51">
        <f t="shared" si="1"/>
        <v>0.001047556490227841</v>
      </c>
      <c r="G33" s="48">
        <v>1242744.5595942228</v>
      </c>
      <c r="H33" s="51">
        <f t="shared" si="2"/>
        <v>0.0011399413894234113</v>
      </c>
      <c r="I33" s="48">
        <f t="shared" si="3"/>
        <v>-100658.57896849075</v>
      </c>
      <c r="K33" s="44"/>
      <c r="L33" s="64"/>
      <c r="M33" s="46"/>
    </row>
    <row r="34" spans="2:13" ht="15" customHeight="1">
      <c r="B34" s="34">
        <f t="shared" si="0"/>
        <v>21</v>
      </c>
      <c r="C34" s="24"/>
      <c r="D34" s="39" t="s">
        <v>29</v>
      </c>
      <c r="E34" s="48">
        <v>-0.3700000997632742</v>
      </c>
      <c r="F34" s="51">
        <f t="shared" si="1"/>
        <v>-3.395877655860926E-10</v>
      </c>
      <c r="G34" s="48">
        <v>-1.0058283805847168E-07</v>
      </c>
      <c r="H34" s="51">
        <f t="shared" si="2"/>
        <v>-9.226235535157937E-17</v>
      </c>
      <c r="I34" s="48">
        <f t="shared" si="3"/>
        <v>-0.3699999992382137</v>
      </c>
      <c r="K34" s="44"/>
      <c r="L34" s="64"/>
      <c r="M34" s="46"/>
    </row>
    <row r="35" spans="2:13" ht="15" customHeight="1">
      <c r="B35" s="34">
        <f t="shared" si="0"/>
        <v>22</v>
      </c>
      <c r="C35" s="24"/>
      <c r="D35" s="39" t="s">
        <v>30</v>
      </c>
      <c r="E35" s="48">
        <v>44058350.37451753</v>
      </c>
      <c r="F35" s="51">
        <f t="shared" si="1"/>
        <v>0.040436953310726304</v>
      </c>
      <c r="G35" s="48">
        <v>44646847.44644824</v>
      </c>
      <c r="H35" s="51">
        <f t="shared" si="2"/>
        <v>0.040953540225593346</v>
      </c>
      <c r="I35" s="48">
        <f t="shared" si="3"/>
        <v>-562850.6954816973</v>
      </c>
      <c r="K35" s="44"/>
      <c r="L35" s="64"/>
      <c r="M35" s="46"/>
    </row>
    <row r="36" spans="2:13" ht="15" customHeight="1">
      <c r="B36" s="34">
        <f t="shared" si="0"/>
        <v>23</v>
      </c>
      <c r="C36" s="24"/>
      <c r="D36" s="39" t="s">
        <v>31</v>
      </c>
      <c r="E36" s="48">
        <v>0</v>
      </c>
      <c r="F36" s="51">
        <f t="shared" si="1"/>
        <v>0</v>
      </c>
      <c r="G36" s="48">
        <v>0</v>
      </c>
      <c r="H36" s="51">
        <f t="shared" si="2"/>
        <v>0</v>
      </c>
      <c r="I36" s="48">
        <f t="shared" si="3"/>
        <v>0</v>
      </c>
      <c r="K36" s="44"/>
      <c r="L36" s="64"/>
      <c r="M36" s="46"/>
    </row>
    <row r="37" spans="2:13" ht="15" customHeight="1">
      <c r="B37" s="34">
        <f t="shared" si="0"/>
        <v>24</v>
      </c>
      <c r="C37" s="24"/>
      <c r="D37" s="39" t="s">
        <v>32</v>
      </c>
      <c r="E37" s="48">
        <v>-45370.27333333314</v>
      </c>
      <c r="F37" s="51">
        <f t="shared" si="1"/>
        <v>-4.164104213797345E-05</v>
      </c>
      <c r="G37" s="48">
        <v>-150140.93999999977</v>
      </c>
      <c r="H37" s="51">
        <f t="shared" si="2"/>
        <v>-0.00013772087790013803</v>
      </c>
      <c r="I37" s="48">
        <f t="shared" si="3"/>
        <v>104684.42158357834</v>
      </c>
      <c r="K37" s="44"/>
      <c r="L37" s="64"/>
      <c r="M37" s="46"/>
    </row>
    <row r="38" spans="1:13" ht="15" customHeight="1">
      <c r="A38" s="72"/>
      <c r="B38" s="73">
        <f t="shared" si="0"/>
        <v>25</v>
      </c>
      <c r="C38" s="74"/>
      <c r="D38" s="75" t="s">
        <v>33</v>
      </c>
      <c r="E38" s="76">
        <v>0</v>
      </c>
      <c r="F38" s="77">
        <f t="shared" si="1"/>
        <v>0</v>
      </c>
      <c r="G38" s="76">
        <v>-5398131.484424</v>
      </c>
      <c r="H38" s="78">
        <f t="shared" si="2"/>
        <v>-0.004951583539141621</v>
      </c>
      <c r="I38" s="76">
        <f t="shared" si="3"/>
        <v>5395030.6493127</v>
      </c>
      <c r="J38" s="79"/>
      <c r="K38" s="44"/>
      <c r="L38" s="64"/>
      <c r="M38" s="46"/>
    </row>
    <row r="39" spans="2:13" ht="15" customHeight="1">
      <c r="B39" s="34">
        <f t="shared" si="0"/>
        <v>26</v>
      </c>
      <c r="C39" s="24"/>
      <c r="D39" s="39" t="s">
        <v>34</v>
      </c>
      <c r="E39" s="48">
        <f>SUM(E29:E38)</f>
        <v>128096956.05925395</v>
      </c>
      <c r="F39" s="51">
        <f t="shared" si="1"/>
        <v>0.11756796583128844</v>
      </c>
      <c r="G39" s="48">
        <f>SUM(G29:G38)</f>
        <v>122455106.89960083</v>
      </c>
      <c r="H39" s="51">
        <f t="shared" si="2"/>
        <v>0.11232529132672477</v>
      </c>
      <c r="I39" s="48">
        <f t="shared" si="3"/>
        <v>5712190.739165941</v>
      </c>
      <c r="K39" s="44"/>
      <c r="L39" s="64"/>
      <c r="M39" s="46"/>
    </row>
    <row r="40" spans="2:13" ht="15" customHeight="1">
      <c r="B40" s="34">
        <f t="shared" si="0"/>
        <v>27</v>
      </c>
      <c r="C40" s="24"/>
      <c r="D40" s="39" t="s">
        <v>35</v>
      </c>
      <c r="E40" s="48">
        <v>95831671.45295717</v>
      </c>
      <c r="F40" s="51">
        <f t="shared" si="1"/>
        <v>0.0879547416390196</v>
      </c>
      <c r="G40" s="48">
        <v>92000675.38745709</v>
      </c>
      <c r="H40" s="51">
        <f t="shared" si="2"/>
        <v>0.08439013224351886</v>
      </c>
      <c r="I40" s="48">
        <f t="shared" si="3"/>
        <v>3883843.782405076</v>
      </c>
      <c r="K40" s="44"/>
      <c r="L40" s="64"/>
      <c r="M40" s="46"/>
    </row>
    <row r="41" spans="2:13" ht="15" customHeight="1">
      <c r="B41" s="34">
        <f>+B39+1</f>
        <v>27</v>
      </c>
      <c r="C41" s="24"/>
      <c r="D41" s="39" t="s">
        <v>36</v>
      </c>
      <c r="E41" s="48">
        <v>12778120.276430989</v>
      </c>
      <c r="F41" s="51">
        <f t="shared" si="1"/>
        <v>0.01172781660285989</v>
      </c>
      <c r="G41" s="48">
        <v>15432434.761570001</v>
      </c>
      <c r="H41" s="51">
        <f t="shared" si="2"/>
        <v>0.014155822279386497</v>
      </c>
      <c r="I41" s="48">
        <f t="shared" si="3"/>
        <v>-2645449.6703971704</v>
      </c>
      <c r="K41" s="44"/>
      <c r="L41" s="64"/>
      <c r="M41" s="46"/>
    </row>
    <row r="42" spans="2:13" ht="15" customHeight="1">
      <c r="B42" s="34">
        <f aca="true" t="shared" si="4" ref="B42:B51">+B41+1</f>
        <v>28</v>
      </c>
      <c r="C42" s="24"/>
      <c r="D42" s="39" t="s">
        <v>37</v>
      </c>
      <c r="E42" s="48">
        <v>61034224.60921626</v>
      </c>
      <c r="F42" s="49">
        <f t="shared" si="1"/>
        <v>0.05601748748874457</v>
      </c>
      <c r="G42" s="50">
        <v>57079567.11880358</v>
      </c>
      <c r="H42" s="51">
        <f t="shared" si="2"/>
        <v>0.052357791910464226</v>
      </c>
      <c r="I42" s="48">
        <f t="shared" si="3"/>
        <v>3987445.562798556</v>
      </c>
      <c r="K42" s="44"/>
      <c r="L42" s="64"/>
      <c r="M42" s="46"/>
    </row>
    <row r="43" spans="2:13" ht="15" customHeight="1">
      <c r="B43" s="34">
        <f t="shared" si="4"/>
        <v>29</v>
      </c>
      <c r="C43" s="24"/>
      <c r="D43" s="39" t="s">
        <v>38</v>
      </c>
      <c r="E43" s="48">
        <v>-5793663.291019786</v>
      </c>
      <c r="F43" s="51">
        <f t="shared" si="1"/>
        <v>-0.005317450381268423</v>
      </c>
      <c r="G43" s="48">
        <v>17006472.744521156</v>
      </c>
      <c r="H43" s="51">
        <f t="shared" si="2"/>
        <v>0.015599651609748993</v>
      </c>
      <c r="I43" s="48">
        <f t="shared" si="3"/>
        <v>-22790367.050113715</v>
      </c>
      <c r="K43" s="44"/>
      <c r="L43" s="64"/>
      <c r="M43" s="46"/>
    </row>
    <row r="44" spans="2:13" ht="15" customHeight="1">
      <c r="B44" s="34">
        <f t="shared" si="4"/>
        <v>30</v>
      </c>
      <c r="C44" s="24"/>
      <c r="D44" s="19" t="s">
        <v>39</v>
      </c>
      <c r="E44" s="80">
        <v>42613037.101785</v>
      </c>
      <c r="F44" s="55">
        <f t="shared" si="1"/>
        <v>0.0391104382498569</v>
      </c>
      <c r="G44" s="80">
        <v>20661437.480400003</v>
      </c>
      <c r="H44" s="55">
        <f t="shared" si="2"/>
        <v>0.018952267839001866</v>
      </c>
      <c r="I44" s="80">
        <f t="shared" si="3"/>
        <v>21963468.119026076</v>
      </c>
      <c r="K44" s="44"/>
      <c r="L44" s="64"/>
      <c r="M44" s="46"/>
    </row>
    <row r="45" spans="2:13" ht="15" customHeight="1">
      <c r="B45" s="34">
        <f t="shared" si="4"/>
        <v>31</v>
      </c>
      <c r="C45" s="24"/>
      <c r="D45" s="39" t="s">
        <v>40</v>
      </c>
      <c r="E45" s="67">
        <f>SUM(E39:E44)+E27</f>
        <v>935495440.486727</v>
      </c>
      <c r="F45" s="57">
        <f t="shared" si="1"/>
        <v>0.858601947821415</v>
      </c>
      <c r="G45" s="67">
        <f>SUM(G39:G44)+G27</f>
        <v>953939962.0598465</v>
      </c>
      <c r="H45" s="57">
        <f t="shared" si="2"/>
        <v>0.8750274844350024</v>
      </c>
      <c r="I45" s="67">
        <f>SUM(I39:I44)+I27</f>
        <v>-17896552.236514203</v>
      </c>
      <c r="K45" s="44"/>
      <c r="L45" s="64"/>
      <c r="M45" s="46"/>
    </row>
    <row r="46" spans="2:13" ht="15" customHeight="1">
      <c r="B46" s="34">
        <f t="shared" si="4"/>
        <v>32</v>
      </c>
      <c r="C46" s="24"/>
      <c r="D46" s="19"/>
      <c r="E46" s="81"/>
      <c r="F46" s="68"/>
      <c r="G46" s="81"/>
      <c r="H46" s="68"/>
      <c r="I46" s="69"/>
      <c r="K46" s="44"/>
      <c r="L46" s="64"/>
      <c r="M46" s="46"/>
    </row>
    <row r="47" spans="2:13" ht="15" customHeight="1">
      <c r="B47" s="34">
        <f t="shared" si="4"/>
        <v>33</v>
      </c>
      <c r="C47" s="24"/>
      <c r="D47" s="19" t="s">
        <v>41</v>
      </c>
      <c r="E47" s="40">
        <f>E18-E45</f>
        <v>119825618.25913072</v>
      </c>
      <c r="F47" s="82">
        <f>+E47/F$12</f>
        <v>0.10997649457560842</v>
      </c>
      <c r="G47" s="40">
        <f>G18-G45</f>
        <v>130878598.8321284</v>
      </c>
      <c r="H47" s="82">
        <f>+G47/H$12</f>
        <v>0.12005196936625502</v>
      </c>
      <c r="I47" s="40">
        <f>I18+I45</f>
        <v>10977800.30816963</v>
      </c>
      <c r="K47" s="44"/>
      <c r="L47" s="64"/>
      <c r="M47" s="46"/>
    </row>
    <row r="48" spans="2:13" ht="15" customHeight="1">
      <c r="B48" s="34">
        <f t="shared" si="4"/>
        <v>34</v>
      </c>
      <c r="C48" s="24"/>
      <c r="D48" s="39"/>
      <c r="E48" s="83"/>
      <c r="F48" s="84"/>
      <c r="G48" s="83"/>
      <c r="H48" s="84"/>
      <c r="I48" s="85"/>
      <c r="K48" s="44"/>
      <c r="L48" s="64"/>
      <c r="M48" s="46"/>
    </row>
    <row r="49" spans="2:13" ht="15" customHeight="1">
      <c r="B49" s="34">
        <f t="shared" si="4"/>
        <v>35</v>
      </c>
      <c r="C49" s="24"/>
      <c r="D49" s="19" t="s">
        <v>42</v>
      </c>
      <c r="E49" s="81">
        <v>1658305524.462157</v>
      </c>
      <c r="F49" s="82">
        <f>+E49/F$12</f>
        <v>1.5220003131660615</v>
      </c>
      <c r="G49" s="81">
        <v>1615785170.9146698</v>
      </c>
      <c r="H49" s="82">
        <f>+G49/H$12</f>
        <v>1.4821230787311792</v>
      </c>
      <c r="I49" s="86"/>
      <c r="K49" s="44"/>
      <c r="L49" s="64"/>
      <c r="M49" s="46"/>
    </row>
    <row r="50" spans="2:13" ht="15" customHeight="1">
      <c r="B50" s="34">
        <f t="shared" si="4"/>
        <v>36</v>
      </c>
      <c r="C50" s="24"/>
      <c r="D50" s="19" t="s">
        <v>43</v>
      </c>
      <c r="E50" s="87">
        <v>0.0842</v>
      </c>
      <c r="F50" s="88"/>
      <c r="G50" s="87">
        <v>0.081</v>
      </c>
      <c r="H50" s="88"/>
      <c r="I50" s="89" t="s">
        <v>6</v>
      </c>
      <c r="K50" s="44"/>
      <c r="L50" s="64"/>
      <c r="M50" s="46"/>
    </row>
    <row r="51" spans="2:13" ht="15" customHeight="1">
      <c r="B51" s="34">
        <f t="shared" si="4"/>
        <v>37</v>
      </c>
      <c r="C51" s="24"/>
      <c r="D51" s="19" t="s">
        <v>44</v>
      </c>
      <c r="E51" s="90">
        <f>+E50*E49+2</f>
        <v>139629327.15971363</v>
      </c>
      <c r="F51" s="82">
        <f>+E51/F$12</f>
        <v>0.12815242820419143</v>
      </c>
      <c r="G51" s="90">
        <f>+G50*G49</f>
        <v>130878598.84408826</v>
      </c>
      <c r="H51" s="82">
        <f>+G51/H$12</f>
        <v>0.12005196937722552</v>
      </c>
      <c r="I51" s="80">
        <f>(F51-H51)*F12</f>
        <v>8825908.58046043</v>
      </c>
      <c r="K51" s="44"/>
      <c r="L51" s="64"/>
      <c r="M51" s="46"/>
    </row>
    <row r="52" spans="2:13" ht="15" customHeight="1">
      <c r="B52" s="91">
        <v>38</v>
      </c>
      <c r="C52" s="28"/>
      <c r="D52" s="28" t="s">
        <v>45</v>
      </c>
      <c r="E52" s="92">
        <f>E51-E47</f>
        <v>19803708.90058291</v>
      </c>
      <c r="F52" s="28"/>
      <c r="G52" s="92">
        <f>G47-G51</f>
        <v>-0.011959850788116455</v>
      </c>
      <c r="H52" s="28"/>
      <c r="I52" s="92">
        <f>+I47+I51</f>
        <v>19803708.88863006</v>
      </c>
      <c r="K52" s="44"/>
      <c r="L52" s="64"/>
      <c r="M52" s="46"/>
    </row>
    <row r="53" spans="2:9" ht="15" customHeight="1">
      <c r="B53" s="19"/>
      <c r="C53" s="19"/>
      <c r="D53" s="19"/>
      <c r="E53" s="93"/>
      <c r="F53" s="43"/>
      <c r="G53" s="93"/>
      <c r="H53" s="43"/>
      <c r="I53" s="68"/>
    </row>
    <row r="54" spans="2:9" ht="15" customHeight="1">
      <c r="B54" s="94"/>
      <c r="E54" s="95"/>
      <c r="G54" s="96"/>
      <c r="H54" s="97"/>
      <c r="I54" s="98"/>
    </row>
    <row r="55" spans="5:8" ht="15" customHeight="1">
      <c r="E55" s="99"/>
      <c r="F55" s="99"/>
      <c r="G55" s="96"/>
      <c r="H55" s="100"/>
    </row>
    <row r="56" spans="7:9" ht="15" customHeight="1">
      <c r="G56" s="96"/>
      <c r="H56" s="97"/>
      <c r="I56" s="101"/>
    </row>
    <row r="57" spans="5:11" ht="15" customHeight="1">
      <c r="E57" s="102"/>
      <c r="G57" s="102"/>
      <c r="H57" s="97"/>
      <c r="I57" s="46"/>
      <c r="K57" s="96"/>
    </row>
    <row r="58" spans="5:11" ht="15" customHeight="1">
      <c r="E58" s="64"/>
      <c r="G58" s="96"/>
      <c r="H58" s="97"/>
      <c r="I58" s="46"/>
      <c r="K58" s="103"/>
    </row>
    <row r="59" spans="5:9" ht="15" customHeight="1">
      <c r="E59" s="102"/>
      <c r="G59" s="102"/>
      <c r="H59" s="97"/>
      <c r="I59" s="46"/>
    </row>
    <row r="60" spans="8:11" ht="15" customHeight="1">
      <c r="H60" s="97"/>
      <c r="K60" s="96"/>
    </row>
    <row r="61" spans="7:8" ht="15" customHeight="1">
      <c r="G61" s="96"/>
      <c r="H61" s="97"/>
    </row>
    <row r="62" spans="7:8" ht="15" customHeight="1">
      <c r="G62" s="96"/>
      <c r="H62" s="97"/>
    </row>
    <row r="63" spans="7:9" ht="15" customHeight="1">
      <c r="G63" s="104"/>
      <c r="H63" s="104"/>
      <c r="I63" s="96"/>
    </row>
    <row r="64" ht="15" customHeight="1">
      <c r="G64" s="96"/>
    </row>
    <row r="65" ht="15" customHeight="1">
      <c r="I65" s="102"/>
    </row>
    <row r="66" ht="15" customHeight="1">
      <c r="I66" s="105"/>
    </row>
    <row r="67" ht="15" customHeight="1">
      <c r="I67" s="96"/>
    </row>
    <row r="69" ht="15" customHeight="1">
      <c r="I69" s="98"/>
    </row>
    <row r="71" ht="15" customHeight="1">
      <c r="I71" s="96"/>
    </row>
    <row r="73" ht="15" customHeight="1">
      <c r="I73" s="103"/>
    </row>
    <row r="74" ht="15" customHeight="1">
      <c r="I74" s="103"/>
    </row>
    <row r="75" ht="15" customHeight="1">
      <c r="I75" s="103"/>
    </row>
    <row r="77" ht="15" customHeight="1">
      <c r="I77" s="96"/>
    </row>
    <row r="79" ht="15" customHeight="1">
      <c r="I79" s="96"/>
    </row>
  </sheetData>
  <sheetProtection/>
  <printOptions horizontalCentered="1"/>
  <pageMargins left="0.63" right="0.5" top="0.5" bottom="0.5" header="0.25" footer="0.25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rwilli</dc:creator>
  <cp:keywords/>
  <dc:description/>
  <cp:lastModifiedBy>deschr</cp:lastModifiedBy>
  <cp:lastPrinted>2011-05-27T23:30:56Z</cp:lastPrinted>
  <dcterms:created xsi:type="dcterms:W3CDTF">2011-05-27T23:19:14Z</dcterms:created>
  <dcterms:modified xsi:type="dcterms:W3CDTF">2011-05-27T23:31:10Z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2011-06-13T00:00:00Z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