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04 Rebuttal\#Susan's testimony\#SEF rebuttal exhibit\"/>
    </mc:Choice>
  </mc:AlternateContent>
  <bookViews>
    <workbookView xWindow="0" yWindow="0" windowWidth="34395" windowHeight="10200"/>
  </bookViews>
  <sheets>
    <sheet name="SEF-45 pg1" sheetId="1" r:id="rId1"/>
  </sheets>
  <externalReferences>
    <externalReference r:id="rId2"/>
    <externalReference r:id="rId3"/>
  </externalReferenc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E16" i="1"/>
  <c r="D16" i="1"/>
  <c r="A16" i="1"/>
  <c r="E15" i="1"/>
  <c r="D15" i="1"/>
  <c r="A15" i="1"/>
  <c r="E14" i="1"/>
  <c r="D14" i="1"/>
  <c r="D17" i="1" s="1"/>
  <c r="A14" i="1"/>
  <c r="E13" i="1"/>
  <c r="D13" i="1"/>
  <c r="A13" i="1"/>
  <c r="E12" i="1"/>
  <c r="E17" i="1" s="1"/>
  <c r="D12" i="1"/>
  <c r="A12" i="1"/>
  <c r="A11" i="1"/>
  <c r="E10" i="1"/>
  <c r="E25" i="1" s="1"/>
  <c r="D10" i="1"/>
  <c r="D25" i="1" s="1"/>
  <c r="A10" i="1"/>
  <c r="E9" i="1"/>
  <c r="D9" i="1"/>
  <c r="A9" i="1"/>
  <c r="E8" i="1"/>
  <c r="D8" i="1"/>
  <c r="A8" i="1"/>
  <c r="A7" i="1"/>
  <c r="E6" i="1"/>
  <c r="D6" i="1"/>
  <c r="A6" i="1"/>
  <c r="E5" i="1"/>
  <c r="D5" i="1"/>
  <c r="A5" i="1"/>
  <c r="E4" i="1"/>
  <c r="D4" i="1"/>
  <c r="A4" i="1"/>
  <c r="E3" i="1"/>
  <c r="D3" i="1"/>
  <c r="A3" i="1"/>
  <c r="D19" i="1" l="1"/>
  <c r="D23" i="1" s="1"/>
  <c r="D27" i="1" s="1"/>
  <c r="D29" i="1" s="1"/>
  <c r="D30" i="1" s="1"/>
  <c r="E19" i="1"/>
  <c r="D21" i="1"/>
  <c r="E21" i="1"/>
  <c r="E23" i="1" s="1"/>
  <c r="E27" i="1" s="1"/>
  <c r="E29" i="1" s="1"/>
  <c r="E30" i="1" s="1"/>
</calcChain>
</file>

<file path=xl/sharedStrings.xml><?xml version="1.0" encoding="utf-8"?>
<sst xmlns="http://schemas.openxmlformats.org/spreadsheetml/2006/main" count="32" uniqueCount="25">
  <si>
    <t>Wildfire Tracker Revenue Requirement</t>
  </si>
  <si>
    <t>Row</t>
  </si>
  <si>
    <t>Description</t>
  </si>
  <si>
    <t>WEIGHTED AVERAGE COST OF DEBT</t>
  </si>
  <si>
    <t>REQUESTED RATE OF RETURN</t>
  </si>
  <si>
    <t>STATUTORY FEDERAL INCOME TAX RATE</t>
  </si>
  <si>
    <t>CONVERSION FACTOR</t>
  </si>
  <si>
    <t/>
  </si>
  <si>
    <t>RATE BASE - NET PLANT</t>
  </si>
  <si>
    <t>RATE BASE - NET DEFERRAL</t>
  </si>
  <si>
    <t xml:space="preserve">     TOTAL WILDFIRE RATE BASE</t>
  </si>
  <si>
    <t>WILDFIRE NON-INSURANCE O&amp;M</t>
  </si>
  <si>
    <t xml:space="preserve">WILDFIRE INSURANCE LIABILITY EXPENSE </t>
  </si>
  <si>
    <t>WILDFIRE INSURANCE LIABILITY CONSTRUCTION SUPPORT</t>
  </si>
  <si>
    <t>DEPRECIATION EXPENSE</t>
  </si>
  <si>
    <t>AMORTIZATION OF WILDFIRE LIABILITY INSURANCE DEFERRAL</t>
  </si>
  <si>
    <t xml:space="preserve">     TOTAL OPERATING EXPENSE</t>
  </si>
  <si>
    <t>FIT INCREASE/(DECREASE)</t>
  </si>
  <si>
    <t>TAX BENEFIT OF PROFORMA INTEREST</t>
  </si>
  <si>
    <t>NET OPERATING INCOME (NOI)</t>
  </si>
  <si>
    <t>RETURN ON RATE BASE</t>
  </si>
  <si>
    <t>NET OPERATING INCOME DEFICIENCY</t>
  </si>
  <si>
    <t>REVENUE REQUIREMENT</t>
  </si>
  <si>
    <t>GROSSED UP DEFICIENCY BY YEAR</t>
  </si>
  <si>
    <t>Note: Amounts in bold and italics are different from February 15, 2024 Original filing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</si>
</sst>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8"/>
      <name val="Helv"/>
    </font>
    <font>
      <sz val="11"/>
      <name val="Times New Roman"/>
      <family val="1"/>
    </font>
    <font>
      <b/>
      <i/>
      <sz val="11"/>
      <color rgb="FF0000FF"/>
      <name val="Times New Roman"/>
      <family val="1"/>
    </font>
    <font>
      <b/>
      <i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4" fillId="0" borderId="0">
      <alignment horizontal="left" wrapText="1"/>
    </xf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0" borderId="0" xfId="3" applyFont="1" applyFill="1" applyBorder="1" applyAlignment="1"/>
    <xf numFmtId="10" fontId="3" fillId="0" borderId="0" xfId="0" applyNumberFormat="1" applyFont="1"/>
    <xf numFmtId="0" fontId="3" fillId="0" borderId="0" xfId="0" applyFont="1" applyFill="1"/>
    <xf numFmtId="9" fontId="3" fillId="0" borderId="0" xfId="0" applyNumberFormat="1" applyFont="1"/>
    <xf numFmtId="165" fontId="3" fillId="0" borderId="0" xfId="2" applyNumberFormat="1" applyFont="1"/>
    <xf numFmtId="166" fontId="3" fillId="0" borderId="0" xfId="1" applyNumberFormat="1" applyFont="1"/>
    <xf numFmtId="166" fontId="3" fillId="0" borderId="2" xfId="1" applyNumberFormat="1" applyFont="1" applyBorder="1"/>
    <xf numFmtId="0" fontId="5" fillId="0" borderId="0" xfId="0" applyFont="1" applyFill="1" applyAlignment="1"/>
    <xf numFmtId="166" fontId="3" fillId="0" borderId="0" xfId="1" applyNumberFormat="1" applyFont="1" applyBorder="1"/>
    <xf numFmtId="0" fontId="3" fillId="0" borderId="2" xfId="0" applyFont="1" applyBorder="1"/>
    <xf numFmtId="0" fontId="6" fillId="0" borderId="0" xfId="0" applyFont="1"/>
    <xf numFmtId="42" fontId="6" fillId="0" borderId="3" xfId="1" applyNumberFormat="1" applyFont="1" applyBorder="1"/>
    <xf numFmtId="42" fontId="6" fillId="0" borderId="4" xfId="1" applyNumberFormat="1" applyFont="1" applyBorder="1"/>
    <xf numFmtId="0" fontId="7" fillId="0" borderId="0" xfId="0" applyFont="1"/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4%20GRC/04%20Rebuttal/240004-05-PSE-WP-REVREQ-COS-24GRC-Rebuttal-09-2024%20(C)/240004-05-PSE-WP-SEF-30E-ELECTRIC-REV-REQ-MODEL-24GRC-09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40004-05-PSE-WP-SEF-45-Wildfire-Tracker-24GRC-09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Def, COC, ConvF"/>
      <sheetName val="TBPI, ETR, Rev"/>
      <sheetName val="Summary"/>
      <sheetName val="Detailed Summary"/>
      <sheetName val="Common Adj"/>
      <sheetName val="Electric Adj"/>
      <sheetName val="Subject to Refund"/>
      <sheetName val="Targ Elec Pilot RR"/>
      <sheetName val="CTM Exh Summary"/>
      <sheetName val="SEF NOI-RB p 1 Elect wp"/>
      <sheetName val="SEF NOI-RB p 2 Elect wp"/>
      <sheetName val="O&amp;M"/>
      <sheetName val="4081"/>
      <sheetName val="BD-FF"/>
      <sheetName val="Sch139 Credit-141A"/>
      <sheetName val="Sch 141-139 Dfr"/>
      <sheetName val="Adj List"/>
      <sheetName val="Final Rate Years"/>
      <sheetName val="Named Ranges E"/>
      <sheetName val="Proofs=&gt;"/>
      <sheetName val="555 &amp; 557"/>
      <sheetName val="Prod O&amp;M"/>
      <sheetName val="Schedule 141A 2023"/>
      <sheetName val="Schedule 141A 2024"/>
      <sheetName val="E OOR"/>
      <sheetName val="E OOE"/>
    </sheetNames>
    <sheetDataSet>
      <sheetData sheetId="0">
        <row r="10">
          <cell r="K10">
            <v>2908663.0585429692</v>
          </cell>
        </row>
      </sheetData>
      <sheetData sheetId="1">
        <row r="12">
          <cell r="P12">
            <v>6.4879999999999998E-3</v>
          </cell>
        </row>
        <row r="19">
          <cell r="O19">
            <v>0.21</v>
          </cell>
        </row>
        <row r="20">
          <cell r="P20">
            <v>0.75052300000000005</v>
          </cell>
        </row>
        <row r="22">
          <cell r="K22">
            <v>2.6699999999999998E-2</v>
          </cell>
        </row>
        <row r="24">
          <cell r="K24">
            <v>7.6499999999999999E-2</v>
          </cell>
        </row>
        <row r="31">
          <cell r="K31">
            <v>2.63E-2</v>
          </cell>
        </row>
        <row r="33">
          <cell r="K33">
            <v>7.9899999999999999E-2</v>
          </cell>
        </row>
      </sheetData>
      <sheetData sheetId="2"/>
      <sheetData sheetId="3">
        <row r="30">
          <cell r="K30">
            <v>99929274.275017902</v>
          </cell>
        </row>
      </sheetData>
      <sheetData sheetId="4">
        <row r="34">
          <cell r="E34">
            <v>728803.3131637437</v>
          </cell>
        </row>
      </sheetData>
      <sheetData sheetId="5">
        <row r="16">
          <cell r="HR16">
            <v>131317.93692733094</v>
          </cell>
        </row>
      </sheetData>
      <sheetData sheetId="6">
        <row r="17">
          <cell r="BN17">
            <v>9064139.9454527181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134">
          <cell r="K134">
            <v>-1643.6347136100001</v>
          </cell>
        </row>
      </sheetData>
      <sheetData sheetId="14"/>
      <sheetData sheetId="15"/>
      <sheetData sheetId="16"/>
      <sheetData sheetId="17">
        <row r="7">
          <cell r="A7" t="str">
            <v>REVENUES AND EXPENSES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ldfire Tracker Rev Req"/>
      <sheetName val="Rev Req By FERC "/>
      <sheetName val="Elec Lead"/>
      <sheetName val="Budgeted WF O&amp;M"/>
      <sheetName val="ferc"/>
      <sheetName val="ferc sourc"/>
      <sheetName val="WBS Adds"/>
      <sheetName val="WBS Cumulative Bals"/>
      <sheetName val="Rate Base Summary"/>
      <sheetName val="Rate Base Detail"/>
      <sheetName val="WF Adds"/>
      <sheetName val="WF Accum"/>
      <sheetName val="WF Depr"/>
      <sheetName val="WF ADIT"/>
      <sheetName val="WBS to Depr Grp WF"/>
      <sheetName val="Wildfire Ins"/>
      <sheetName val="WF Liab Ins Deferral"/>
      <sheetName val="Wildfire Liab Ins Amort"/>
    </sheetNames>
    <sheetDataSet>
      <sheetData sheetId="0"/>
      <sheetData sheetId="1"/>
      <sheetData sheetId="2">
        <row r="15">
          <cell r="N15">
            <v>17535280.965902284</v>
          </cell>
          <cell r="P15">
            <v>60096976.860277355</v>
          </cell>
        </row>
        <row r="21">
          <cell r="N21">
            <v>6382492.5264544869</v>
          </cell>
          <cell r="P21">
            <v>2127497.5088181635</v>
          </cell>
        </row>
        <row r="26">
          <cell r="N26">
            <v>5628712.3999992013</v>
          </cell>
          <cell r="P26">
            <v>6425884.0900019985</v>
          </cell>
        </row>
        <row r="27">
          <cell r="N27">
            <v>14460816.800585851</v>
          </cell>
          <cell r="P27">
            <v>14336418.440615144</v>
          </cell>
        </row>
        <row r="28">
          <cell r="N28">
            <v>-2602947.0241054529</v>
          </cell>
          <cell r="P28">
            <v>-2580555.3193107257</v>
          </cell>
        </row>
        <row r="29">
          <cell r="N29">
            <v>1178634.9899999998</v>
          </cell>
          <cell r="P29">
            <v>3282561.4299999997</v>
          </cell>
        </row>
        <row r="30">
          <cell r="N30">
            <v>5386069.6425776258</v>
          </cell>
          <cell r="P30">
            <v>5386069.6425776258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A32" sqref="A32"/>
    </sheetView>
  </sheetViews>
  <sheetFormatPr defaultRowHeight="15" x14ac:dyDescent="0.25"/>
  <cols>
    <col min="1" max="1" width="5.7109375" customWidth="1"/>
    <col min="2" max="2" width="69" bestFit="1" customWidth="1"/>
    <col min="3" max="3" width="9.140625" customWidth="1"/>
    <col min="4" max="5" width="15" bestFit="1" customWidth="1"/>
  </cols>
  <sheetData>
    <row r="1" spans="1:5" x14ac:dyDescent="0.25">
      <c r="A1" s="1" t="s">
        <v>0</v>
      </c>
      <c r="B1" s="2"/>
      <c r="C1" s="2"/>
      <c r="D1" s="2"/>
      <c r="E1" s="2"/>
    </row>
    <row r="2" spans="1:5" x14ac:dyDescent="0.25">
      <c r="A2" s="3" t="s">
        <v>1</v>
      </c>
      <c r="B2" s="3" t="s">
        <v>2</v>
      </c>
      <c r="C2" s="2"/>
      <c r="D2" s="4">
        <v>2025</v>
      </c>
      <c r="E2" s="4">
        <v>2026</v>
      </c>
    </row>
    <row r="3" spans="1:5" x14ac:dyDescent="0.25">
      <c r="A3" s="2">
        <f>ROW()</f>
        <v>3</v>
      </c>
      <c r="B3" s="5" t="s">
        <v>3</v>
      </c>
      <c r="C3" s="2"/>
      <c r="D3" s="6">
        <f>+'[1]Def, COC, ConvF'!$K$22</f>
        <v>2.6699999999999998E-2</v>
      </c>
      <c r="E3" s="6">
        <f>+'[1]Def, COC, ConvF'!$K$31</f>
        <v>2.63E-2</v>
      </c>
    </row>
    <row r="4" spans="1:5" x14ac:dyDescent="0.25">
      <c r="A4" s="2">
        <f>ROW()</f>
        <v>4</v>
      </c>
      <c r="B4" s="5" t="s">
        <v>4</v>
      </c>
      <c r="C4" s="2"/>
      <c r="D4" s="6">
        <f>+'[1]Def, COC, ConvF'!$K$24</f>
        <v>7.6499999999999999E-2</v>
      </c>
      <c r="E4" s="6">
        <f>+'[1]Def, COC, ConvF'!$K$33</f>
        <v>7.9899999999999999E-2</v>
      </c>
    </row>
    <row r="5" spans="1:5" x14ac:dyDescent="0.25">
      <c r="A5" s="2">
        <f>ROW()</f>
        <v>5</v>
      </c>
      <c r="B5" s="7" t="s">
        <v>5</v>
      </c>
      <c r="C5" s="2"/>
      <c r="D5" s="8">
        <f>+'[1]Def, COC, ConvF'!$O$19</f>
        <v>0.21</v>
      </c>
      <c r="E5" s="8">
        <f>+'[1]Def, COC, ConvF'!$O$19</f>
        <v>0.21</v>
      </c>
    </row>
    <row r="6" spans="1:5" x14ac:dyDescent="0.25">
      <c r="A6" s="2">
        <f>ROW()</f>
        <v>6</v>
      </c>
      <c r="B6" s="7" t="s">
        <v>6</v>
      </c>
      <c r="C6" s="2"/>
      <c r="D6" s="15">
        <f>+'[1]Def, COC, ConvF'!$P$20</f>
        <v>0.75052300000000005</v>
      </c>
      <c r="E6" s="15">
        <f>+'[1]Def, COC, ConvF'!$P$20</f>
        <v>0.75052300000000005</v>
      </c>
    </row>
    <row r="7" spans="1:5" x14ac:dyDescent="0.25">
      <c r="A7" s="2">
        <f>ROW()</f>
        <v>7</v>
      </c>
      <c r="B7" s="2" t="s">
        <v>7</v>
      </c>
      <c r="C7" s="2"/>
      <c r="D7" s="2"/>
      <c r="E7" s="2"/>
    </row>
    <row r="8" spans="1:5" x14ac:dyDescent="0.25">
      <c r="A8" s="2">
        <f>ROW()</f>
        <v>8</v>
      </c>
      <c r="B8" s="2" t="s">
        <v>8</v>
      </c>
      <c r="C8" s="2"/>
      <c r="D8" s="9">
        <f>+'[2]Elec Lead'!N15</f>
        <v>17535280.965902284</v>
      </c>
      <c r="E8" s="9">
        <f>+'[2]Elec Lead'!P15</f>
        <v>60096976.860277355</v>
      </c>
    </row>
    <row r="9" spans="1:5" x14ac:dyDescent="0.25">
      <c r="A9" s="2">
        <f>ROW()</f>
        <v>9</v>
      </c>
      <c r="B9" s="2" t="s">
        <v>9</v>
      </c>
      <c r="C9" s="2"/>
      <c r="D9" s="10">
        <f>+'[2]Elec Lead'!N21</f>
        <v>6382492.5264544869</v>
      </c>
      <c r="E9" s="10">
        <f>+'[2]Elec Lead'!P21</f>
        <v>2127497.5088181635</v>
      </c>
    </row>
    <row r="10" spans="1:5" x14ac:dyDescent="0.25">
      <c r="A10" s="2">
        <f>ROW()</f>
        <v>10</v>
      </c>
      <c r="B10" s="2" t="s">
        <v>10</v>
      </c>
      <c r="C10" s="2"/>
      <c r="D10" s="11">
        <f>SUM(D8:D9)</f>
        <v>23917773.49235677</v>
      </c>
      <c r="E10" s="11">
        <f>SUM(E8:E9)</f>
        <v>62224474.369095519</v>
      </c>
    </row>
    <row r="11" spans="1:5" x14ac:dyDescent="0.25">
      <c r="A11" s="2">
        <f>ROW()</f>
        <v>11</v>
      </c>
      <c r="B11" s="2" t="s">
        <v>7</v>
      </c>
      <c r="C11" s="2"/>
      <c r="D11" s="10"/>
      <c r="E11" s="10"/>
    </row>
    <row r="12" spans="1:5" x14ac:dyDescent="0.25">
      <c r="A12" s="2">
        <f>ROW()</f>
        <v>12</v>
      </c>
      <c r="B12" s="12" t="s">
        <v>11</v>
      </c>
      <c r="C12" s="2"/>
      <c r="D12" s="10">
        <f>+'[2]Elec Lead'!N26</f>
        <v>5628712.3999992013</v>
      </c>
      <c r="E12" s="10">
        <f>+'[2]Elec Lead'!P26</f>
        <v>6425884.0900019985</v>
      </c>
    </row>
    <row r="13" spans="1:5" x14ac:dyDescent="0.25">
      <c r="A13" s="2">
        <f>ROW()</f>
        <v>13</v>
      </c>
      <c r="B13" s="12" t="s">
        <v>12</v>
      </c>
      <c r="C13" s="2"/>
      <c r="D13" s="10">
        <f>+'[2]Elec Lead'!N27</f>
        <v>14460816.800585851</v>
      </c>
      <c r="E13" s="10">
        <f>+'[2]Elec Lead'!P27</f>
        <v>14336418.440615144</v>
      </c>
    </row>
    <row r="14" spans="1:5" x14ac:dyDescent="0.25">
      <c r="A14" s="2">
        <f>ROW()</f>
        <v>14</v>
      </c>
      <c r="B14" s="12" t="s">
        <v>13</v>
      </c>
      <c r="C14" s="2"/>
      <c r="D14" s="10">
        <f>+'[2]Elec Lead'!N28</f>
        <v>-2602947.0241054529</v>
      </c>
      <c r="E14" s="10">
        <f>+'[2]Elec Lead'!P28</f>
        <v>-2580555.3193107257</v>
      </c>
    </row>
    <row r="15" spans="1:5" x14ac:dyDescent="0.25">
      <c r="A15" s="2">
        <f>ROW()</f>
        <v>15</v>
      </c>
      <c r="B15" s="12" t="s">
        <v>14</v>
      </c>
      <c r="C15" s="2"/>
      <c r="D15" s="10">
        <f>+'[2]Elec Lead'!N29</f>
        <v>1178634.9899999998</v>
      </c>
      <c r="E15" s="10">
        <f>+'[2]Elec Lead'!P29</f>
        <v>3282561.4299999997</v>
      </c>
    </row>
    <row r="16" spans="1:5" x14ac:dyDescent="0.25">
      <c r="A16" s="2">
        <f>ROW()</f>
        <v>16</v>
      </c>
      <c r="B16" s="12" t="s">
        <v>15</v>
      </c>
      <c r="C16" s="2"/>
      <c r="D16" s="10">
        <f>+'[2]Elec Lead'!N30</f>
        <v>5386069.6425776258</v>
      </c>
      <c r="E16" s="10">
        <f>+'[2]Elec Lead'!P30</f>
        <v>5386069.6425776258</v>
      </c>
    </row>
    <row r="17" spans="1:5" x14ac:dyDescent="0.25">
      <c r="A17" s="2">
        <f>ROW()</f>
        <v>17</v>
      </c>
      <c r="B17" s="2" t="s">
        <v>16</v>
      </c>
      <c r="C17" s="2"/>
      <c r="D17" s="11">
        <f>SUM(D12:D16)</f>
        <v>24051286.809057225</v>
      </c>
      <c r="E17" s="11">
        <f>SUM(E12:E16)</f>
        <v>26850378.283884041</v>
      </c>
    </row>
    <row r="18" spans="1:5" x14ac:dyDescent="0.25">
      <c r="A18" s="2">
        <f>ROW()</f>
        <v>18</v>
      </c>
      <c r="B18" s="2" t="s">
        <v>7</v>
      </c>
      <c r="C18" s="2"/>
      <c r="D18" s="13"/>
      <c r="E18" s="13"/>
    </row>
    <row r="19" spans="1:5" x14ac:dyDescent="0.25">
      <c r="A19" s="2">
        <f>ROW()</f>
        <v>19</v>
      </c>
      <c r="B19" s="2" t="s">
        <v>17</v>
      </c>
      <c r="C19" s="2"/>
      <c r="D19" s="13">
        <f>-D17*D5</f>
        <v>-5050770.2299020169</v>
      </c>
      <c r="E19" s="13">
        <f>-E17*E5</f>
        <v>-5638579.4396156482</v>
      </c>
    </row>
    <row r="20" spans="1:5" x14ac:dyDescent="0.25">
      <c r="A20" s="2">
        <f>ROW()</f>
        <v>20</v>
      </c>
      <c r="B20" s="2" t="s">
        <v>7</v>
      </c>
      <c r="C20" s="2"/>
      <c r="D20" s="13"/>
      <c r="E20" s="13"/>
    </row>
    <row r="21" spans="1:5" x14ac:dyDescent="0.25">
      <c r="A21" s="2">
        <f>ROW()</f>
        <v>21</v>
      </c>
      <c r="B21" s="2" t="s">
        <v>18</v>
      </c>
      <c r="C21" s="2"/>
      <c r="D21" s="13">
        <f>+D10*D3*D5</f>
        <v>134106.95597164441</v>
      </c>
      <c r="E21" s="13">
        <f>+E10*E3*E5</f>
        <v>343665.7719405145</v>
      </c>
    </row>
    <row r="22" spans="1:5" x14ac:dyDescent="0.25">
      <c r="A22" s="2">
        <f>ROW()</f>
        <v>22</v>
      </c>
      <c r="B22" s="2" t="s">
        <v>7</v>
      </c>
      <c r="C22" s="2"/>
      <c r="D22" s="14"/>
      <c r="E22" s="14"/>
    </row>
    <row r="23" spans="1:5" x14ac:dyDescent="0.25">
      <c r="A23" s="2">
        <f>ROW()</f>
        <v>23</v>
      </c>
      <c r="B23" s="2" t="s">
        <v>19</v>
      </c>
      <c r="C23" s="2"/>
      <c r="D23" s="13">
        <f>-D17-D19+D21</f>
        <v>-18866409.623183563</v>
      </c>
      <c r="E23" s="13">
        <f>-E17-E19+E21</f>
        <v>-20868133.072327878</v>
      </c>
    </row>
    <row r="24" spans="1:5" x14ac:dyDescent="0.25">
      <c r="A24" s="2">
        <f>ROW()</f>
        <v>24</v>
      </c>
      <c r="B24" s="2" t="s">
        <v>7</v>
      </c>
      <c r="C24" s="2"/>
      <c r="D24" s="10"/>
      <c r="E24" s="10"/>
    </row>
    <row r="25" spans="1:5" x14ac:dyDescent="0.25">
      <c r="A25" s="2">
        <f>ROW()</f>
        <v>25</v>
      </c>
      <c r="B25" s="2" t="s">
        <v>20</v>
      </c>
      <c r="C25" s="2"/>
      <c r="D25" s="10">
        <f>+D10*D4</f>
        <v>1829709.6721652928</v>
      </c>
      <c r="E25" s="10">
        <f>+E10*E4</f>
        <v>4971735.5020907316</v>
      </c>
    </row>
    <row r="26" spans="1:5" x14ac:dyDescent="0.25">
      <c r="A26" s="2">
        <f>ROW()</f>
        <v>26</v>
      </c>
      <c r="B26" s="2" t="s">
        <v>7</v>
      </c>
      <c r="C26" s="2"/>
      <c r="D26" s="11"/>
      <c r="E26" s="11"/>
    </row>
    <row r="27" spans="1:5" x14ac:dyDescent="0.25">
      <c r="A27" s="2">
        <f>ROW()</f>
        <v>27</v>
      </c>
      <c r="B27" s="2" t="s">
        <v>21</v>
      </c>
      <c r="C27" s="2"/>
      <c r="D27" s="10">
        <f>-D23+D25</f>
        <v>20696119.295348857</v>
      </c>
      <c r="E27" s="10">
        <f>-E23+E25</f>
        <v>25839868.574418612</v>
      </c>
    </row>
    <row r="28" spans="1:5" x14ac:dyDescent="0.25">
      <c r="A28" s="2">
        <f>ROW()</f>
        <v>28</v>
      </c>
      <c r="B28" s="2" t="s">
        <v>7</v>
      </c>
      <c r="C28" s="2"/>
      <c r="D28" s="10"/>
      <c r="E28" s="10"/>
    </row>
    <row r="29" spans="1:5" ht="15.75" thickBot="1" x14ac:dyDescent="0.3">
      <c r="A29" s="2">
        <f>ROW()</f>
        <v>29</v>
      </c>
      <c r="B29" s="2" t="s">
        <v>22</v>
      </c>
      <c r="C29" s="2"/>
      <c r="D29" s="16">
        <f>+D27/D6</f>
        <v>27575596.344614163</v>
      </c>
      <c r="E29" s="16">
        <f>+E27/E6</f>
        <v>34429149.505636215</v>
      </c>
    </row>
    <row r="30" spans="1:5" ht="16.5" thickTop="1" thickBot="1" x14ac:dyDescent="0.3">
      <c r="A30" s="2">
        <f>ROW()</f>
        <v>30</v>
      </c>
      <c r="B30" s="2" t="s">
        <v>23</v>
      </c>
      <c r="C30" s="2"/>
      <c r="D30" s="17">
        <f>+D29</f>
        <v>27575596.344614163</v>
      </c>
      <c r="E30" s="17">
        <f>+E29-D30</f>
        <v>6853553.1610220522</v>
      </c>
    </row>
    <row r="31" spans="1:5" ht="15.75" thickTop="1" x14ac:dyDescent="0.25"/>
    <row r="32" spans="1:5" x14ac:dyDescent="0.25">
      <c r="A32" s="18" t="s">
        <v>24</v>
      </c>
    </row>
  </sheetData>
  <pageMargins left="0.7" right="0.7" top="0.75" bottom="0.75" header="0.3" footer="0.3"/>
  <pageSetup orientation="landscape" horizontalDpi="1200" verticalDpi="120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2024-09-18T07:00:00+00:00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8428B43-2F46-4484-8038-790562625962}"/>
</file>

<file path=customXml/itemProps2.xml><?xml version="1.0" encoding="utf-8"?>
<ds:datastoreItem xmlns:ds="http://schemas.openxmlformats.org/officeDocument/2006/customXml" ds:itemID="{140F3CC2-0434-460B-B962-81B152F10BF9}"/>
</file>

<file path=customXml/itemProps3.xml><?xml version="1.0" encoding="utf-8"?>
<ds:datastoreItem xmlns:ds="http://schemas.openxmlformats.org/officeDocument/2006/customXml" ds:itemID="{D31C0B6D-67DA-46C8-AB30-64630616E3FA}"/>
</file>

<file path=customXml/itemProps4.xml><?xml version="1.0" encoding="utf-8"?>
<ds:datastoreItem xmlns:ds="http://schemas.openxmlformats.org/officeDocument/2006/customXml" ds:itemID="{BC65985E-B9CA-4FF4-9FF7-B570E56A1F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SEF-45 pg1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cp:lastPrinted>2024-09-10T20:56:19Z</cp:lastPrinted>
  <dcterms:created xsi:type="dcterms:W3CDTF">2024-09-10T20:53:53Z</dcterms:created>
  <dcterms:modified xsi:type="dcterms:W3CDTF">2024-09-10T22:05:55Z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