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sheets/sheet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externalLinks/externalLink7.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alcChain.xml" ContentType="application/vnd.openxmlformats-officedocument.spreadsheetml.calcChain+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9320" windowHeight="12120"/>
  </bookViews>
  <sheets>
    <sheet name="Exhibit No.  MTT-2 Page 1" sheetId="1" r:id="rId1"/>
    <sheet name="Exhibit No.   MTT-2 Page 2" sheetId="2" r:id="rId2"/>
    <sheet name="Exhibit No.  MTT-2 Page 3" sheetId="8" r:id="rId3"/>
    <sheet name="Exhibit No.  MTT-2 Page 4" sheetId="6" r:id="rId4"/>
    <sheet name="Exhibit No.  MTT-2 Page 5" sheetId="5" r:id="rId5"/>
    <sheet name="Exhibit No. MTT-2 Pg 6Footnotes" sheetId="7" r:id="rId6"/>
  </sheets>
  <externalReferences>
    <externalReference r:id="rId7"/>
    <externalReference r:id="rId8"/>
    <externalReference r:id="rId9"/>
    <externalReference r:id="rId10"/>
    <externalReference r:id="rId11"/>
    <externalReference r:id="rId12"/>
    <externalReference r:id="rId13"/>
  </externalReferences>
  <definedNames>
    <definedName name="a" hidden="1">{"Print_Detail",#N/A,FALSE,"Redemption_Maturity Extract"}</definedName>
    <definedName name="AcctGrp">[1]Amort!$O$34</definedName>
    <definedName name="ActualsDate">[2]Sheet2!$B$1</definedName>
    <definedName name="CurrDte" localSheetId="2">[3]Debt!$C$1</definedName>
    <definedName name="CurrDte" localSheetId="5">[4]Debt!$C$1</definedName>
    <definedName name="CurrDte">[4]Debt!$C$1</definedName>
    <definedName name="d" localSheetId="2">[5]Debt!$C$1</definedName>
    <definedName name="d">[6]Sheet2!$B$8</definedName>
    <definedName name="dd" localSheetId="2" hidden="1">{"Print_Detail",#N/A,FALSE,"Redemption_Maturity Extract"}</definedName>
    <definedName name="dd" localSheetId="5" hidden="1">{"Print_Detail",#N/A,FALSE,"Redemption_Maturity Extract"}</definedName>
    <definedName name="dd" hidden="1">{"Print_Detail",#N/A,FALSE,"Redemption_Maturity Extract"}</definedName>
    <definedName name="ddd" localSheetId="2" hidden="1">{"Full",#N/A,FALSE,"Sec MTN B Summary"}</definedName>
    <definedName name="ddd" localSheetId="5" hidden="1">{"Full",#N/A,FALSE,"Sec MTN B Summary"}</definedName>
    <definedName name="ddd" hidden="1">{"Full",#N/A,FALSE,"Sec MTN B Summary"}</definedName>
    <definedName name="dddd" localSheetId="2" hidden="1">{"RedPrem_InitRed View",#N/A,FALSE,"Sec MTN B Summary"}</definedName>
    <definedName name="dddd" localSheetId="5" hidden="1">{"RedPrem_InitRed View",#N/A,FALSE,"Sec MTN B Summary"}</definedName>
    <definedName name="dddd" hidden="1">{"RedPrem_InitRed View",#N/A,FALSE,"Sec MTN B Summary"}</definedName>
    <definedName name="dddddd" localSheetId="2" hidden="1">{"Pivot1",#N/A,FALSE,"Redemption_Maturity Extract"}</definedName>
    <definedName name="dddddd" localSheetId="5" hidden="1">{"Pivot1",#N/A,FALSE,"Redemption_Maturity Extract"}</definedName>
    <definedName name="dddddd" hidden="1">{"Pivot1",#N/A,FALSE,"Redemption_Maturity Extract"}</definedName>
    <definedName name="dddddddd" localSheetId="2" hidden="1">{"Pivot2",#N/A,FALSE,"Redemption_Maturity Extract"}</definedName>
    <definedName name="dddddddd" localSheetId="5" hidden="1">{"Pivot2",#N/A,FALSE,"Redemption_Maturity Extract"}</definedName>
    <definedName name="dddddddd" hidden="1">{"Pivot2",#N/A,FALSE,"Redemption_Maturity Extract"}</definedName>
    <definedName name="dfadf">[7]Sheet2!$B$8</definedName>
    <definedName name="DollarType">[1]Amort!$R$1</definedName>
    <definedName name="EndAR">#N/A</definedName>
    <definedName name="EndCash">#N/A</definedName>
    <definedName name="EndCashTCI">#N/A</definedName>
    <definedName name="EndSTDebt">#N/A</definedName>
    <definedName name="EndTCI">#N/A</definedName>
    <definedName name="fasd">[7]Sheet2!$B$8</definedName>
    <definedName name="MaxAR">#N/A</definedName>
    <definedName name="MaxCash">#N/A</definedName>
    <definedName name="MaxTCI">#N/A</definedName>
    <definedName name="MinAR">#N/A</definedName>
    <definedName name="MinCash">#N/A</definedName>
    <definedName name="MinTCI">#N/A</definedName>
    <definedName name="NetCash">#N/A</definedName>
    <definedName name="PriceDate_E">[2]Sheet2!$B$5</definedName>
    <definedName name="PriceDate_G">[2]Sheet2!$B$6</definedName>
    <definedName name="_xlnm.Print_Area" localSheetId="1">'Exhibit No.   MTT-2 Page 2'!$B$2:$K$35</definedName>
    <definedName name="Print_ScenDate">[2]Sheet2!$B$2</definedName>
    <definedName name="Scenario_Name">[2]Sheet2!$B$8</definedName>
    <definedName name="solver_adj" localSheetId="1" hidden="1">'Exhibit No.   MTT-2 Page 2'!$H$7</definedName>
    <definedName name="solver_cvg" localSheetId="1" hidden="1">0.0001</definedName>
    <definedName name="solver_drv" localSheetId="1" hidden="1">1</definedName>
    <definedName name="solver_est" localSheetId="1" hidden="1">1</definedName>
    <definedName name="solver_itr" localSheetId="1" hidden="1">100</definedName>
    <definedName name="solver_lin" localSheetId="1" hidden="1">2</definedName>
    <definedName name="solver_neg" localSheetId="1" hidden="1">2</definedName>
    <definedName name="solver_num" localSheetId="1" hidden="1">0</definedName>
    <definedName name="solver_nwt" localSheetId="1" hidden="1">1</definedName>
    <definedName name="solver_opt" localSheetId="1" hidden="1">'Exhibit No.   MTT-2 Page 2'!$J$11</definedName>
    <definedName name="solver_pre" localSheetId="1" hidden="1">0.000001</definedName>
    <definedName name="solver_scl" localSheetId="1" hidden="1">2</definedName>
    <definedName name="solver_sho" localSheetId="1" hidden="1">2</definedName>
    <definedName name="solver_tim" localSheetId="1" hidden="1">100</definedName>
    <definedName name="solver_tol" localSheetId="1" hidden="1">0.05</definedName>
    <definedName name="solver_typ" localSheetId="1" hidden="1">3</definedName>
    <definedName name="solver_val" localSheetId="1" hidden="1">0.0818</definedName>
    <definedName name="Start_Page">[2]Sheet2!$B$10</definedName>
    <definedName name="wrn.All._.Sheets." localSheetId="2" hidden="1">{"IncSt",#N/A,FALSE,"IS";"BalSht",#N/A,FALSE,"BS";"IntCash",#N/A,FALSE,"Int. Cash";"Stats",#N/A,FALSE,"Stats"}</definedName>
    <definedName name="wrn.All._.Sheets." localSheetId="5" hidden="1">{"IncSt",#N/A,FALSE,"IS";"BalSht",#N/A,FALSE,"BS";"IntCash",#N/A,FALSE,"Int. Cash";"Stats",#N/A,FALSE,"Stats"}</definedName>
    <definedName name="wrn.All._.Sheets." hidden="1">{"IncSt",#N/A,FALSE,"IS";"BalSht",#N/A,FALSE,"BS";"IntCash",#N/A,FALSE,"Int. Cash";"Stats",#N/A,FALSE,"Stats"}</definedName>
    <definedName name="wrn.Detail." localSheetId="2" hidden="1">{"Print_Detail",#N/A,FALSE,"Redemption_Maturity Extract"}</definedName>
    <definedName name="wrn.Detail." localSheetId="5" hidden="1">{"Print_Detail",#N/A,FALSE,"Redemption_Maturity Extract"}</definedName>
    <definedName name="wrn.Detail." hidden="1">{"Print_Detail",#N/A,FALSE,"Redemption_Maturity Extract"}</definedName>
    <definedName name="wrn.Diane._.s._.Version." localSheetId="2" hidden="1">{"Full",#N/A,FALSE,"Sec MTN B Summary"}</definedName>
    <definedName name="wrn.Diane._.s._.Version." localSheetId="5" hidden="1">{"Full",#N/A,FALSE,"Sec MTN B Summary"}</definedName>
    <definedName name="wrn.Diane._.s._.Version." hidden="1">{"Full",#N/A,FALSE,"Sec MTN B Summary"}</definedName>
    <definedName name="wrn.Distribution._.Version." localSheetId="2" hidden="1">{"RedPrem_InitRed View",#N/A,FALSE,"Sec MTN B Summary"}</definedName>
    <definedName name="wrn.Distribution._.Version." localSheetId="5" hidden="1">{"RedPrem_InitRed View",#N/A,FALSE,"Sec MTN B Summary"}</definedName>
    <definedName name="wrn.Distribution._.Version." hidden="1">{"RedPrem_InitRed View",#N/A,FALSE,"Sec MTN B Summary"}</definedName>
    <definedName name="wrn.Pivot1." localSheetId="2" hidden="1">{"Pivot1",#N/A,FALSE,"Redemption_Maturity Extract"}</definedName>
    <definedName name="wrn.Pivot1." localSheetId="5" hidden="1">{"Pivot1",#N/A,FALSE,"Redemption_Maturity Extract"}</definedName>
    <definedName name="wrn.Pivot1." hidden="1">{"Pivot1",#N/A,FALSE,"Redemption_Maturity Extract"}</definedName>
    <definedName name="wrn.Pivot2." localSheetId="2" hidden="1">{"Pivot2",#N/A,FALSE,"Redemption_Maturity Extract"}</definedName>
    <definedName name="wrn.Pivot2." localSheetId="5" hidden="1">{"Pivot2",#N/A,FALSE,"Redemption_Maturity Extract"}</definedName>
    <definedName name="wrn.Pivot2." hidden="1">{"Pivot2",#N/A,FALSE,"Redemption_Maturity Extract"}</definedName>
  </definedNames>
  <calcPr calcId="125725" calcMode="manual"/>
</workbook>
</file>

<file path=xl/calcChain.xml><?xml version="1.0" encoding="utf-8"?>
<calcChain xmlns="http://schemas.openxmlformats.org/spreadsheetml/2006/main">
  <c r="K27" i="8"/>
  <c r="D22" i="2" l="1"/>
  <c r="A18" i="5" l="1"/>
  <c r="A19" s="1"/>
  <c r="A20" s="1"/>
  <c r="Y36" i="8" l="1"/>
  <c r="E14" i="7" l="1"/>
  <c r="K26" i="8" l="1"/>
  <c r="M27"/>
  <c r="N10" i="5" l="1"/>
  <c r="O10" s="1"/>
  <c r="K10"/>
  <c r="L10" s="1"/>
  <c r="H10"/>
  <c r="I10" s="1"/>
  <c r="E10"/>
  <c r="F10" s="1"/>
  <c r="N11" i="6"/>
  <c r="O11" s="1"/>
  <c r="K11"/>
  <c r="L11" s="1"/>
  <c r="H11"/>
  <c r="I11" s="1"/>
  <c r="E11"/>
  <c r="F11" s="1"/>
  <c r="D37" i="7" l="1"/>
  <c r="D38" l="1"/>
  <c r="E21" s="1"/>
  <c r="I15" l="1"/>
  <c r="I21" l="1"/>
  <c r="D24" i="2"/>
  <c r="U27" i="8" l="1"/>
  <c r="W27" s="1"/>
  <c r="M26"/>
  <c r="U26" s="1"/>
  <c r="W26" s="1"/>
  <c r="D41"/>
  <c r="D42" s="1"/>
  <c r="D43" s="1"/>
  <c r="D44" s="1"/>
  <c r="A3"/>
  <c r="Y7" s="1"/>
  <c r="U9"/>
  <c r="W9" s="1"/>
  <c r="AC9"/>
  <c r="U10"/>
  <c r="W10" s="1"/>
  <c r="AC10"/>
  <c r="U11"/>
  <c r="W11" s="1"/>
  <c r="AC11"/>
  <c r="U12"/>
  <c r="W12" s="1"/>
  <c r="AC12"/>
  <c r="U13"/>
  <c r="W13" s="1"/>
  <c r="AC13"/>
  <c r="U14"/>
  <c r="AC14"/>
  <c r="U15"/>
  <c r="W15" s="1"/>
  <c r="AC15"/>
  <c r="U16"/>
  <c r="W16" s="1"/>
  <c r="AC16"/>
  <c r="U17"/>
  <c r="W17" s="1"/>
  <c r="AC17"/>
  <c r="U18"/>
  <c r="W18" s="1"/>
  <c r="AC18"/>
  <c r="U19"/>
  <c r="W19" s="1"/>
  <c r="AC19"/>
  <c r="U20"/>
  <c r="W20" s="1"/>
  <c r="AC20"/>
  <c r="U21"/>
  <c r="W21" s="1"/>
  <c r="AC21"/>
  <c r="U22"/>
  <c r="W22" s="1"/>
  <c r="AC22"/>
  <c r="U23"/>
  <c r="W23" s="1"/>
  <c r="AC23"/>
  <c r="U24"/>
  <c r="W24" s="1"/>
  <c r="AC24"/>
  <c r="U25"/>
  <c r="W25" s="1"/>
  <c r="AC25"/>
  <c r="AC28"/>
  <c r="AC29"/>
  <c r="U30"/>
  <c r="W30" s="1"/>
  <c r="AA30" s="1"/>
  <c r="AC30"/>
  <c r="U31"/>
  <c r="W31" s="1"/>
  <c r="AA31" s="1"/>
  <c r="AC31"/>
  <c r="U32"/>
  <c r="W32" s="1"/>
  <c r="AA32" s="1"/>
  <c r="AC32"/>
  <c r="U33"/>
  <c r="W33" s="1"/>
  <c r="AA33" s="1"/>
  <c r="AC33"/>
  <c r="U34"/>
  <c r="W34" s="1"/>
  <c r="AA34" s="1"/>
  <c r="AC34"/>
  <c r="AC35"/>
  <c r="AC36"/>
  <c r="AC37"/>
  <c r="Y27" l="1"/>
  <c r="AA27" s="1"/>
  <c r="Y26"/>
  <c r="F37"/>
  <c r="Y12"/>
  <c r="AA12" s="1"/>
  <c r="Y16"/>
  <c r="AA16" s="1"/>
  <c r="Y20"/>
  <c r="Y23"/>
  <c r="AA23" s="1"/>
  <c r="Y15"/>
  <c r="AA15" s="1"/>
  <c r="Y19"/>
  <c r="AA19" s="1"/>
  <c r="AA20"/>
  <c r="Y11"/>
  <c r="AA11" s="1"/>
  <c r="Y22"/>
  <c r="AA22" s="1"/>
  <c r="Y10"/>
  <c r="AA10" s="1"/>
  <c r="Y14"/>
  <c r="Y18"/>
  <c r="AA18" s="1"/>
  <c r="Y21"/>
  <c r="AA21" s="1"/>
  <c r="Y25"/>
  <c r="AA25" s="1"/>
  <c r="Y13"/>
  <c r="AA13" s="1"/>
  <c r="Y24"/>
  <c r="AA24" s="1"/>
  <c r="Y9"/>
  <c r="Y17"/>
  <c r="AA17" s="1"/>
  <c r="AC39"/>
  <c r="AC38"/>
  <c r="AA26" l="1"/>
  <c r="I14" i="7"/>
  <c r="Y28" i="8"/>
  <c r="Y35" s="1"/>
  <c r="AC40"/>
  <c r="AA9"/>
  <c r="AC41" l="1"/>
  <c r="AC43" l="1"/>
  <c r="AC42"/>
  <c r="P7" i="5" l="1"/>
  <c r="P7" i="6" l="1"/>
  <c r="D10" i="7" l="1"/>
  <c r="G9"/>
  <c r="D17"/>
  <c r="G16"/>
  <c r="K16" s="1"/>
  <c r="G15"/>
  <c r="K15" s="1"/>
  <c r="E17"/>
  <c r="K9" l="1"/>
  <c r="G14"/>
  <c r="K14" s="1"/>
  <c r="G21"/>
  <c r="K21" l="1"/>
  <c r="G17"/>
  <c r="F20" i="2" l="1"/>
  <c r="E15" i="6"/>
  <c r="P19"/>
  <c r="A6"/>
  <c r="A7" s="1"/>
  <c r="A8" s="1"/>
  <c r="A9" s="1"/>
  <c r="A10" s="1"/>
  <c r="A11" s="1"/>
  <c r="A12" s="1"/>
  <c r="A13" s="1"/>
  <c r="A14" s="1"/>
  <c r="A15" s="1"/>
  <c r="A16" s="1"/>
  <c r="A17" s="1"/>
  <c r="A18" s="1"/>
  <c r="A19" s="1"/>
  <c r="A3"/>
  <c r="C5" s="1"/>
  <c r="D5" s="1"/>
  <c r="L17" i="5"/>
  <c r="J17"/>
  <c r="A6"/>
  <c r="A7" s="1"/>
  <c r="A8" s="1"/>
  <c r="A9" s="1"/>
  <c r="A10" s="1"/>
  <c r="A11" s="1"/>
  <c r="A12" s="1"/>
  <c r="A13" s="1"/>
  <c r="A14" s="1"/>
  <c r="A15" s="1"/>
  <c r="A16" s="1"/>
  <c r="A17" s="1"/>
  <c r="A3"/>
  <c r="C5" s="1"/>
  <c r="D5" s="1"/>
  <c r="F22" i="2"/>
  <c r="K7" i="1"/>
  <c r="G10" i="7" l="1"/>
  <c r="Y37" i="8"/>
  <c r="E8" i="7"/>
  <c r="E10" s="1"/>
  <c r="F24" i="2"/>
  <c r="K36" i="8"/>
  <c r="K8" i="7"/>
  <c r="L15" i="5"/>
  <c r="J22" i="2"/>
  <c r="D9" i="6"/>
  <c r="D13" s="1"/>
  <c r="E5"/>
  <c r="F15"/>
  <c r="G15" s="1"/>
  <c r="H15" s="1"/>
  <c r="I15" s="1"/>
  <c r="J15" s="1"/>
  <c r="K15" s="1"/>
  <c r="L15" s="1"/>
  <c r="M15" s="1"/>
  <c r="N15" s="1"/>
  <c r="O15" s="1"/>
  <c r="I8" i="7" l="1"/>
  <c r="I10" s="1"/>
  <c r="K10"/>
  <c r="P15" i="6"/>
  <c r="J20" i="2"/>
  <c r="J24" s="1"/>
  <c r="D9" i="5"/>
  <c r="D11" s="1"/>
  <c r="E5"/>
  <c r="E9" i="6"/>
  <c r="E13" s="1"/>
  <c r="F5"/>
  <c r="F9" l="1"/>
  <c r="F13" s="1"/>
  <c r="G5"/>
  <c r="F5" i="5"/>
  <c r="E9"/>
  <c r="E11" s="1"/>
  <c r="D11" i="2" l="1"/>
  <c r="G9" i="6"/>
  <c r="G13" s="1"/>
  <c r="H5"/>
  <c r="F9" i="5"/>
  <c r="F11" s="1"/>
  <c r="G5"/>
  <c r="F9" i="2" l="1"/>
  <c r="J9" s="1"/>
  <c r="F7"/>
  <c r="H5" i="5"/>
  <c r="G9"/>
  <c r="G11" s="1"/>
  <c r="H9" i="6"/>
  <c r="H13" s="1"/>
  <c r="I5"/>
  <c r="F11" i="2" l="1"/>
  <c r="H9" i="5"/>
  <c r="H11" s="1"/>
  <c r="I5"/>
  <c r="I9" i="6"/>
  <c r="I13" s="1"/>
  <c r="J5"/>
  <c r="J5" i="5" l="1"/>
  <c r="I9"/>
  <c r="I11" s="1"/>
  <c r="J9" i="6"/>
  <c r="J13" s="1"/>
  <c r="K5"/>
  <c r="K9" l="1"/>
  <c r="K13" s="1"/>
  <c r="L5"/>
  <c r="J9" i="5"/>
  <c r="J11" s="1"/>
  <c r="K5"/>
  <c r="L9" i="6" l="1"/>
  <c r="L13" s="1"/>
  <c r="M5"/>
  <c r="L5" i="5"/>
  <c r="K9"/>
  <c r="K11" s="1"/>
  <c r="L9" l="1"/>
  <c r="L11" s="1"/>
  <c r="M5"/>
  <c r="M9" i="6"/>
  <c r="M13" s="1"/>
  <c r="N5"/>
  <c r="N9" l="1"/>
  <c r="N13" s="1"/>
  <c r="O5"/>
  <c r="O9" s="1"/>
  <c r="O13" s="1"/>
  <c r="N5" i="5"/>
  <c r="M9"/>
  <c r="M11" s="1"/>
  <c r="N9" l="1"/>
  <c r="N11" s="1"/>
  <c r="O5"/>
  <c r="P9" i="6"/>
  <c r="F16" l="1"/>
  <c r="H16"/>
  <c r="J16"/>
  <c r="L16"/>
  <c r="N16"/>
  <c r="E16"/>
  <c r="G16"/>
  <c r="I16"/>
  <c r="K16"/>
  <c r="M16"/>
  <c r="O16"/>
  <c r="P13"/>
  <c r="O9" i="5"/>
  <c r="O11" s="1"/>
  <c r="D16" i="6" l="1"/>
  <c r="P14"/>
  <c r="P16" s="1"/>
  <c r="P18" s="1"/>
  <c r="P20" s="1"/>
  <c r="W36" i="8" s="1"/>
  <c r="AA36" s="1"/>
  <c r="P11" i="5"/>
  <c r="D17" s="1"/>
  <c r="K17" l="1"/>
  <c r="M17" l="1"/>
  <c r="E14" i="8"/>
  <c r="W14" s="1"/>
  <c r="AA14" s="1"/>
  <c r="AA28" l="1"/>
  <c r="AA35" s="1"/>
  <c r="AA37" s="1"/>
  <c r="W39" s="1"/>
  <c r="H7" i="2" s="1"/>
  <c r="J7" l="1"/>
  <c r="J11" s="1"/>
  <c r="I17" i="7"/>
  <c r="K17" l="1"/>
</calcChain>
</file>

<file path=xl/sharedStrings.xml><?xml version="1.0" encoding="utf-8"?>
<sst xmlns="http://schemas.openxmlformats.org/spreadsheetml/2006/main" count="289" uniqueCount="196">
  <si>
    <t>AVISTA CORPORATION</t>
  </si>
  <si>
    <t>Long-term Securities Credit Ratings</t>
  </si>
  <si>
    <t>Standard &amp; Poor's</t>
  </si>
  <si>
    <t>Moody's</t>
  </si>
  <si>
    <t>Credit Outlook</t>
  </si>
  <si>
    <t>Stable</t>
  </si>
  <si>
    <t>AAA</t>
  </si>
  <si>
    <t>Aaa</t>
  </si>
  <si>
    <t>AA+</t>
  </si>
  <si>
    <t>Aa1</t>
  </si>
  <si>
    <t>AA</t>
  </si>
  <si>
    <t>Aa2</t>
  </si>
  <si>
    <t>AA-</t>
  </si>
  <si>
    <t>Aa3</t>
  </si>
  <si>
    <t>A+</t>
  </si>
  <si>
    <t>A1</t>
  </si>
  <si>
    <t>A</t>
  </si>
  <si>
    <t>A2</t>
  </si>
  <si>
    <t>A-</t>
  </si>
  <si>
    <t>First Mortgage Bonds</t>
  </si>
  <si>
    <t>A3</t>
  </si>
  <si>
    <t>Secured Medium-Term Notes</t>
  </si>
  <si>
    <t>BBB+</t>
  </si>
  <si>
    <t>Baa1</t>
  </si>
  <si>
    <t>BBB</t>
  </si>
  <si>
    <t>Baa2</t>
  </si>
  <si>
    <t>Avista Corp./Issuer rating</t>
  </si>
  <si>
    <t>BBB-</t>
  </si>
  <si>
    <t>Baa3</t>
  </si>
  <si>
    <t>INVESTMENT GRADE</t>
  </si>
  <si>
    <t>BB+</t>
  </si>
  <si>
    <t>Trust-Originated Preferred Securities</t>
  </si>
  <si>
    <t>Ba1</t>
  </si>
  <si>
    <t>BB</t>
  </si>
  <si>
    <t>Ba2</t>
  </si>
  <si>
    <t>BB-</t>
  </si>
  <si>
    <t>Ba3</t>
  </si>
  <si>
    <t>Percent of</t>
  </si>
  <si>
    <t>Amount</t>
  </si>
  <si>
    <t>Total Capital</t>
  </si>
  <si>
    <t>Cost</t>
  </si>
  <si>
    <t>Component</t>
  </si>
  <si>
    <t>Common Equity</t>
  </si>
  <si>
    <t xml:space="preserve">Total   </t>
  </si>
  <si>
    <t xml:space="preserve">TOTAL   </t>
  </si>
  <si>
    <t>Principal</t>
  </si>
  <si>
    <t>Line</t>
  </si>
  <si>
    <t>Coupon</t>
  </si>
  <si>
    <t>Maturity</t>
  </si>
  <si>
    <t>Settlement</t>
  </si>
  <si>
    <t>Issuance</t>
  </si>
  <si>
    <t>SWAP</t>
  </si>
  <si>
    <t>Discount</t>
  </si>
  <si>
    <t>Loss/Reacq</t>
  </si>
  <si>
    <t>Net</t>
  </si>
  <si>
    <t>Yield to</t>
  </si>
  <si>
    <t>Outstanding</t>
  </si>
  <si>
    <t>Effective</t>
  </si>
  <si>
    <t>No.</t>
  </si>
  <si>
    <t>Description</t>
  </si>
  <si>
    <t>Rate</t>
  </si>
  <si>
    <t>Date</t>
  </si>
  <si>
    <t>Costs</t>
  </si>
  <si>
    <t>Loss/(Gain)</t>
  </si>
  <si>
    <t>(Premium)</t>
  </si>
  <si>
    <t>Expenses</t>
  </si>
  <si>
    <t>Proceeds</t>
  </si>
  <si>
    <t>(a)</t>
  </si>
  <si>
    <t>(b)</t>
  </si>
  <si>
    <t>( c)</t>
  </si>
  <si>
    <t>(d)</t>
  </si>
  <si>
    <t>(e)</t>
  </si>
  <si>
    <t>(f)</t>
  </si>
  <si>
    <t>(g)</t>
  </si>
  <si>
    <t>(h)</t>
  </si>
  <si>
    <t>(i)</t>
  </si>
  <si>
    <t>(j)</t>
  </si>
  <si>
    <t>(k)</t>
  </si>
  <si>
    <t>(l)</t>
  </si>
  <si>
    <t xml:space="preserve">FMBS - SERIES A </t>
  </si>
  <si>
    <t xml:space="preserve">5.45% SERIES </t>
  </si>
  <si>
    <t xml:space="preserve">FMBS - 6.25% </t>
  </si>
  <si>
    <t xml:space="preserve">FMBS - 5.70% </t>
  </si>
  <si>
    <t xml:space="preserve">5.95% SERIES </t>
  </si>
  <si>
    <t>5.125% SERIES</t>
  </si>
  <si>
    <t xml:space="preserve">3.89% SERIES </t>
  </si>
  <si>
    <t xml:space="preserve">5.55% SERIES </t>
  </si>
  <si>
    <t xml:space="preserve">4.45% SERIES </t>
  </si>
  <si>
    <t>Forecasted Issuance</t>
  </si>
  <si>
    <t>Repurchase</t>
  </si>
  <si>
    <t>The coupon rate used is the cost of debt at the time of the repurchases</t>
  </si>
  <si>
    <t>The amounts are calculated using the IRR function</t>
  </si>
  <si>
    <t>Cost of Long-Term Variable Rate Debt Detail</t>
  </si>
  <si>
    <t xml:space="preserve">Avg of </t>
  </si>
  <si>
    <t>(m)</t>
  </si>
  <si>
    <t>(o)</t>
  </si>
  <si>
    <t>Trust Preferred</t>
  </si>
  <si>
    <t>Number of Days in Month</t>
  </si>
  <si>
    <t>Forecasted Rates Trust Preferred*</t>
  </si>
  <si>
    <t>Trust Preferred Interest Expense</t>
  </si>
  <si>
    <t>Cost of Short-Term Debt Detail</t>
  </si>
  <si>
    <t>(A)</t>
  </si>
  <si>
    <t>(B)</t>
  </si>
  <si>
    <t>(C)</t>
  </si>
  <si>
    <t>(D)</t>
  </si>
  <si>
    <t>(E)</t>
  </si>
  <si>
    <t>(F)</t>
  </si>
  <si>
    <t>(G)</t>
  </si>
  <si>
    <t>(H)</t>
  </si>
  <si>
    <t>(I)</t>
  </si>
  <si>
    <t>(J)</t>
  </si>
  <si>
    <t>(K)</t>
  </si>
  <si>
    <t>(L)</t>
  </si>
  <si>
    <t>(M)</t>
  </si>
  <si>
    <t>(N)</t>
  </si>
  <si>
    <t>(O)</t>
  </si>
  <si>
    <t>Credit Facility Interest Expense</t>
  </si>
  <si>
    <t>Credit Facility Fees</t>
  </si>
  <si>
    <t>Credit Facility Amort of up-front costs</t>
  </si>
  <si>
    <t>Total S/T Debt Expense</t>
  </si>
  <si>
    <t>Total Borrowing Cost</t>
  </si>
  <si>
    <t>Total Average Borrowings</t>
  </si>
  <si>
    <t>Cost Rate</t>
  </si>
  <si>
    <t>Embedded Cost of Capital</t>
  </si>
  <si>
    <t>Long-term Debt</t>
  </si>
  <si>
    <t>Short-term Debt</t>
  </si>
  <si>
    <t>Long-term debt</t>
  </si>
  <si>
    <t>Adjustments</t>
  </si>
  <si>
    <t>a</t>
  </si>
  <si>
    <t>Current Portion of long-term debt</t>
  </si>
  <si>
    <t>b</t>
  </si>
  <si>
    <t>Debt to Affiliated Trust</t>
  </si>
  <si>
    <t>c</t>
  </si>
  <si>
    <t>Total long-term debt</t>
  </si>
  <si>
    <t>d</t>
  </si>
  <si>
    <t>e</t>
  </si>
  <si>
    <t>f</t>
  </si>
  <si>
    <t>Accumulated other comprehensive loss</t>
  </si>
  <si>
    <t>g</t>
  </si>
  <si>
    <t>Total Avista Corporation stockholders' equity</t>
  </si>
  <si>
    <t>Proposed return on common equity</t>
  </si>
  <si>
    <t>Based on last known allowed return on common equity</t>
  </si>
  <si>
    <t>Var. Rate Long-Term Debt, interest rate information comes from Exhibit No. MTT-2 Page 5</t>
  </si>
  <si>
    <t>(dollars in thousands)</t>
  </si>
  <si>
    <t>Last Upgraded</t>
  </si>
  <si>
    <t>Avista Corp./Corporate credit rating</t>
  </si>
  <si>
    <t>(1)</t>
  </si>
  <si>
    <t>The Company received an upgrade to its Corporate credit rating in March 2011 and to its First Mortgage Bonds in August 2011</t>
  </si>
  <si>
    <t>Capital Structure Reconciliation</t>
  </si>
  <si>
    <t>Equity</t>
  </si>
  <si>
    <t>Adjusted to reflect short term debt balances on a monthly average.</t>
  </si>
  <si>
    <t>Capital Stock Expense</t>
  </si>
  <si>
    <t>Avista Corp</t>
  </si>
  <si>
    <t>Subsidiaries</t>
  </si>
  <si>
    <t>Total short-term debt</t>
  </si>
  <si>
    <t>h</t>
  </si>
  <si>
    <t>i</t>
  </si>
  <si>
    <t>Cost of Debt Detail - Washington</t>
  </si>
  <si>
    <t>Short-Term Debt information comes from Exhibit No. MTT-2 Page 4</t>
  </si>
  <si>
    <t>Total Debt</t>
  </si>
  <si>
    <t>Change in Short-term debt at subsidiaries</t>
  </si>
  <si>
    <t>Short-term debt at subsidiaries</t>
  </si>
  <si>
    <r>
      <t>March/August 2011</t>
    </r>
    <r>
      <rPr>
        <vertAlign val="superscript"/>
        <sz val="12"/>
        <rFont val="Times New Roman"/>
        <family val="1"/>
      </rPr>
      <t>(1)</t>
    </r>
  </si>
  <si>
    <t>Adjusted Weighted Average Cost of Debt</t>
  </si>
  <si>
    <t>Short Term-Debt</t>
  </si>
  <si>
    <t xml:space="preserve">0.84% SERIES </t>
  </si>
  <si>
    <t xml:space="preserve">4.23% SERIES </t>
  </si>
  <si>
    <t xml:space="preserve">FMBS - SERIES C </t>
  </si>
  <si>
    <t>ADVANCE ASSOCIAT</t>
  </si>
  <si>
    <t>.</t>
  </si>
  <si>
    <t>Short-term Borrowings - Month End Balances</t>
  </si>
  <si>
    <t>Forecasted Equity Activity (dollars in thousands):</t>
  </si>
  <si>
    <t>Total</t>
  </si>
  <si>
    <t>10-Q 06/30/2013</t>
  </si>
  <si>
    <r>
      <t>Adjusted Regulatory Balance</t>
    </r>
    <r>
      <rPr>
        <b/>
        <sz val="9"/>
        <rFont val="Arial"/>
        <family val="2"/>
      </rPr>
      <t xml:space="preserve"> 06/30/2013</t>
    </r>
  </si>
  <si>
    <t>Adjusted Regulatory Balance 12/31/2014</t>
  </si>
  <si>
    <t>Current portion of long-term debt excludes $320,000. This amount primarily relates to capital leases and debt at the subsidiaries.</t>
  </si>
  <si>
    <t>Equity Adjustments (dollars in thousands):</t>
  </si>
  <si>
    <t>Represents the maturity of $50 million of long-term debt in 2013.</t>
  </si>
  <si>
    <t>Activity</t>
  </si>
  <si>
    <t>Equity Activity</t>
  </si>
  <si>
    <t>This is a projected issuance, whose maturity date and coupon rate may change depending on market conditions. Forecasted Rates are based on forward rates from Thomson Reuters analysis tools plus an estimated credit spread</t>
  </si>
  <si>
    <r>
      <t>Possible Upgrade</t>
    </r>
    <r>
      <rPr>
        <vertAlign val="superscript"/>
        <sz val="12"/>
        <rFont val="Times New Roman"/>
        <family val="1"/>
      </rPr>
      <t xml:space="preserve"> (2)</t>
    </r>
  </si>
  <si>
    <t>We exclude short-term borrowings outstanding at our subsidiaries.</t>
  </si>
  <si>
    <t xml:space="preserve">These adjustments are made to reflect our actual principal amount outstanding. We exclude amounts related to settled interest rate swaps and unamortized debt discount. The amounts related to settled interest rate swaps and unamortized debt discount are included as a cost of debt. Additionally, amounts related to capital leases are excluded from long-term debt. </t>
  </si>
  <si>
    <t>We hold $11.547 million of these securities. The $40 million adjusted balance relates to the current outstanding balance to third party investors.</t>
  </si>
  <si>
    <t xml:space="preserve">We exclude the following: capital stock expense; in order to recover the costs incurred for issuing equity, an amount equivalent to the actual short-term debt borrowings at the subsidiaries, and accumulated other comprehensive loss; in order to reflect our actual equity balance. </t>
  </si>
  <si>
    <t>Avg Monthly Forecasted Borrowing Rate*</t>
  </si>
  <si>
    <t xml:space="preserve">*Forecasted Rates are based on forward rates from Thomson Reuters analysis tools plus the 87.5 basis points pursuant to the credit facility agreement. </t>
  </si>
  <si>
    <t>*Original issue principal amount was $50 million. The Company repurchased $10 million of the securities outstanding.</t>
  </si>
  <si>
    <t xml:space="preserve">**Forecasted Rates are based on forward rates from Thomson Reuters analysis tools plus the 87.5 basis points pursuant to the debt agreement. </t>
  </si>
  <si>
    <t xml:space="preserve">Represents the issuance of long-term debt.  In August 2013 we issued $90 million.  Additionally, there are forecasted issuances of $157 million.For additional details related to these issuances see page 3 of this Exhibit. </t>
  </si>
  <si>
    <t xml:space="preserve">Proposed Cost of Capital </t>
  </si>
  <si>
    <t>(2)</t>
  </si>
  <si>
    <t>On November 08, 2013, Moody's Investors Service placed the ratings of most regulated utilities and utility holding companies in the United States on review for upgrade. Avista had been included in Moody's review.  On January 30, 2014, Moody's upgraded Avista Corporation to Baa1, with a rating outlook of Stable.</t>
  </si>
  <si>
    <t xml:space="preserve"> REDACTED - Confidential Per WAC 480-07-160 </t>
  </si>
</sst>
</file>

<file path=xl/styles.xml><?xml version="1.0" encoding="utf-8"?>
<styleSheet xmlns="http://schemas.openxmlformats.org/spreadsheetml/2006/main">
  <numFmts count="29">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mmmm\ d\,\ yyyy"/>
    <numFmt numFmtId="166" formatCode="0.000%"/>
    <numFmt numFmtId="167" formatCode="#,##0;\(#,##0\)"/>
    <numFmt numFmtId="168" formatCode="_(&quot;$&quot;* #,##0_);_(&quot;$&quot;* \(#,##0\);_(&quot;$&quot;* &quot;-&quot;??_);_(@_)"/>
    <numFmt numFmtId="169" formatCode="&quot;$&quot;#,##0;\(&quot;$&quot;#,##0\)"/>
    <numFmt numFmtId="170" formatCode="mmm\-dd\-yyyy"/>
    <numFmt numFmtId="171" formatCode="0.000"/>
    <numFmt numFmtId="172" formatCode="00000"/>
    <numFmt numFmtId="173" formatCode="_(* #,##0_);_(* \(#,##0\);_(* &quot;-&quot;??_);_(@_)"/>
    <numFmt numFmtId="174" formatCode="[$-409]d\-mmm\-yy;@"/>
    <numFmt numFmtId="175" formatCode="_(* #,##0.0_);_(* \(#,##0.0\);_(* &quot;-&quot;??_);_(@_)"/>
    <numFmt numFmtId="176" formatCode="&quot;$&quot;\ #,##0_);\(&quot;$&quot;\ #,##0\)"/>
    <numFmt numFmtId="177" formatCode="&quot;$&quot;\ #,##0.00_);\(&quot;$&quot;\ #,##0.00\)"/>
    <numFmt numFmtId="178" formatCode="@*."/>
    <numFmt numFmtId="179" formatCode="[$-409]mmm\-yy;@"/>
    <numFmt numFmtId="180" formatCode="0.00_)"/>
    <numFmt numFmtId="181" formatCode="General_)"/>
    <numFmt numFmtId="182" formatCode="#,##0.00;[Red]\(#,##0.00\)"/>
    <numFmt numFmtId="183" formatCode="#,##0,_);\(#,##0,\)"/>
    <numFmt numFmtId="184" formatCode="_-* #,##0_-;\-* #,##0_-;_-* &quot;-&quot;??_-;_-@_-"/>
    <numFmt numFmtId="185" formatCode="#,##0.000"/>
    <numFmt numFmtId="186" formatCode="_-* #,##0.00_-;\-* #,##0.00_-;_-* &quot;-&quot;??_-;_-@_-"/>
  </numFmts>
  <fonts count="78">
    <font>
      <sz val="10"/>
      <name val="Arial"/>
      <family val="2"/>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name val="Geneva"/>
      <family val="2"/>
    </font>
    <font>
      <b/>
      <sz val="12"/>
      <name val="Times New Roman"/>
      <family val="1"/>
    </font>
    <font>
      <sz val="10"/>
      <name val="Arial"/>
      <family val="2"/>
    </font>
    <font>
      <sz val="12"/>
      <name val="Geneva"/>
      <family val="2"/>
    </font>
    <font>
      <sz val="12"/>
      <name val="Times New Roman"/>
      <family val="1"/>
    </font>
    <font>
      <b/>
      <sz val="12"/>
      <name val="Geneva"/>
      <family val="2"/>
    </font>
    <font>
      <b/>
      <sz val="8"/>
      <name val="Arial"/>
      <family val="2"/>
    </font>
    <font>
      <sz val="8"/>
      <name val="Arial"/>
      <family val="2"/>
    </font>
    <font>
      <sz val="10"/>
      <name val="Times New Roman"/>
      <family val="1"/>
    </font>
    <font>
      <vertAlign val="superscript"/>
      <sz val="10"/>
      <name val="Arial"/>
      <family val="2"/>
    </font>
    <font>
      <sz val="8"/>
      <color theme="1"/>
      <name val="Arial"/>
      <family val="2"/>
    </font>
    <font>
      <sz val="6"/>
      <name val="Arial"/>
      <family val="2"/>
    </font>
    <font>
      <b/>
      <sz val="6"/>
      <name val="Arial"/>
      <family val="2"/>
    </font>
    <font>
      <sz val="6"/>
      <name val="Times New Roman"/>
      <family val="1"/>
    </font>
    <font>
      <sz val="8"/>
      <color indexed="8"/>
      <name val="Arial"/>
      <family val="2"/>
    </font>
    <font>
      <b/>
      <sz val="8"/>
      <color indexed="8"/>
      <name val="Arial"/>
      <family val="2"/>
    </font>
    <font>
      <b/>
      <i/>
      <sz val="10"/>
      <color indexed="10"/>
      <name val="Arial"/>
      <family val="2"/>
    </font>
    <font>
      <sz val="8"/>
      <color indexed="12"/>
      <name val="Arial"/>
      <family val="2"/>
    </font>
    <font>
      <sz val="8"/>
      <name val="Times New Roman"/>
      <family val="1"/>
    </font>
    <font>
      <b/>
      <sz val="12"/>
      <color indexed="8"/>
      <name val="Times New Roman"/>
      <family val="1"/>
    </font>
    <font>
      <sz val="10"/>
      <color indexed="8"/>
      <name val="Arial"/>
      <family val="2"/>
    </font>
    <font>
      <sz val="10"/>
      <color indexed="9"/>
      <name val="Arial"/>
      <family val="2"/>
    </font>
    <font>
      <sz val="10"/>
      <color indexed="20"/>
      <name val="Arial"/>
      <family val="2"/>
    </font>
    <font>
      <b/>
      <sz val="10"/>
      <color indexed="52"/>
      <name val="Arial"/>
      <family val="2"/>
    </font>
    <font>
      <b/>
      <sz val="10"/>
      <name val="Helv"/>
    </font>
    <font>
      <b/>
      <sz val="10"/>
      <color indexed="9"/>
      <name val="Arial"/>
      <family val="2"/>
    </font>
    <font>
      <b/>
      <sz val="10"/>
      <color indexed="8"/>
      <name val="Arial"/>
      <family val="2"/>
    </font>
    <font>
      <b/>
      <sz val="8"/>
      <color indexed="8"/>
      <name val="Courier New"/>
      <family val="3"/>
    </font>
    <font>
      <sz val="10"/>
      <name val="MS Sans Serif"/>
      <family val="2"/>
    </font>
    <font>
      <sz val="10"/>
      <color indexed="12"/>
      <name val="Times New Roman"/>
      <family val="1"/>
    </font>
    <font>
      <i/>
      <sz val="10"/>
      <color indexed="23"/>
      <name val="Arial"/>
      <family val="2"/>
    </font>
    <font>
      <sz val="10"/>
      <color indexed="17"/>
      <name val="Arial"/>
      <family val="2"/>
    </font>
    <font>
      <b/>
      <sz val="12"/>
      <name val="Helv"/>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2"/>
      <color indexed="10"/>
      <name val="Times New Roman"/>
      <family val="1"/>
    </font>
    <font>
      <b/>
      <sz val="11"/>
      <name val="Helv"/>
    </font>
    <font>
      <sz val="10"/>
      <color indexed="60"/>
      <name val="Arial"/>
      <family val="2"/>
    </font>
    <font>
      <b/>
      <i/>
      <sz val="16"/>
      <name val="Helv"/>
    </font>
    <font>
      <sz val="10"/>
      <name val="Courier"/>
      <family val="3"/>
    </font>
    <font>
      <sz val="12"/>
      <name val="Tms Rmn"/>
    </font>
    <font>
      <sz val="10"/>
      <name val="Tms Rmn"/>
    </font>
    <font>
      <b/>
      <sz val="10"/>
      <color indexed="63"/>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2"/>
      <color indexed="8"/>
      <name val="Arial"/>
      <family val="2"/>
    </font>
    <font>
      <b/>
      <sz val="18"/>
      <color indexed="56"/>
      <name val="Cambria"/>
      <family val="2"/>
    </font>
    <font>
      <sz val="8"/>
      <color indexed="8"/>
      <name val="Wingdings"/>
      <charset val="2"/>
    </font>
    <font>
      <sz val="10"/>
      <color indexed="10"/>
      <name val="Arial"/>
      <family val="2"/>
    </font>
    <font>
      <b/>
      <sz val="10"/>
      <name val="Times New Roman"/>
      <family val="1"/>
    </font>
    <font>
      <b/>
      <sz val="10"/>
      <name val="Arial"/>
      <family val="2"/>
    </font>
    <font>
      <b/>
      <sz val="10"/>
      <color rgb="FF000000"/>
      <name val="Arial"/>
      <family val="2"/>
    </font>
    <font>
      <vertAlign val="superscript"/>
      <sz val="12"/>
      <name val="Times New Roman"/>
      <family val="1"/>
    </font>
    <font>
      <b/>
      <sz val="9"/>
      <name val="Arial"/>
      <family val="2"/>
    </font>
    <font>
      <sz val="10"/>
      <name val="Arial"/>
      <family val="2"/>
    </font>
    <font>
      <sz val="12"/>
      <color theme="1"/>
      <name val="Times New Roman"/>
      <family val="1"/>
    </font>
    <font>
      <sz val="8"/>
      <color indexed="9"/>
      <name val="Arial"/>
      <family val="2"/>
    </font>
    <font>
      <b/>
      <sz val="8"/>
      <color indexed="9"/>
      <name val="Arial"/>
      <family val="2"/>
    </font>
    <font>
      <b/>
      <sz val="14"/>
      <name val="Arial"/>
      <family val="2"/>
    </font>
    <font>
      <sz val="10"/>
      <color indexed="8"/>
      <name val="Times New Roman"/>
      <family val="1"/>
    </font>
    <font>
      <b/>
      <i/>
      <sz val="10"/>
      <color indexed="8"/>
      <name val="Times New Roman"/>
      <family val="1"/>
    </font>
    <font>
      <b/>
      <sz val="10"/>
      <color indexed="8"/>
      <name val="Times New Roman"/>
      <family val="1"/>
    </font>
    <font>
      <sz val="16"/>
      <color indexed="8"/>
      <name val="Times New Roman"/>
      <family val="1"/>
    </font>
    <font>
      <b/>
      <i/>
      <sz val="10"/>
      <color indexed="8"/>
      <name val="Arial"/>
      <family val="2"/>
    </font>
    <font>
      <b/>
      <sz val="10"/>
      <color indexed="17"/>
      <name val="Arial"/>
      <family val="2"/>
    </font>
    <font>
      <b/>
      <sz val="16"/>
      <color indexed="13"/>
      <name val="Arial"/>
      <family val="2"/>
    </font>
    <font>
      <b/>
      <i/>
      <sz val="1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41"/>
        <bgColor indexed="64"/>
      </patternFill>
    </fill>
    <fill>
      <patternFill patternType="solid">
        <fgColor indexed="42"/>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3"/>
      </patternFill>
    </fill>
    <fill>
      <patternFill patternType="solid">
        <fgColor indexed="8"/>
        <bgColor indexed="64"/>
      </patternFill>
    </fill>
    <fill>
      <patternFill patternType="solid">
        <fgColor indexed="13"/>
      </patternFill>
    </fill>
    <fill>
      <patternFill patternType="solid">
        <fgColor indexed="17"/>
      </patternFill>
    </fill>
  </fills>
  <borders count="34">
    <border>
      <left/>
      <right/>
      <top/>
      <bottom/>
      <diagonal/>
    </border>
    <border>
      <left/>
      <right/>
      <top/>
      <bottom style="thin">
        <color indexed="64"/>
      </bottom>
      <diagonal/>
    </border>
    <border>
      <left/>
      <right/>
      <top/>
      <bottom style="medium">
        <color indexed="64"/>
      </bottom>
      <diagonal/>
    </border>
    <border>
      <left/>
      <right style="thin">
        <color indexed="64"/>
      </right>
      <top/>
      <bottom/>
      <diagonal/>
    </border>
    <border>
      <left/>
      <right/>
      <top/>
      <bottom style="double">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thin">
        <color indexed="64"/>
      </bottom>
      <diagonal/>
    </border>
    <border>
      <left style="thin">
        <color theme="0"/>
      </left>
      <right style="medium">
        <color indexed="64"/>
      </right>
      <top style="thin">
        <color theme="0"/>
      </top>
      <bottom style="thin">
        <color indexed="64"/>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left>
      <right style="thin">
        <color theme="0"/>
      </right>
      <top style="thin">
        <color theme="0"/>
      </top>
      <bottom style="double">
        <color indexed="64"/>
      </bottom>
      <diagonal/>
    </border>
    <border>
      <left style="thin">
        <color theme="0"/>
      </left>
      <right style="thin">
        <color theme="0"/>
      </right>
      <top/>
      <bottom style="medium">
        <color indexed="64"/>
      </bottom>
      <diagonal/>
    </border>
    <border>
      <left/>
      <right/>
      <top style="thin">
        <color indexed="64"/>
      </top>
      <bottom style="medium">
        <color indexed="64"/>
      </bottom>
      <diagonal/>
    </border>
  </borders>
  <cellStyleXfs count="453">
    <xf numFmtId="0" fontId="0" fillId="0" borderId="0"/>
    <xf numFmtId="43" fontId="5"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6" fillId="0" borderId="0"/>
    <xf numFmtId="44" fontId="8" fillId="0" borderId="0" applyFont="0" applyFill="0" applyBorder="0" applyAlignment="0" applyProtection="0"/>
    <xf numFmtId="0" fontId="4" fillId="0" borderId="0"/>
    <xf numFmtId="9" fontId="4"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0" fontId="8" fillId="0" borderId="0"/>
    <xf numFmtId="0" fontId="8" fillId="0" borderId="0"/>
    <xf numFmtId="37" fontId="6" fillId="0" borderId="0"/>
    <xf numFmtId="0" fontId="6" fillId="0" borderId="0"/>
    <xf numFmtId="43" fontId="8" fillId="0" borderId="0" applyFont="0" applyFill="0" applyBorder="0" applyAlignment="0" applyProtection="0"/>
    <xf numFmtId="9" fontId="8" fillId="0" borderId="0" applyFont="0" applyFill="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39" fontId="14" fillId="0" borderId="0" applyFont="0" applyFill="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28" fillId="3" borderId="0" applyNumberFormat="0" applyBorder="0" applyAlignment="0" applyProtection="0"/>
    <xf numFmtId="0" fontId="29" fillId="20" borderId="6" applyNumberFormat="0" applyAlignment="0" applyProtection="0"/>
    <xf numFmtId="0" fontId="30" fillId="0" borderId="0"/>
    <xf numFmtId="0" fontId="31" fillId="21" borderId="7" applyNumberFormat="0" applyAlignment="0" applyProtection="0"/>
    <xf numFmtId="0" fontId="32" fillId="22" borderId="0">
      <alignment horizontal="left"/>
    </xf>
    <xf numFmtId="0" fontId="21" fillId="22" borderId="0">
      <alignment horizontal="right"/>
    </xf>
    <xf numFmtId="0" fontId="21" fillId="22" borderId="0">
      <alignment horizontal="center"/>
    </xf>
    <xf numFmtId="0" fontId="21" fillId="22" borderId="0">
      <alignment horizontal="right"/>
    </xf>
    <xf numFmtId="0" fontId="33" fillId="22" borderId="0">
      <alignment horizontal="left"/>
    </xf>
    <xf numFmtId="41" fontId="10"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 fontId="6" fillId="0" borderId="0" applyFont="0" applyFill="0" applyBorder="0" applyAlignment="0" applyProtection="0"/>
    <xf numFmtId="4" fontId="6" fillId="0" borderId="0" applyFont="0" applyFill="0" applyBorder="0" applyAlignment="0" applyProtection="0"/>
    <xf numFmtId="40" fontId="34" fillId="0" borderId="0" applyFont="0" applyFill="0" applyBorder="0" applyAlignment="0" applyProtection="0"/>
    <xf numFmtId="40" fontId="34" fillId="0" borderId="0" applyFont="0" applyFill="0" applyBorder="0" applyAlignment="0" applyProtection="0"/>
    <xf numFmtId="43" fontId="8" fillId="0" borderId="0" applyFont="0" applyFill="0" applyBorder="0" applyAlignment="0" applyProtection="0"/>
    <xf numFmtId="40" fontId="3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39"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 fontId="6" fillId="0" borderId="0" applyFont="0" applyFill="0" applyBorder="0" applyAlignment="0" applyProtection="0"/>
    <xf numFmtId="4" fontId="6" fillId="0" borderId="0" applyFont="0" applyFill="0" applyBorder="0" applyAlignment="0" applyProtection="0"/>
    <xf numFmtId="42" fontId="10" fillId="0" borderId="0" applyFont="0" applyFill="0" applyBorder="0" applyAlignment="0" applyProtection="0"/>
    <xf numFmtId="8" fontId="6"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8" fontId="6" fillId="0" borderId="0" applyFont="0" applyFill="0" applyBorder="0" applyAlignment="0" applyProtection="0"/>
    <xf numFmtId="8" fontId="6" fillId="0" borderId="0" applyFont="0" applyFill="0" applyBorder="0" applyAlignment="0" applyProtection="0"/>
    <xf numFmtId="176" fontId="14" fillId="0" borderId="0" applyFont="0" applyFill="0" applyBorder="0" applyAlignment="0" applyProtection="0"/>
    <xf numFmtId="5" fontId="35" fillId="0" borderId="0" applyFont="0" applyFill="0" applyBorder="0" applyAlignment="0" applyProtection="0"/>
    <xf numFmtId="177" fontId="14" fillId="0" borderId="0" applyFont="0" applyFill="0" applyBorder="0" applyAlignment="0" applyProtection="0"/>
    <xf numFmtId="0" fontId="36" fillId="0" borderId="0" applyNumberFormat="0" applyFill="0" applyBorder="0" applyAlignment="0" applyProtection="0"/>
    <xf numFmtId="0" fontId="37" fillId="4" borderId="0" applyNumberFormat="0" applyBorder="0" applyAlignment="0" applyProtection="0"/>
    <xf numFmtId="38" fontId="13" fillId="23" borderId="0" applyNumberFormat="0" applyBorder="0" applyAlignment="0" applyProtection="0"/>
    <xf numFmtId="0" fontId="38" fillId="0" borderId="0">
      <alignment horizontal="left"/>
    </xf>
    <xf numFmtId="0" fontId="39" fillId="0" borderId="8" applyNumberFormat="0" applyFill="0" applyAlignment="0" applyProtection="0"/>
    <xf numFmtId="0" fontId="40" fillId="0" borderId="9" applyNumberFormat="0" applyFill="0" applyAlignment="0" applyProtection="0"/>
    <xf numFmtId="0" fontId="41" fillId="0" borderId="10" applyNumberFormat="0" applyFill="0" applyAlignment="0" applyProtection="0"/>
    <xf numFmtId="0" fontId="41" fillId="0" borderId="0" applyNumberFormat="0" applyFill="0" applyBorder="0" applyAlignment="0" applyProtection="0"/>
    <xf numFmtId="10" fontId="13" fillId="24" borderId="11" applyNumberFormat="0" applyBorder="0" applyAlignment="0" applyProtection="0"/>
    <xf numFmtId="0" fontId="42" fillId="7" borderId="6" applyNumberFormat="0" applyAlignment="0" applyProtection="0"/>
    <xf numFmtId="178" fontId="14" fillId="0" borderId="0" applyFont="0" applyFill="0" applyBorder="0" applyAlignment="0" applyProtection="0">
      <alignment horizontal="left" indent="1"/>
    </xf>
    <xf numFmtId="0" fontId="32" fillId="22" borderId="0">
      <alignment horizontal="left"/>
    </xf>
    <xf numFmtId="0" fontId="32" fillId="22" borderId="0">
      <alignment horizontal="left"/>
    </xf>
    <xf numFmtId="0" fontId="43" fillId="0" borderId="12" applyNumberFormat="0" applyFill="0" applyAlignment="0" applyProtection="0"/>
    <xf numFmtId="0" fontId="44" fillId="25" borderId="0"/>
    <xf numFmtId="0" fontId="45" fillId="0" borderId="2"/>
    <xf numFmtId="179" fontId="14" fillId="26" borderId="0" applyFont="0" applyFill="0" applyBorder="0" applyAlignment="0" applyProtection="0"/>
    <xf numFmtId="0" fontId="46" fillId="27" borderId="0" applyNumberFormat="0" applyBorder="0" applyAlignment="0" applyProtection="0"/>
    <xf numFmtId="180" fontId="4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8" fillId="0" borderId="0"/>
    <xf numFmtId="0" fontId="8" fillId="0" borderId="0"/>
    <xf numFmtId="0" fontId="8" fillId="0" borderId="0"/>
    <xf numFmtId="0" fontId="8" fillId="0" borderId="0"/>
    <xf numFmtId="0" fontId="4" fillId="0" borderId="0"/>
    <xf numFmtId="0" fontId="8" fillId="0" borderId="0"/>
    <xf numFmtId="0" fontId="4" fillId="0" borderId="0"/>
    <xf numFmtId="0" fontId="8" fillId="0" borderId="0"/>
    <xf numFmtId="0" fontId="4" fillId="0" borderId="0"/>
    <xf numFmtId="0" fontId="8" fillId="0" borderId="0"/>
    <xf numFmtId="0" fontId="4" fillId="0" borderId="0"/>
    <xf numFmtId="181" fontId="48" fillId="0" borderId="0"/>
    <xf numFmtId="0" fontId="8" fillId="0" borderId="0"/>
    <xf numFmtId="0" fontId="49" fillId="0" borderId="0"/>
    <xf numFmtId="0" fontId="49" fillId="0" borderId="0"/>
    <xf numFmtId="0" fontId="13" fillId="0" borderId="0"/>
    <xf numFmtId="0" fontId="8" fillId="0" borderId="0"/>
    <xf numFmtId="0" fontId="8" fillId="0" borderId="0"/>
    <xf numFmtId="0" fontId="8" fillId="0" borderId="0"/>
    <xf numFmtId="0" fontId="8" fillId="0" borderId="0"/>
    <xf numFmtId="0" fontId="8" fillId="0" borderId="0"/>
    <xf numFmtId="37" fontId="14" fillId="0" borderId="0"/>
    <xf numFmtId="0" fontId="50" fillId="0" borderId="0"/>
    <xf numFmtId="0" fontId="50" fillId="0" borderId="0"/>
    <xf numFmtId="0" fontId="4" fillId="0" borderId="0"/>
    <xf numFmtId="37" fontId="14" fillId="0" borderId="0"/>
    <xf numFmtId="0" fontId="50" fillId="0" borderId="0"/>
    <xf numFmtId="0" fontId="50" fillId="0" borderId="0"/>
    <xf numFmtId="0" fontId="10" fillId="0" borderId="0"/>
    <xf numFmtId="0" fontId="8" fillId="0" borderId="0"/>
    <xf numFmtId="0" fontId="8" fillId="0" borderId="0"/>
    <xf numFmtId="0" fontId="6" fillId="0" borderId="0"/>
    <xf numFmtId="0" fontId="6" fillId="0" borderId="0"/>
    <xf numFmtId="0" fontId="13"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26" fillId="28" borderId="13" applyNumberFormat="0" applyFont="0" applyAlignment="0" applyProtection="0"/>
    <xf numFmtId="0" fontId="51" fillId="20" borderId="14" applyNumberFormat="0" applyAlignment="0" applyProtection="0"/>
    <xf numFmtId="182" fontId="26" fillId="22" borderId="0" applyBorder="0">
      <alignment horizontal="right"/>
    </xf>
    <xf numFmtId="182" fontId="26" fillId="22" borderId="0">
      <alignment horizontal="right"/>
    </xf>
    <xf numFmtId="40" fontId="52" fillId="29" borderId="0">
      <alignment horizontal="right"/>
    </xf>
    <xf numFmtId="0" fontId="53" fillId="29" borderId="0">
      <alignment horizontal="right"/>
    </xf>
    <xf numFmtId="0" fontId="54" fillId="29" borderId="3"/>
    <xf numFmtId="0" fontId="54" fillId="0" borderId="0" applyBorder="0">
      <alignment horizontal="centerContinuous"/>
    </xf>
    <xf numFmtId="0" fontId="55" fillId="0" borderId="0" applyBorder="0">
      <alignment horizontal="centerContinuous"/>
    </xf>
    <xf numFmtId="10" fontId="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9" fontId="1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4" fillId="0" borderId="0" applyFont="0" applyFill="0" applyBorder="0" applyAlignment="0" applyProtection="0"/>
    <xf numFmtId="0" fontId="32" fillId="22" borderId="0">
      <alignment horizontal="center"/>
    </xf>
    <xf numFmtId="49" fontId="56" fillId="22" borderId="0">
      <alignment horizontal="center"/>
    </xf>
    <xf numFmtId="0" fontId="21" fillId="22" borderId="0">
      <alignment horizontal="center"/>
    </xf>
    <xf numFmtId="0" fontId="21" fillId="22" borderId="0">
      <alignment horizontal="centerContinuous"/>
    </xf>
    <xf numFmtId="0" fontId="20" fillId="22" borderId="0">
      <alignment horizontal="left"/>
    </xf>
    <xf numFmtId="49" fontId="20" fillId="22" borderId="0">
      <alignment horizontal="center"/>
    </xf>
    <xf numFmtId="0" fontId="32" fillId="22" borderId="0">
      <alignment horizontal="left"/>
    </xf>
    <xf numFmtId="49" fontId="20" fillId="22" borderId="0">
      <alignment horizontal="left"/>
    </xf>
    <xf numFmtId="0" fontId="32" fillId="22" borderId="0">
      <alignment horizontal="centerContinuous"/>
    </xf>
    <xf numFmtId="0" fontId="32" fillId="22" borderId="0">
      <alignment horizontal="right"/>
    </xf>
    <xf numFmtId="49" fontId="32" fillId="22" borderId="0">
      <alignment horizontal="left"/>
    </xf>
    <xf numFmtId="0" fontId="21" fillId="22" borderId="0">
      <alignment horizontal="right"/>
    </xf>
    <xf numFmtId="0" fontId="20" fillId="30" borderId="0">
      <alignment horizontal="center"/>
    </xf>
    <xf numFmtId="0" fontId="23" fillId="30" borderId="0">
      <alignment horizontal="center"/>
    </xf>
    <xf numFmtId="0" fontId="45" fillId="0" borderId="0"/>
    <xf numFmtId="183" fontId="14" fillId="0" borderId="0" applyFont="0" applyFill="0" applyBorder="0" applyAlignment="0" applyProtection="0"/>
    <xf numFmtId="0" fontId="57" fillId="0" borderId="0" applyNumberFormat="0" applyFill="0" applyBorder="0" applyAlignment="0" applyProtection="0"/>
    <xf numFmtId="0" fontId="32" fillId="0" borderId="15" applyNumberFormat="0" applyFill="0" applyAlignment="0" applyProtection="0"/>
    <xf numFmtId="0" fontId="58" fillId="22" borderId="0">
      <alignment horizontal="center"/>
    </xf>
    <xf numFmtId="0" fontId="59" fillId="0" borderId="0" applyNumberFormat="0" applyFill="0" applyBorder="0" applyAlignment="0" applyProtection="0"/>
    <xf numFmtId="0" fontId="60" fillId="0" borderId="0" applyFill="0" applyBorder="0" applyAlignment="0" applyProtection="0"/>
    <xf numFmtId="43" fontId="3" fillId="0" borderId="0" applyFont="0" applyFill="0" applyBorder="0" applyAlignment="0" applyProtection="0"/>
    <xf numFmtId="37" fontId="14" fillId="0" borderId="0"/>
    <xf numFmtId="43" fontId="8" fillId="0" borderId="0" applyFont="0" applyFill="0" applyBorder="0" applyAlignment="0" applyProtection="0"/>
    <xf numFmtId="40" fontId="52" fillId="29" borderId="0">
      <alignment horizontal="right"/>
    </xf>
    <xf numFmtId="0" fontId="2" fillId="0" borderId="0"/>
    <xf numFmtId="43" fontId="2" fillId="0" borderId="0" applyFont="0" applyFill="0" applyBorder="0" applyAlignment="0" applyProtection="0"/>
    <xf numFmtId="0" fontId="65" fillId="0" borderId="0"/>
    <xf numFmtId="43" fontId="8" fillId="0" borderId="0" applyFont="0" applyFill="0" applyBorder="0" applyAlignment="0" applyProtection="0"/>
    <xf numFmtId="0" fontId="65" fillId="0" borderId="0"/>
    <xf numFmtId="43" fontId="8" fillId="0" borderId="0" applyFont="0" applyFill="0" applyBorder="0" applyAlignment="0" applyProtection="0"/>
    <xf numFmtId="0" fontId="65" fillId="0" borderId="0"/>
    <xf numFmtId="0" fontId="65" fillId="0" borderId="0"/>
    <xf numFmtId="43" fontId="8" fillId="0" borderId="0" applyFont="0" applyFill="0" applyBorder="0" applyAlignment="0" applyProtection="0"/>
    <xf numFmtId="0" fontId="65" fillId="0" borderId="0"/>
    <xf numFmtId="43" fontId="8" fillId="0" borderId="0" applyFont="0" applyFill="0" applyBorder="0" applyAlignment="0" applyProtection="0"/>
    <xf numFmtId="0" fontId="65" fillId="0" borderId="0"/>
    <xf numFmtId="43" fontId="8" fillId="0" borderId="0" applyFont="0" applyFill="0" applyBorder="0" applyAlignment="0" applyProtection="0"/>
    <xf numFmtId="0" fontId="65" fillId="0" borderId="0"/>
    <xf numFmtId="43" fontId="8" fillId="0" borderId="0" applyFont="0" applyFill="0" applyBorder="0" applyAlignment="0" applyProtection="0"/>
    <xf numFmtId="0" fontId="65"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5" fillId="0" borderId="0"/>
    <xf numFmtId="9" fontId="2" fillId="0" borderId="0" applyFont="0" applyFill="0" applyBorder="0" applyAlignment="0" applyProtection="0"/>
    <xf numFmtId="41" fontId="10" fillId="0" borderId="0" applyFont="0" applyFill="0" applyBorder="0" applyAlignment="0" applyProtection="0"/>
    <xf numFmtId="41"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86"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69" fillId="0" borderId="0" applyFill="0" applyBorder="0" applyAlignment="0" applyProtection="0">
      <protection locked="0"/>
    </xf>
    <xf numFmtId="42"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8" fontId="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8" fontId="6" fillId="0" borderId="0" applyFont="0" applyFill="0" applyBorder="0" applyAlignment="0" applyProtection="0"/>
    <xf numFmtId="8" fontId="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4"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5" fontId="35" fillId="0" borderId="0" applyFont="0" applyFill="0" applyBorder="0" applyAlignment="0" applyProtection="0"/>
    <xf numFmtId="0" fontId="2" fillId="0" borderId="0"/>
    <xf numFmtId="0" fontId="2" fillId="0" borderId="0"/>
    <xf numFmtId="0" fontId="2" fillId="0" borderId="0"/>
    <xf numFmtId="0" fontId="2" fillId="0" borderId="0"/>
    <xf numFmtId="0" fontId="49" fillId="0" borderId="0"/>
    <xf numFmtId="37" fontId="14" fillId="0" borderId="0"/>
    <xf numFmtId="0" fontId="50" fillId="0" borderId="0"/>
    <xf numFmtId="0" fontId="50" fillId="0" borderId="0"/>
    <xf numFmtId="0" fontId="2" fillId="0" borderId="0"/>
    <xf numFmtId="37" fontId="14" fillId="0" borderId="0"/>
    <xf numFmtId="37" fontId="14" fillId="0" borderId="0"/>
    <xf numFmtId="0" fontId="8" fillId="0" borderId="0"/>
    <xf numFmtId="0" fontId="8" fillId="0" borderId="0"/>
    <xf numFmtId="0" fontId="14" fillId="0" borderId="0"/>
    <xf numFmtId="0" fontId="14"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82" fontId="70" fillId="22" borderId="0" applyBorder="0">
      <alignment horizontal="right"/>
    </xf>
    <xf numFmtId="0" fontId="71" fillId="22" borderId="0">
      <alignment horizontal="center"/>
    </xf>
    <xf numFmtId="0" fontId="72" fillId="22" borderId="0" applyBorder="0"/>
    <xf numFmtId="0" fontId="72" fillId="22" borderId="0" applyBorder="0">
      <alignment horizontal="centerContinuous"/>
    </xf>
    <xf numFmtId="0" fontId="73" fillId="22" borderId="0" applyBorder="0">
      <alignment horizontal="centerContinuous"/>
    </xf>
    <xf numFmtId="9" fontId="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37" fontId="14" fillId="0" borderId="0"/>
    <xf numFmtId="40" fontId="52" fillId="29" borderId="0">
      <alignment horizontal="right"/>
    </xf>
    <xf numFmtId="43" fontId="8" fillId="0" borderId="0" applyFont="0" applyFill="0" applyBorder="0" applyAlignment="0" applyProtection="0"/>
    <xf numFmtId="37" fontId="14" fillId="0" borderId="0"/>
    <xf numFmtId="37" fontId="14" fillId="0" borderId="0"/>
    <xf numFmtId="40" fontId="52" fillId="29" borderId="0">
      <alignment horizontal="right"/>
    </xf>
    <xf numFmtId="40" fontId="52" fillId="29" borderId="0">
      <alignment horizontal="right"/>
    </xf>
    <xf numFmtId="43" fontId="8" fillId="0" borderId="0" applyFont="0" applyFill="0" applyBorder="0" applyAlignment="0" applyProtection="0"/>
    <xf numFmtId="40" fontId="52" fillId="29" borderId="0">
      <alignment horizontal="right"/>
    </xf>
    <xf numFmtId="43" fontId="8" fillId="0" borderId="0" applyFont="0" applyFill="0" applyBorder="0" applyAlignment="0" applyProtection="0"/>
    <xf numFmtId="37" fontId="14" fillId="0" borderId="0"/>
    <xf numFmtId="43" fontId="8"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75" fillId="22" borderId="0" applyBorder="0">
      <alignment horizontal="centerContinuous"/>
    </xf>
    <xf numFmtId="0" fontId="76" fillId="33" borderId="0" applyBorder="0">
      <alignment horizontal="centerContinuous"/>
    </xf>
    <xf numFmtId="43" fontId="10" fillId="0" borderId="0" applyFont="0" applyFill="0" applyBorder="0" applyAlignment="0" applyProtection="0"/>
    <xf numFmtId="0" fontId="74" fillId="32" borderId="0">
      <alignment horizontal="center"/>
    </xf>
    <xf numFmtId="0" fontId="10" fillId="0" borderId="0"/>
    <xf numFmtId="0" fontId="1" fillId="0" borderId="0"/>
    <xf numFmtId="0" fontId="10" fillId="0" borderId="0"/>
    <xf numFmtId="0" fontId="74" fillId="32" borderId="0">
      <alignment horizontal="center"/>
    </xf>
    <xf numFmtId="0" fontId="53" fillId="29" borderId="0">
      <alignment horizontal="right"/>
    </xf>
    <xf numFmtId="0" fontId="31" fillId="33" borderId="0"/>
    <xf numFmtId="0" fontId="75" fillId="22" borderId="0" applyBorder="0">
      <alignment horizontal="centerContinuous"/>
    </xf>
    <xf numFmtId="0" fontId="54" fillId="0" borderId="0" applyBorder="0">
      <alignment horizontal="centerContinuous"/>
    </xf>
    <xf numFmtId="0" fontId="76" fillId="33" borderId="0" applyBorder="0">
      <alignment horizontal="centerContinuous"/>
    </xf>
    <xf numFmtId="0" fontId="55" fillId="0" borderId="0" applyBorder="0">
      <alignment horizontal="centerContinuous"/>
    </xf>
    <xf numFmtId="0" fontId="1" fillId="0" borderId="0"/>
    <xf numFmtId="40" fontId="52" fillId="29" borderId="0">
      <alignment horizontal="right"/>
    </xf>
    <xf numFmtId="43" fontId="8" fillId="0" borderId="0" applyFont="0" applyFill="0" applyBorder="0" applyAlignment="0" applyProtection="0"/>
    <xf numFmtId="37" fontId="14" fillId="0" borderId="0"/>
    <xf numFmtId="0" fontId="6" fillId="0" borderId="0"/>
  </cellStyleXfs>
  <cellXfs count="325">
    <xf numFmtId="0" fontId="0" fillId="0" borderId="0" xfId="0"/>
    <xf numFmtId="0" fontId="9" fillId="0" borderId="0" xfId="0" applyFont="1"/>
    <xf numFmtId="0" fontId="11" fillId="0" borderId="0" xfId="0" applyFont="1"/>
    <xf numFmtId="0" fontId="10" fillId="0" borderId="0" xfId="0" applyFont="1"/>
    <xf numFmtId="0" fontId="7" fillId="0" borderId="1" xfId="0" applyFont="1" applyBorder="1"/>
    <xf numFmtId="0" fontId="10" fillId="0" borderId="1" xfId="0" applyFont="1" applyBorder="1" applyAlignment="1">
      <alignment horizontal="centerContinuous"/>
    </xf>
    <xf numFmtId="0" fontId="7" fillId="0" borderId="1" xfId="0" applyFont="1" applyBorder="1" applyAlignment="1">
      <alignment horizontal="centerContinuous"/>
    </xf>
    <xf numFmtId="0" fontId="7" fillId="0" borderId="0" xfId="0" applyFont="1"/>
    <xf numFmtId="0" fontId="7" fillId="0" borderId="0" xfId="0" applyFont="1" applyAlignment="1">
      <alignment vertical="top"/>
    </xf>
    <xf numFmtId="0" fontId="7" fillId="0" borderId="0" xfId="0" applyFont="1" applyAlignment="1">
      <alignment horizontal="left"/>
    </xf>
    <xf numFmtId="0" fontId="10" fillId="0" borderId="0" xfId="0" applyFont="1" applyBorder="1"/>
    <xf numFmtId="0" fontId="10" fillId="0" borderId="2" xfId="0" applyFont="1" applyBorder="1"/>
    <xf numFmtId="0" fontId="7" fillId="0" borderId="2" xfId="0" applyFont="1" applyBorder="1"/>
    <xf numFmtId="0" fontId="7" fillId="0" borderId="2" xfId="0" applyFont="1" applyBorder="1" applyAlignment="1">
      <alignment horizontal="center"/>
    </xf>
    <xf numFmtId="0" fontId="0" fillId="0" borderId="0" xfId="0" applyBorder="1" applyAlignment="1">
      <alignment horizontal="center"/>
    </xf>
    <xf numFmtId="0" fontId="0" fillId="0" borderId="0" xfId="0" applyBorder="1"/>
    <xf numFmtId="0" fontId="14" fillId="0" borderId="0" xfId="0" applyFont="1" applyFill="1" applyBorder="1" applyAlignment="1">
      <alignment horizontal="left"/>
    </xf>
    <xf numFmtId="44" fontId="0" fillId="0" borderId="0" xfId="2" applyFont="1"/>
    <xf numFmtId="10" fontId="14" fillId="0" borderId="0" xfId="3" applyNumberFormat="1" applyFont="1" applyFill="1" applyBorder="1" applyAlignment="1">
      <alignment horizontal="right"/>
    </xf>
    <xf numFmtId="42" fontId="14" fillId="0" borderId="0" xfId="3" applyNumberFormat="1" applyFont="1" applyFill="1" applyBorder="1" applyAlignment="1">
      <alignment horizontal="right"/>
    </xf>
    <xf numFmtId="10" fontId="14" fillId="0" borderId="0" xfId="0" applyNumberFormat="1" applyFont="1" applyFill="1" applyBorder="1" applyAlignment="1">
      <alignment horizontal="left"/>
    </xf>
    <xf numFmtId="44" fontId="0" fillId="0" borderId="0" xfId="0" applyNumberFormat="1"/>
    <xf numFmtId="10" fontId="0" fillId="0" borderId="0" xfId="3" applyNumberFormat="1" applyFont="1"/>
    <xf numFmtId="42" fontId="0" fillId="0" borderId="0" xfId="0" applyNumberFormat="1"/>
    <xf numFmtId="0" fontId="10" fillId="0" borderId="0" xfId="0" applyFont="1" applyFill="1"/>
    <xf numFmtId="0" fontId="13" fillId="0" borderId="0" xfId="4" applyFont="1" applyFill="1"/>
    <xf numFmtId="3" fontId="13" fillId="0" borderId="0" xfId="4" applyNumberFormat="1" applyFont="1" applyFill="1"/>
    <xf numFmtId="170" fontId="13" fillId="0" borderId="0" xfId="4" applyNumberFormat="1" applyFont="1" applyFill="1"/>
    <xf numFmtId="3" fontId="13" fillId="0" borderId="0" xfId="4" applyNumberFormat="1" applyFont="1" applyFill="1" applyAlignment="1">
      <alignment horizontal="center"/>
    </xf>
    <xf numFmtId="0" fontId="6" fillId="0" borderId="0" xfId="4" applyFill="1"/>
    <xf numFmtId="171" fontId="13" fillId="0" borderId="0" xfId="4" applyNumberFormat="1" applyFont="1" applyFill="1"/>
    <xf numFmtId="0" fontId="13" fillId="0" borderId="0" xfId="4" applyFont="1" applyFill="1" applyAlignment="1">
      <alignment horizontal="center"/>
    </xf>
    <xf numFmtId="170" fontId="13" fillId="0" borderId="0" xfId="4" applyNumberFormat="1" applyFont="1" applyFill="1" applyAlignment="1">
      <alignment horizontal="center"/>
    </xf>
    <xf numFmtId="171" fontId="13" fillId="0" borderId="0" xfId="4" applyNumberFormat="1" applyFont="1" applyFill="1" applyAlignment="1">
      <alignment horizontal="center"/>
    </xf>
    <xf numFmtId="0" fontId="13" fillId="0" borderId="1" xfId="4" applyFont="1" applyFill="1" applyBorder="1" applyAlignment="1">
      <alignment horizontal="center"/>
    </xf>
    <xf numFmtId="3" fontId="13" fillId="0" borderId="1" xfId="4" applyNumberFormat="1" applyFont="1" applyFill="1" applyBorder="1" applyAlignment="1">
      <alignment horizontal="center"/>
    </xf>
    <xf numFmtId="170" fontId="13" fillId="0" borderId="1" xfId="4" applyNumberFormat="1" applyFont="1" applyFill="1" applyBorder="1" applyAlignment="1">
      <alignment horizontal="center"/>
    </xf>
    <xf numFmtId="171" fontId="13" fillId="0" borderId="1" xfId="4" applyNumberFormat="1" applyFont="1" applyFill="1" applyBorder="1" applyAlignment="1">
      <alignment horizontal="center"/>
    </xf>
    <xf numFmtId="14" fontId="13" fillId="0" borderId="1" xfId="4" applyNumberFormat="1" applyFont="1" applyFill="1" applyBorder="1" applyAlignment="1">
      <alignment horizontal="center"/>
    </xf>
    <xf numFmtId="172" fontId="13" fillId="0" borderId="0" xfId="4" applyNumberFormat="1" applyFont="1" applyFill="1" applyAlignment="1">
      <alignment horizontal="center"/>
    </xf>
    <xf numFmtId="14" fontId="13" fillId="0" borderId="0" xfId="4" applyNumberFormat="1" applyFont="1" applyFill="1" applyAlignment="1">
      <alignment horizontal="right"/>
    </xf>
    <xf numFmtId="0" fontId="13" fillId="0" borderId="0" xfId="4" applyFont="1" applyFill="1" applyAlignment="1">
      <alignment horizontal="right"/>
    </xf>
    <xf numFmtId="41" fontId="13" fillId="0" borderId="0" xfId="4" applyNumberFormat="1" applyFont="1" applyFill="1"/>
    <xf numFmtId="0" fontId="13" fillId="0" borderId="0" xfId="4" applyFont="1" applyFill="1" applyBorder="1"/>
    <xf numFmtId="0" fontId="12" fillId="0" borderId="0" xfId="4" applyFont="1" applyFill="1" applyAlignment="1">
      <alignment horizontal="right"/>
    </xf>
    <xf numFmtId="41" fontId="12" fillId="0" borderId="0" xfId="4" applyNumberFormat="1" applyFont="1" applyFill="1"/>
    <xf numFmtId="0" fontId="12" fillId="0" borderId="0" xfId="4" applyFont="1" applyFill="1" applyBorder="1"/>
    <xf numFmtId="41" fontId="13" fillId="0" borderId="0" xfId="4" applyNumberFormat="1" applyFont="1" applyFill="1" applyBorder="1"/>
    <xf numFmtId="41" fontId="13" fillId="0" borderId="1" xfId="4" applyNumberFormat="1" applyFont="1" applyFill="1" applyBorder="1"/>
    <xf numFmtId="10" fontId="13" fillId="0" borderId="0" xfId="4" applyNumberFormat="1" applyFont="1" applyFill="1"/>
    <xf numFmtId="3" fontId="13" fillId="0" borderId="0" xfId="11" applyNumberFormat="1" applyFont="1" applyFill="1" applyBorder="1"/>
    <xf numFmtId="0" fontId="13" fillId="0" borderId="0" xfId="12" applyFont="1"/>
    <xf numFmtId="14" fontId="13" fillId="0" borderId="0" xfId="12" applyNumberFormat="1" applyFont="1" applyFill="1" applyAlignment="1">
      <alignment horizontal="right"/>
    </xf>
    <xf numFmtId="0" fontId="13" fillId="0" borderId="0" xfId="12" applyFont="1" applyFill="1"/>
    <xf numFmtId="3" fontId="13" fillId="0" borderId="0" xfId="12" applyNumberFormat="1" applyFont="1" applyFill="1" applyBorder="1"/>
    <xf numFmtId="0" fontId="13" fillId="0" borderId="0" xfId="0" applyFont="1" applyFill="1"/>
    <xf numFmtId="0" fontId="12" fillId="0" borderId="0" xfId="0" applyFont="1" applyFill="1"/>
    <xf numFmtId="165" fontId="12" fillId="0" borderId="0" xfId="0" applyNumberFormat="1" applyFont="1" applyFill="1" applyAlignment="1">
      <alignment horizontal="left"/>
    </xf>
    <xf numFmtId="0" fontId="8" fillId="0" borderId="0" xfId="0" applyFont="1" applyFill="1"/>
    <xf numFmtId="37" fontId="13" fillId="0" borderId="0" xfId="13" applyFont="1" applyFill="1" applyAlignment="1" applyProtection="1">
      <alignment horizontal="center"/>
    </xf>
    <xf numFmtId="17" fontId="13" fillId="0" borderId="0" xfId="0" applyNumberFormat="1" applyFont="1" applyFill="1" applyBorder="1" applyAlignment="1">
      <alignment horizontal="center"/>
    </xf>
    <xf numFmtId="0" fontId="13" fillId="0" borderId="0" xfId="0" applyFont="1" applyFill="1" applyBorder="1" applyAlignment="1">
      <alignment horizontal="center" wrapText="1"/>
    </xf>
    <xf numFmtId="37" fontId="13" fillId="0" borderId="0" xfId="13" applyFont="1" applyFill="1" applyBorder="1" applyAlignment="1" applyProtection="1">
      <alignment horizontal="center"/>
    </xf>
    <xf numFmtId="0" fontId="13" fillId="0" borderId="0" xfId="0" applyFont="1" applyFill="1" applyBorder="1" applyAlignment="1"/>
    <xf numFmtId="5" fontId="20" fillId="0" borderId="0" xfId="14" applyNumberFormat="1" applyFont="1" applyFill="1" applyBorder="1" applyProtection="1"/>
    <xf numFmtId="0" fontId="13" fillId="0" borderId="0" xfId="0" applyFont="1" applyFill="1" applyBorder="1"/>
    <xf numFmtId="0" fontId="8" fillId="0" borderId="0" xfId="0" applyFont="1" applyFill="1" applyBorder="1"/>
    <xf numFmtId="0" fontId="20" fillId="0" borderId="0" xfId="14" applyFont="1" applyFill="1" applyBorder="1" applyProtection="1"/>
    <xf numFmtId="0" fontId="22" fillId="0" borderId="0" xfId="0" applyFont="1" applyFill="1" applyBorder="1" applyAlignment="1">
      <alignment horizontal="right"/>
    </xf>
    <xf numFmtId="173" fontId="13" fillId="0" borderId="0" xfId="9" applyNumberFormat="1" applyFont="1" applyFill="1" applyBorder="1"/>
    <xf numFmtId="0" fontId="13" fillId="0" borderId="0" xfId="0" applyFont="1" applyFill="1" applyBorder="1" applyAlignment="1">
      <alignment horizontal="left"/>
    </xf>
    <xf numFmtId="10" fontId="13" fillId="0" borderId="0" xfId="0" applyNumberFormat="1" applyFont="1" applyFill="1" applyBorder="1"/>
    <xf numFmtId="10" fontId="13" fillId="0" borderId="0" xfId="0" applyNumberFormat="1" applyFont="1" applyFill="1"/>
    <xf numFmtId="0" fontId="13" fillId="0" borderId="0" xfId="4" applyFont="1" applyFill="1" applyBorder="1" applyAlignment="1">
      <alignment horizontal="center"/>
    </xf>
    <xf numFmtId="166" fontId="13" fillId="0" borderId="0" xfId="16" applyNumberFormat="1" applyFont="1" applyFill="1"/>
    <xf numFmtId="43" fontId="8" fillId="0" borderId="0" xfId="9" applyFont="1" applyFill="1"/>
    <xf numFmtId="3" fontId="13" fillId="0" borderId="0" xfId="0" applyNumberFormat="1" applyFont="1"/>
    <xf numFmtId="0" fontId="0" fillId="0" borderId="0" xfId="0" applyFill="1"/>
    <xf numFmtId="5" fontId="0" fillId="0" borderId="0" xfId="0" applyNumberFormat="1" applyFill="1"/>
    <xf numFmtId="0" fontId="0" fillId="0" borderId="0" xfId="0" applyFill="1" applyBorder="1"/>
    <xf numFmtId="10" fontId="13" fillId="0" borderId="0" xfId="3" applyNumberFormat="1" applyFont="1" applyFill="1"/>
    <xf numFmtId="5" fontId="23" fillId="0" borderId="0" xfId="0" applyNumberFormat="1" applyFont="1" applyFill="1" applyBorder="1"/>
    <xf numFmtId="37" fontId="20" fillId="0" borderId="0" xfId="14" applyNumberFormat="1" applyFont="1" applyFill="1" applyBorder="1" applyProtection="1"/>
    <xf numFmtId="37" fontId="12" fillId="0" borderId="1" xfId="0" applyNumberFormat="1" applyFont="1" applyFill="1" applyBorder="1"/>
    <xf numFmtId="168" fontId="13" fillId="0" borderId="5" xfId="2" applyNumberFormat="1" applyFont="1" applyFill="1" applyBorder="1"/>
    <xf numFmtId="168" fontId="12" fillId="0" borderId="5" xfId="2" applyNumberFormat="1" applyFont="1" applyFill="1" applyBorder="1"/>
    <xf numFmtId="174" fontId="13" fillId="0" borderId="0" xfId="0" applyNumberFormat="1" applyFont="1" applyFill="1" applyBorder="1" applyAlignment="1">
      <alignment horizontal="left"/>
    </xf>
    <xf numFmtId="0" fontId="12" fillId="0" borderId="0" xfId="11" applyFont="1" applyFill="1" applyAlignment="1">
      <alignment horizontal="right"/>
    </xf>
    <xf numFmtId="173" fontId="0" fillId="0" borderId="0" xfId="0" applyNumberFormat="1" applyFill="1"/>
    <xf numFmtId="5" fontId="12" fillId="0" borderId="0" xfId="11" applyNumberFormat="1" applyFont="1" applyFill="1"/>
    <xf numFmtId="175" fontId="13" fillId="0" borderId="0" xfId="9" applyNumberFormat="1" applyFont="1" applyFill="1"/>
    <xf numFmtId="43" fontId="13" fillId="0" borderId="0" xfId="9" applyFont="1" applyFill="1"/>
    <xf numFmtId="43" fontId="24" fillId="0" borderId="0" xfId="9" applyFont="1" applyFill="1" applyBorder="1" applyAlignment="1" applyProtection="1">
      <alignment horizontal="left"/>
    </xf>
    <xf numFmtId="0" fontId="8" fillId="0" borderId="0" xfId="11" applyFill="1"/>
    <xf numFmtId="10" fontId="12" fillId="0" borderId="0" xfId="11" applyNumberFormat="1" applyFont="1" applyFill="1"/>
    <xf numFmtId="10" fontId="0" fillId="0" borderId="0" xfId="0" applyNumberFormat="1" applyFill="1"/>
    <xf numFmtId="37" fontId="14" fillId="0" borderId="0" xfId="13" applyFont="1" applyFill="1" applyAlignment="1" applyProtection="1">
      <alignment horizontal="center"/>
    </xf>
    <xf numFmtId="43" fontId="13" fillId="0" borderId="0" xfId="1" applyFont="1" applyFill="1"/>
    <xf numFmtId="0" fontId="0" fillId="0" borderId="0" xfId="0" applyAlignment="1">
      <alignment horizontal="center" vertical="center"/>
    </xf>
    <xf numFmtId="0" fontId="0" fillId="0" borderId="0" xfId="0" applyAlignment="1">
      <alignment horizontal="center"/>
    </xf>
    <xf numFmtId="173" fontId="0" fillId="0" borderId="0" xfId="245" applyNumberFormat="1" applyFont="1"/>
    <xf numFmtId="0" fontId="61" fillId="0" borderId="0" xfId="0" applyFont="1"/>
    <xf numFmtId="0" fontId="61" fillId="0" borderId="0" xfId="0" applyFont="1" applyAlignment="1">
      <alignment horizontal="center"/>
    </xf>
    <xf numFmtId="0" fontId="14" fillId="0" borderId="0" xfId="0" applyFont="1"/>
    <xf numFmtId="37" fontId="14" fillId="0" borderId="0" xfId="0" applyNumberFormat="1" applyFont="1" applyBorder="1" applyProtection="1">
      <protection locked="0"/>
    </xf>
    <xf numFmtId="0" fontId="0" fillId="0" borderId="0" xfId="0" applyAlignment="1">
      <alignment horizontal="left" vertical="top"/>
    </xf>
    <xf numFmtId="0" fontId="8" fillId="0" borderId="0" xfId="0" applyFont="1" applyFill="1" applyAlignment="1">
      <alignment horizontal="center"/>
    </xf>
    <xf numFmtId="0" fontId="13" fillId="0" borderId="0" xfId="4" applyFont="1" applyFill="1" applyAlignment="1">
      <alignment horizontal="center"/>
    </xf>
    <xf numFmtId="173" fontId="0" fillId="0" borderId="0" xfId="1" applyNumberFormat="1" applyFont="1" applyFill="1"/>
    <xf numFmtId="0" fontId="0" fillId="0" borderId="0" xfId="0" applyAlignment="1">
      <alignment horizontal="center" wrapText="1"/>
    </xf>
    <xf numFmtId="173" fontId="0" fillId="0" borderId="0" xfId="245" applyNumberFormat="1" applyFont="1" applyBorder="1"/>
    <xf numFmtId="173" fontId="0" fillId="0" borderId="0" xfId="1" applyNumberFormat="1" applyFont="1"/>
    <xf numFmtId="173" fontId="0" fillId="0" borderId="0" xfId="3" applyNumberFormat="1" applyFont="1"/>
    <xf numFmtId="0" fontId="12" fillId="0" borderId="0" xfId="0" applyFont="1" applyFill="1" applyAlignment="1">
      <alignment horizontal="center"/>
    </xf>
    <xf numFmtId="5" fontId="20" fillId="0" borderId="0" xfId="14" applyNumberFormat="1" applyFont="1" applyFill="1" applyBorder="1" applyAlignment="1" applyProtection="1">
      <alignment horizontal="center"/>
    </xf>
    <xf numFmtId="0" fontId="13" fillId="0" borderId="0" xfId="0" applyFont="1" applyFill="1" applyBorder="1" applyAlignment="1">
      <alignment horizontal="center"/>
    </xf>
    <xf numFmtId="0" fontId="13" fillId="0" borderId="0" xfId="0" applyFont="1" applyFill="1" applyAlignment="1">
      <alignment horizontal="center"/>
    </xf>
    <xf numFmtId="10" fontId="13" fillId="0" borderId="0" xfId="0" applyNumberFormat="1" applyFont="1" applyFill="1" applyBorder="1" applyAlignment="1">
      <alignment horizontal="center"/>
    </xf>
    <xf numFmtId="10" fontId="62" fillId="0" borderId="0" xfId="0" applyNumberFormat="1" applyFont="1" applyAlignment="1">
      <alignment horizontal="center"/>
    </xf>
    <xf numFmtId="37" fontId="15" fillId="0" borderId="0" xfId="2" quotePrefix="1" applyNumberFormat="1" applyFont="1" applyFill="1" applyBorder="1"/>
    <xf numFmtId="0" fontId="0" fillId="0" borderId="0" xfId="0" applyAlignment="1">
      <alignment horizontal="left" wrapText="1"/>
    </xf>
    <xf numFmtId="173" fontId="13" fillId="0" borderId="0" xfId="0" applyNumberFormat="1" applyFont="1" applyFill="1" applyBorder="1"/>
    <xf numFmtId="168" fontId="13" fillId="0" borderId="0" xfId="2" applyNumberFormat="1" applyFont="1" applyFill="1" applyBorder="1"/>
    <xf numFmtId="173" fontId="20" fillId="0" borderId="0" xfId="1" applyNumberFormat="1" applyFont="1" applyFill="1" applyBorder="1" applyProtection="1"/>
    <xf numFmtId="168" fontId="12" fillId="0" borderId="0" xfId="2" applyNumberFormat="1" applyFont="1" applyFill="1"/>
    <xf numFmtId="0" fontId="17" fillId="0" borderId="0" xfId="4" applyFont="1" applyFill="1" applyAlignment="1">
      <alignment horizontal="left" vertical="top"/>
    </xf>
    <xf numFmtId="0" fontId="18" fillId="0" borderId="0" xfId="4" applyFont="1" applyFill="1"/>
    <xf numFmtId="168" fontId="13" fillId="0" borderId="0" xfId="2" applyNumberFormat="1" applyFont="1" applyFill="1"/>
    <xf numFmtId="168" fontId="0" fillId="0" borderId="5" xfId="2" applyNumberFormat="1" applyFont="1" applyBorder="1"/>
    <xf numFmtId="168" fontId="0" fillId="0" borderId="0" xfId="2" applyNumberFormat="1" applyFont="1"/>
    <xf numFmtId="168" fontId="0" fillId="0" borderId="0" xfId="2" quotePrefix="1" applyNumberFormat="1" applyFont="1"/>
    <xf numFmtId="0" fontId="61" fillId="0" borderId="0" xfId="0" applyFont="1" applyAlignment="1">
      <alignment horizontal="center" wrapText="1"/>
    </xf>
    <xf numFmtId="168" fontId="0" fillId="0" borderId="0" xfId="0" applyNumberFormat="1"/>
    <xf numFmtId="0" fontId="0" fillId="0" borderId="0" xfId="0" applyFill="1" applyAlignment="1">
      <alignment horizontal="left" wrapText="1"/>
    </xf>
    <xf numFmtId="168" fontId="0" fillId="0" borderId="0" xfId="2" applyNumberFormat="1" applyFont="1" applyFill="1"/>
    <xf numFmtId="0" fontId="0" fillId="0" borderId="0" xfId="0" applyFill="1" applyAlignment="1">
      <alignment horizontal="left" vertical="top" wrapText="1"/>
    </xf>
    <xf numFmtId="173" fontId="10" fillId="0" borderId="0" xfId="1" applyNumberFormat="1" applyFont="1"/>
    <xf numFmtId="0" fontId="14" fillId="0" borderId="0" xfId="0" quotePrefix="1" applyFont="1" applyAlignment="1">
      <alignment horizontal="left" vertical="top"/>
    </xf>
    <xf numFmtId="168" fontId="21" fillId="0" borderId="0" xfId="2" applyNumberFormat="1" applyFont="1" applyFill="1" applyBorder="1" applyProtection="1"/>
    <xf numFmtId="173" fontId="12" fillId="0" borderId="0" xfId="1" applyNumberFormat="1" applyFont="1" applyFill="1"/>
    <xf numFmtId="168" fontId="12" fillId="0" borderId="0" xfId="2" applyNumberFormat="1" applyFont="1" applyFill="1" applyBorder="1"/>
    <xf numFmtId="168" fontId="0" fillId="0" borderId="4" xfId="2" applyNumberFormat="1" applyFont="1" applyBorder="1"/>
    <xf numFmtId="0" fontId="61" fillId="0" borderId="0" xfId="0" applyFont="1" applyAlignment="1">
      <alignment horizontal="left" vertical="center"/>
    </xf>
    <xf numFmtId="0" fontId="0" fillId="0" borderId="0" xfId="0" applyFont="1"/>
    <xf numFmtId="168" fontId="0" fillId="0" borderId="0" xfId="2" applyNumberFormat="1" applyFont="1" applyBorder="1"/>
    <xf numFmtId="0" fontId="61" fillId="0" borderId="0" xfId="0" applyFont="1" applyBorder="1" applyAlignment="1">
      <alignment horizontal="center"/>
    </xf>
    <xf numFmtId="168" fontId="0" fillId="0" borderId="0" xfId="2" applyNumberFormat="1" applyFont="1" applyFill="1" applyBorder="1"/>
    <xf numFmtId="0" fontId="0" fillId="0" borderId="0" xfId="0" applyBorder="1" applyAlignment="1">
      <alignment horizontal="center" wrapText="1"/>
    </xf>
    <xf numFmtId="0" fontId="0" fillId="0" borderId="0" xfId="0" applyFont="1" applyAlignment="1">
      <alignment horizontal="left" indent="2"/>
    </xf>
    <xf numFmtId="173" fontId="14" fillId="0" borderId="0" xfId="247" applyNumberFormat="1" applyFont="1"/>
    <xf numFmtId="3" fontId="13" fillId="0" borderId="0" xfId="12" applyNumberFormat="1" applyFont="1"/>
    <xf numFmtId="3" fontId="12" fillId="0" borderId="0" xfId="4" applyNumberFormat="1" applyFont="1" applyFill="1"/>
    <xf numFmtId="0" fontId="12" fillId="0" borderId="0" xfId="4" applyFont="1" applyFill="1"/>
    <xf numFmtId="166" fontId="13" fillId="0" borderId="0" xfId="4" applyNumberFormat="1" applyFont="1" applyFill="1"/>
    <xf numFmtId="0" fontId="17" fillId="0" borderId="0" xfId="4" applyFont="1" applyFill="1"/>
    <xf numFmtId="14" fontId="13" fillId="0" borderId="0" xfId="4" applyNumberFormat="1" applyFont="1" applyFill="1"/>
    <xf numFmtId="0" fontId="13" fillId="0" borderId="0" xfId="4" applyFont="1" applyFill="1"/>
    <xf numFmtId="3" fontId="13" fillId="0" borderId="0" xfId="4" applyNumberFormat="1" applyFont="1" applyFill="1"/>
    <xf numFmtId="0" fontId="13" fillId="0" borderId="0" xfId="4" applyFont="1" applyFill="1" applyAlignment="1">
      <alignment horizontal="right"/>
    </xf>
    <xf numFmtId="14" fontId="13" fillId="0" borderId="0" xfId="4" applyNumberFormat="1" applyFont="1" applyFill="1" applyAlignment="1">
      <alignment horizontal="right"/>
    </xf>
    <xf numFmtId="10" fontId="13" fillId="0" borderId="0" xfId="4" applyNumberFormat="1" applyFont="1" applyFill="1"/>
    <xf numFmtId="3" fontId="13" fillId="0" borderId="0" xfId="4" applyNumberFormat="1" applyFont="1" applyFill="1" applyBorder="1"/>
    <xf numFmtId="0" fontId="13" fillId="0" borderId="0" xfId="4" applyFont="1" applyFill="1" applyBorder="1"/>
    <xf numFmtId="169" fontId="0" fillId="0" borderId="0" xfId="0" applyNumberFormat="1" applyFill="1"/>
    <xf numFmtId="10" fontId="13" fillId="0" borderId="0" xfId="12" applyNumberFormat="1" applyFont="1" applyFill="1"/>
    <xf numFmtId="3" fontId="13" fillId="0" borderId="5" xfId="4" applyNumberFormat="1" applyFont="1" applyFill="1" applyBorder="1"/>
    <xf numFmtId="0" fontId="10" fillId="0" borderId="26" xfId="0" applyFont="1" applyBorder="1"/>
    <xf numFmtId="0" fontId="10" fillId="0" borderId="17" xfId="0" applyFont="1" applyBorder="1" applyAlignment="1">
      <alignment horizontal="center"/>
    </xf>
    <xf numFmtId="3" fontId="10" fillId="0" borderId="17" xfId="0" applyNumberFormat="1" applyFont="1" applyBorder="1" applyAlignment="1">
      <alignment horizontal="center"/>
    </xf>
    <xf numFmtId="10" fontId="10" fillId="0" borderId="17" xfId="0" applyNumberFormat="1" applyFont="1" applyBorder="1" applyAlignment="1">
      <alignment horizontal="center"/>
    </xf>
    <xf numFmtId="2" fontId="10" fillId="0" borderId="17" xfId="0" applyNumberFormat="1" applyFont="1" applyBorder="1" applyAlignment="1">
      <alignment horizontal="center"/>
    </xf>
    <xf numFmtId="0" fontId="10" fillId="0" borderId="27" xfId="0" applyFont="1" applyBorder="1"/>
    <xf numFmtId="0" fontId="10" fillId="0" borderId="22" xfId="0" applyFont="1" applyBorder="1"/>
    <xf numFmtId="165" fontId="10" fillId="0" borderId="16" xfId="0" applyNumberFormat="1" applyFont="1" applyBorder="1" applyAlignment="1">
      <alignment horizontal="center"/>
    </xf>
    <xf numFmtId="3" fontId="10" fillId="0" borderId="18" xfId="0" applyNumberFormat="1" applyFont="1" applyBorder="1" applyAlignment="1">
      <alignment horizontal="center"/>
    </xf>
    <xf numFmtId="3" fontId="10" fillId="0" borderId="16" xfId="0" applyNumberFormat="1" applyFont="1" applyBorder="1" applyAlignment="1">
      <alignment horizontal="center"/>
    </xf>
    <xf numFmtId="10" fontId="10" fillId="0" borderId="18" xfId="0" applyNumberFormat="1" applyFont="1" applyBorder="1" applyAlignment="1">
      <alignment horizontal="center"/>
    </xf>
    <xf numFmtId="2" fontId="10" fillId="0" borderId="18" xfId="0" applyNumberFormat="1" applyFont="1" applyBorder="1" applyAlignment="1">
      <alignment horizontal="center"/>
    </xf>
    <xf numFmtId="0" fontId="10" fillId="0" borderId="18" xfId="0" applyFont="1" applyBorder="1" applyAlignment="1">
      <alignment horizontal="center"/>
    </xf>
    <xf numFmtId="0" fontId="10" fillId="0" borderId="23" xfId="0" applyFont="1" applyBorder="1"/>
    <xf numFmtId="0" fontId="10" fillId="0" borderId="22" xfId="0" applyFont="1" applyFill="1" applyBorder="1"/>
    <xf numFmtId="0" fontId="10" fillId="0" borderId="16" xfId="0" applyFont="1" applyFill="1" applyBorder="1"/>
    <xf numFmtId="3" fontId="63" fillId="0" borderId="16" xfId="0" quotePrefix="1" applyNumberFormat="1" applyFont="1" applyFill="1" applyBorder="1"/>
    <xf numFmtId="3" fontId="10" fillId="0" borderId="16" xfId="0" applyNumberFormat="1" applyFont="1" applyFill="1" applyBorder="1"/>
    <xf numFmtId="10" fontId="10" fillId="0" borderId="17" xfId="3" applyNumberFormat="1" applyFont="1" applyFill="1" applyBorder="1" applyAlignment="1">
      <alignment horizontal="center"/>
    </xf>
    <xf numFmtId="10" fontId="10" fillId="0" borderId="23" xfId="3" applyNumberFormat="1" applyFont="1" applyFill="1" applyBorder="1"/>
    <xf numFmtId="166" fontId="10" fillId="0" borderId="16" xfId="3" applyNumberFormat="1" applyFont="1" applyFill="1" applyBorder="1" applyAlignment="1">
      <alignment horizontal="center"/>
    </xf>
    <xf numFmtId="0" fontId="10" fillId="0" borderId="16" xfId="0" applyFont="1" applyFill="1" applyBorder="1" applyAlignment="1">
      <alignment horizontal="center"/>
    </xf>
    <xf numFmtId="0" fontId="10" fillId="0" borderId="23" xfId="0" applyFont="1" applyFill="1" applyBorder="1"/>
    <xf numFmtId="167" fontId="10" fillId="0" borderId="18" xfId="0" applyNumberFormat="1" applyFont="1" applyFill="1" applyBorder="1"/>
    <xf numFmtId="37" fontId="63" fillId="0" borderId="16" xfId="0" quotePrefix="1" applyNumberFormat="1" applyFont="1" applyFill="1" applyBorder="1" applyAlignment="1">
      <alignment horizontal="left"/>
    </xf>
    <xf numFmtId="2" fontId="10" fillId="0" borderId="16" xfId="0" applyNumberFormat="1" applyFont="1" applyFill="1" applyBorder="1"/>
    <xf numFmtId="10" fontId="10" fillId="0" borderId="18" xfId="3" applyNumberFormat="1" applyFont="1" applyFill="1" applyBorder="1" applyAlignment="1">
      <alignment horizontal="center"/>
    </xf>
    <xf numFmtId="3" fontId="10" fillId="0" borderId="17" xfId="0" applyNumberFormat="1" applyFont="1" applyFill="1" applyBorder="1"/>
    <xf numFmtId="10" fontId="10" fillId="0" borderId="17" xfId="0" applyNumberFormat="1" applyFont="1" applyFill="1" applyBorder="1" applyAlignment="1">
      <alignment horizontal="center"/>
    </xf>
    <xf numFmtId="2" fontId="10" fillId="0" borderId="17" xfId="0" applyNumberFormat="1" applyFont="1" applyFill="1" applyBorder="1"/>
    <xf numFmtId="0" fontId="10" fillId="0" borderId="17" xfId="0" applyFont="1" applyFill="1" applyBorder="1" applyAlignment="1">
      <alignment horizontal="center"/>
    </xf>
    <xf numFmtId="0" fontId="10" fillId="0" borderId="16" xfId="0" applyFont="1" applyFill="1" applyBorder="1" applyAlignment="1">
      <alignment horizontal="right"/>
    </xf>
    <xf numFmtId="168" fontId="66" fillId="0" borderId="31" xfId="5" applyNumberFormat="1" applyFont="1" applyFill="1" applyBorder="1"/>
    <xf numFmtId="10" fontId="7" fillId="0" borderId="31" xfId="0" applyNumberFormat="1" applyFont="1" applyFill="1" applyBorder="1" applyAlignment="1">
      <alignment horizontal="center"/>
    </xf>
    <xf numFmtId="10" fontId="7" fillId="0" borderId="23" xfId="0" applyNumberFormat="1" applyFont="1" applyFill="1" applyBorder="1"/>
    <xf numFmtId="0" fontId="10" fillId="0" borderId="28" xfId="0" applyFont="1" applyFill="1" applyBorder="1"/>
    <xf numFmtId="0" fontId="10" fillId="0" borderId="29" xfId="0" applyFont="1" applyFill="1" applyBorder="1"/>
    <xf numFmtId="0" fontId="10" fillId="0" borderId="32" xfId="0" applyFont="1" applyFill="1" applyBorder="1"/>
    <xf numFmtId="0" fontId="10" fillId="0" borderId="30" xfId="0" applyFont="1" applyFill="1" applyBorder="1"/>
    <xf numFmtId="0" fontId="7" fillId="0" borderId="19" xfId="4" applyFont="1" applyFill="1" applyBorder="1" applyAlignment="1">
      <alignment horizontal="center"/>
    </xf>
    <xf numFmtId="9" fontId="10" fillId="0" borderId="31" xfId="0" applyNumberFormat="1" applyFont="1" applyFill="1" applyBorder="1" applyAlignment="1">
      <alignment horizontal="center"/>
    </xf>
    <xf numFmtId="3" fontId="66" fillId="0" borderId="16" xfId="6" applyNumberFormat="1" applyFont="1" applyFill="1" applyBorder="1" applyAlignment="1">
      <alignment horizontal="center"/>
    </xf>
    <xf numFmtId="0" fontId="66" fillId="0" borderId="16" xfId="6" applyFont="1" applyFill="1" applyBorder="1" applyAlignment="1">
      <alignment horizontal="center"/>
    </xf>
    <xf numFmtId="0" fontId="66" fillId="0" borderId="16" xfId="6" applyFont="1" applyFill="1" applyBorder="1"/>
    <xf numFmtId="0" fontId="10" fillId="0" borderId="16" xfId="6" applyFont="1" applyFill="1" applyBorder="1" applyAlignment="1">
      <alignment horizontal="left"/>
    </xf>
    <xf numFmtId="37" fontId="63" fillId="0" borderId="16" xfId="0" quotePrefix="1" applyNumberFormat="1" applyFont="1" applyBorder="1" applyAlignment="1">
      <alignment horizontal="left"/>
    </xf>
    <xf numFmtId="2" fontId="10" fillId="0" borderId="16" xfId="0" applyNumberFormat="1" applyFont="1" applyBorder="1"/>
    <xf numFmtId="3" fontId="10" fillId="0" borderId="16" xfId="0" applyNumberFormat="1" applyFont="1" applyBorder="1"/>
    <xf numFmtId="0" fontId="7" fillId="0" borderId="21" xfId="4" applyFont="1" applyFill="1" applyBorder="1" applyAlignment="1">
      <alignment horizontal="center"/>
    </xf>
    <xf numFmtId="0" fontId="7" fillId="0" borderId="22" xfId="4" applyFont="1" applyFill="1" applyBorder="1" applyAlignment="1">
      <alignment horizontal="center"/>
    </xf>
    <xf numFmtId="0" fontId="7" fillId="0" borderId="23" xfId="4" applyFont="1" applyFill="1" applyBorder="1" applyAlignment="1">
      <alignment horizontal="center"/>
    </xf>
    <xf numFmtId="0" fontId="10" fillId="0" borderId="28" xfId="0" applyFont="1" applyBorder="1"/>
    <xf numFmtId="0" fontId="10" fillId="0" borderId="29" xfId="0" applyFont="1" applyBorder="1"/>
    <xf numFmtId="0" fontId="10" fillId="0" borderId="30" xfId="0" applyFont="1" applyBorder="1"/>
    <xf numFmtId="0" fontId="10" fillId="0" borderId="26" xfId="0" applyFont="1" applyFill="1" applyBorder="1"/>
    <xf numFmtId="0" fontId="7" fillId="0" borderId="17" xfId="6" applyFont="1" applyFill="1" applyBorder="1" applyAlignment="1">
      <alignment horizontal="center"/>
    </xf>
    <xf numFmtId="3" fontId="66" fillId="0" borderId="17" xfId="6" applyNumberFormat="1" applyFont="1" applyFill="1" applyBorder="1" applyAlignment="1">
      <alignment horizontal="center"/>
    </xf>
    <xf numFmtId="10" fontId="66" fillId="0" borderId="17" xfId="6" applyNumberFormat="1" applyFont="1" applyFill="1" applyBorder="1" applyAlignment="1">
      <alignment horizontal="center"/>
    </xf>
    <xf numFmtId="2" fontId="66" fillId="0" borderId="17" xfId="6" applyNumberFormat="1" applyFont="1" applyFill="1" applyBorder="1" applyAlignment="1">
      <alignment horizontal="center"/>
    </xf>
    <xf numFmtId="0" fontId="10" fillId="0" borderId="27" xfId="0" applyFont="1" applyFill="1" applyBorder="1"/>
    <xf numFmtId="3" fontId="66" fillId="0" borderId="18" xfId="6" applyNumberFormat="1" applyFont="1" applyFill="1" applyBorder="1" applyAlignment="1">
      <alignment horizontal="center"/>
    </xf>
    <xf numFmtId="10" fontId="66" fillId="0" borderId="18" xfId="6" applyNumberFormat="1" applyFont="1" applyFill="1" applyBorder="1" applyAlignment="1">
      <alignment horizontal="center"/>
    </xf>
    <xf numFmtId="2" fontId="66" fillId="0" borderId="18" xfId="6" applyNumberFormat="1" applyFont="1" applyFill="1" applyBorder="1" applyAlignment="1">
      <alignment horizontal="center"/>
    </xf>
    <xf numFmtId="0" fontId="10" fillId="0" borderId="18" xfId="0" applyFont="1" applyFill="1" applyBorder="1" applyAlignment="1">
      <alignment horizontal="center"/>
    </xf>
    <xf numFmtId="3" fontId="10" fillId="0" borderId="17" xfId="0" applyNumberFormat="1" applyFont="1" applyBorder="1"/>
    <xf numFmtId="2" fontId="10" fillId="0" borderId="17" xfId="0" applyNumberFormat="1" applyFont="1" applyBorder="1"/>
    <xf numFmtId="10" fontId="10" fillId="0" borderId="18" xfId="3" applyNumberFormat="1" applyFont="1" applyBorder="1" applyAlignment="1">
      <alignment horizontal="center"/>
    </xf>
    <xf numFmtId="0" fontId="10" fillId="0" borderId="32" xfId="0" applyFont="1" applyBorder="1"/>
    <xf numFmtId="168" fontId="66" fillId="0" borderId="31" xfId="5" applyNumberFormat="1" applyFont="1" applyBorder="1"/>
    <xf numFmtId="9" fontId="10" fillId="0" borderId="31" xfId="0" applyNumberFormat="1" applyFont="1" applyBorder="1" applyAlignment="1">
      <alignment horizontal="center"/>
    </xf>
    <xf numFmtId="10" fontId="7" fillId="0" borderId="31" xfId="0" applyNumberFormat="1" applyFont="1" applyBorder="1" applyAlignment="1">
      <alignment horizontal="center"/>
    </xf>
    <xf numFmtId="0" fontId="0" fillId="0" borderId="0" xfId="0" applyAlignment="1">
      <alignment horizontal="left" indent="2"/>
    </xf>
    <xf numFmtId="168" fontId="10" fillId="0" borderId="17" xfId="2" applyNumberFormat="1" applyFont="1" applyFill="1" applyBorder="1"/>
    <xf numFmtId="0" fontId="13" fillId="0" borderId="0" xfId="4" applyFont="1" applyFill="1" applyAlignment="1">
      <alignment horizontal="center"/>
    </xf>
    <xf numFmtId="166" fontId="12" fillId="0" borderId="0" xfId="207" applyNumberFormat="1" applyFont="1" applyFill="1"/>
    <xf numFmtId="3" fontId="13" fillId="0" borderId="0" xfId="4" applyNumberFormat="1" applyFont="1" applyFill="1" applyAlignment="1">
      <alignment horizontal="right"/>
    </xf>
    <xf numFmtId="184" fontId="13" fillId="0" borderId="0" xfId="250" applyNumberFormat="1" applyFont="1" applyFill="1"/>
    <xf numFmtId="166" fontId="12" fillId="0" borderId="1" xfId="207" applyNumberFormat="1" applyFont="1" applyFill="1" applyBorder="1"/>
    <xf numFmtId="0" fontId="13" fillId="0" borderId="1" xfId="4" applyFont="1" applyFill="1" applyBorder="1"/>
    <xf numFmtId="3" fontId="13" fillId="0" borderId="1" xfId="4" applyNumberFormat="1" applyFont="1" applyFill="1" applyBorder="1"/>
    <xf numFmtId="185" fontId="13" fillId="0" borderId="0" xfId="4" applyNumberFormat="1" applyFont="1" applyFill="1" applyAlignment="1">
      <alignment horizontal="right"/>
    </xf>
    <xf numFmtId="0" fontId="12" fillId="0" borderId="0" xfId="11" applyFont="1"/>
    <xf numFmtId="166" fontId="13" fillId="0" borderId="0" xfId="207" applyNumberFormat="1" applyFont="1" applyFill="1"/>
    <xf numFmtId="166" fontId="13" fillId="0" borderId="0" xfId="207" applyNumberFormat="1" applyFont="1" applyFill="1" applyBorder="1"/>
    <xf numFmtId="3" fontId="13" fillId="0" borderId="1" xfId="12" applyNumberFormat="1" applyFont="1" applyFill="1" applyBorder="1"/>
    <xf numFmtId="173" fontId="13" fillId="0" borderId="0" xfId="250" applyNumberFormat="1" applyFont="1" applyFill="1" applyBorder="1"/>
    <xf numFmtId="3" fontId="13" fillId="0" borderId="0" xfId="12" applyNumberFormat="1" applyFont="1" applyFill="1"/>
    <xf numFmtId="173" fontId="13" fillId="0" borderId="0" xfId="250" applyNumberFormat="1" applyFont="1" applyFill="1"/>
    <xf numFmtId="41" fontId="13" fillId="0" borderId="0" xfId="207" applyNumberFormat="1" applyFont="1" applyFill="1" applyBorder="1"/>
    <xf numFmtId="10" fontId="13" fillId="0" borderId="0" xfId="269" applyNumberFormat="1" applyFont="1" applyFill="1"/>
    <xf numFmtId="166" fontId="16" fillId="0" borderId="0" xfId="207" applyNumberFormat="1" applyFont="1" applyFill="1"/>
    <xf numFmtId="166" fontId="13" fillId="0" borderId="0" xfId="269" applyNumberFormat="1" applyFont="1" applyFill="1" applyAlignment="1">
      <alignment horizontal="center"/>
    </xf>
    <xf numFmtId="43" fontId="12" fillId="0" borderId="0" xfId="250" applyFont="1" applyFill="1"/>
    <xf numFmtId="43" fontId="12" fillId="0" borderId="0" xfId="9" applyFont="1" applyFill="1"/>
    <xf numFmtId="0" fontId="19" fillId="0" borderId="0" xfId="4" applyFont="1" applyFill="1" applyAlignment="1">
      <alignment vertical="top"/>
    </xf>
    <xf numFmtId="3" fontId="13" fillId="0" borderId="0" xfId="4" applyNumberFormat="1" applyFont="1" applyFill="1" applyAlignment="1">
      <alignment vertical="top"/>
    </xf>
    <xf numFmtId="0" fontId="13" fillId="0" borderId="0" xfId="4" applyFont="1" applyFill="1" applyAlignment="1">
      <alignment vertical="top"/>
    </xf>
    <xf numFmtId="173" fontId="10" fillId="0" borderId="29" xfId="1" applyNumberFormat="1" applyFont="1" applyFill="1" applyBorder="1"/>
    <xf numFmtId="3" fontId="13" fillId="0" borderId="0" xfId="4" applyNumberFormat="1" applyFont="1" applyFill="1" applyAlignment="1">
      <alignment horizontal="right" vertical="top"/>
    </xf>
    <xf numFmtId="170" fontId="13" fillId="0" borderId="0" xfId="4" applyNumberFormat="1" applyFont="1" applyFill="1" applyAlignment="1">
      <alignment vertical="top"/>
    </xf>
    <xf numFmtId="37" fontId="14" fillId="0" borderId="0" xfId="423"/>
    <xf numFmtId="3" fontId="0" fillId="0" borderId="0" xfId="0" applyNumberFormat="1"/>
    <xf numFmtId="0" fontId="61" fillId="0" borderId="0" xfId="0" applyFont="1" applyAlignment="1">
      <alignment horizontal="left" indent="2"/>
    </xf>
    <xf numFmtId="168" fontId="61" fillId="0" borderId="33" xfId="2" applyNumberFormat="1" applyFont="1" applyFill="1" applyBorder="1"/>
    <xf numFmtId="10" fontId="8" fillId="0" borderId="0" xfId="0" applyNumberFormat="1" applyFont="1" applyFill="1"/>
    <xf numFmtId="0" fontId="0" fillId="0" borderId="0" xfId="0" applyFill="1" applyAlignment="1">
      <alignment horizontal="left" vertical="top" wrapText="1"/>
    </xf>
    <xf numFmtId="0" fontId="0" fillId="0" borderId="0" xfId="0" applyAlignment="1">
      <alignment horizontal="left" wrapText="1"/>
    </xf>
    <xf numFmtId="0" fontId="0" fillId="0" borderId="0" xfId="0" applyFill="1" applyAlignment="1">
      <alignment horizontal="left" wrapText="1"/>
    </xf>
    <xf numFmtId="0" fontId="61" fillId="0" borderId="0" xfId="0" applyFont="1" applyAlignment="1">
      <alignment horizontal="left"/>
    </xf>
    <xf numFmtId="42" fontId="14" fillId="0" borderId="0" xfId="0" applyNumberFormat="1" applyFont="1" applyFill="1" applyBorder="1" applyAlignment="1">
      <alignment horizontal="left"/>
    </xf>
    <xf numFmtId="10" fontId="0" fillId="0" borderId="0" xfId="3" applyNumberFormat="1" applyFont="1" applyBorder="1" applyAlignment="1">
      <alignment horizontal="right"/>
    </xf>
    <xf numFmtId="173" fontId="0" fillId="0" borderId="0" xfId="247" applyNumberFormat="1" applyFont="1" applyBorder="1"/>
    <xf numFmtId="173" fontId="0" fillId="0" borderId="0" xfId="0" applyNumberFormat="1"/>
    <xf numFmtId="10" fontId="13" fillId="0" borderId="0" xfId="0" applyNumberFormat="1" applyFont="1" applyFill="1" applyBorder="1" applyAlignment="1">
      <alignment horizontal="right"/>
    </xf>
    <xf numFmtId="0" fontId="13" fillId="0" borderId="0" xfId="452" applyFont="1" applyFill="1" applyAlignment="1">
      <alignment horizontal="left"/>
    </xf>
    <xf numFmtId="173" fontId="0" fillId="0" borderId="0" xfId="1" quotePrefix="1" applyNumberFormat="1" applyFont="1" applyBorder="1" applyAlignment="1">
      <alignment horizontal="center"/>
    </xf>
    <xf numFmtId="173" fontId="0" fillId="0" borderId="0" xfId="1" applyNumberFormat="1" applyFont="1" applyBorder="1"/>
    <xf numFmtId="173" fontId="0" fillId="0" borderId="0" xfId="0" applyNumberFormat="1" applyBorder="1"/>
    <xf numFmtId="0" fontId="77" fillId="0" borderId="0" xfId="0" applyFont="1" applyBorder="1"/>
    <xf numFmtId="17" fontId="0" fillId="0" borderId="0" xfId="0" applyNumberFormat="1"/>
    <xf numFmtId="37" fontId="0" fillId="0" borderId="0" xfId="0" applyNumberFormat="1" applyBorder="1"/>
    <xf numFmtId="9" fontId="10" fillId="0" borderId="17" xfId="0" applyNumberFormat="1" applyFont="1" applyFill="1" applyBorder="1" applyAlignment="1">
      <alignment horizontal="center"/>
    </xf>
    <xf numFmtId="9" fontId="10" fillId="0" borderId="16" xfId="0" applyNumberFormat="1" applyFont="1" applyFill="1" applyBorder="1" applyAlignment="1">
      <alignment horizontal="center"/>
    </xf>
    <xf numFmtId="9" fontId="10" fillId="0" borderId="18" xfId="0" applyNumberFormat="1" applyFont="1" applyBorder="1" applyAlignment="1">
      <alignment horizontal="center"/>
    </xf>
    <xf numFmtId="9" fontId="10" fillId="0" borderId="18" xfId="0" applyNumberFormat="1" applyFont="1" applyFill="1" applyBorder="1" applyAlignment="1">
      <alignment horizontal="center"/>
    </xf>
    <xf numFmtId="0" fontId="10" fillId="0" borderId="0" xfId="4" applyFont="1" applyFill="1"/>
    <xf numFmtId="0" fontId="10" fillId="0" borderId="0" xfId="0" applyFont="1" applyAlignment="1">
      <alignment horizontal="left" vertical="top" wrapText="1"/>
    </xf>
    <xf numFmtId="0" fontId="10" fillId="0" borderId="0" xfId="0" applyFont="1" applyAlignment="1">
      <alignment horizontal="center"/>
    </xf>
    <xf numFmtId="0" fontId="7" fillId="0" borderId="0" xfId="4" applyFont="1" applyFill="1" applyAlignment="1">
      <alignment horizontal="center"/>
    </xf>
    <xf numFmtId="0" fontId="10" fillId="0" borderId="0" xfId="4" applyFont="1" applyFill="1" applyAlignment="1">
      <alignment horizontal="center"/>
    </xf>
    <xf numFmtId="0" fontId="10" fillId="0" borderId="0" xfId="0" applyFont="1" applyAlignment="1">
      <alignment horizontal="center" vertical="center"/>
    </xf>
    <xf numFmtId="0" fontId="7" fillId="0" borderId="20" xfId="4" applyFont="1" applyFill="1" applyBorder="1" applyAlignment="1">
      <alignment horizontal="center"/>
    </xf>
    <xf numFmtId="0" fontId="7" fillId="0" borderId="16" xfId="4" applyFont="1" applyFill="1" applyBorder="1" applyAlignment="1">
      <alignment horizontal="center"/>
    </xf>
    <xf numFmtId="164" fontId="7" fillId="0" borderId="24" xfId="4" applyNumberFormat="1" applyFont="1" applyFill="1" applyBorder="1" applyAlignment="1">
      <alignment horizontal="center"/>
    </xf>
    <xf numFmtId="164" fontId="7" fillId="0" borderId="18" xfId="4" applyNumberFormat="1" applyFont="1" applyFill="1" applyBorder="1" applyAlignment="1">
      <alignment horizontal="center"/>
    </xf>
    <xf numFmtId="164" fontId="7" fillId="0" borderId="25" xfId="4" applyNumberFormat="1" applyFont="1" applyFill="1" applyBorder="1" applyAlignment="1">
      <alignment horizontal="center"/>
    </xf>
    <xf numFmtId="0" fontId="7" fillId="0" borderId="19" xfId="4" applyFont="1" applyFill="1" applyBorder="1" applyAlignment="1">
      <alignment horizontal="center"/>
    </xf>
    <xf numFmtId="0" fontId="7" fillId="0" borderId="20" xfId="0" applyFont="1" applyFill="1" applyBorder="1" applyAlignment="1">
      <alignment horizontal="center"/>
    </xf>
    <xf numFmtId="0" fontId="7" fillId="0" borderId="21" xfId="0" applyFont="1" applyFill="1" applyBorder="1" applyAlignment="1">
      <alignment horizontal="center"/>
    </xf>
    <xf numFmtId="0" fontId="7" fillId="0" borderId="22" xfId="4" applyFont="1" applyFill="1" applyBorder="1" applyAlignment="1">
      <alignment horizontal="center"/>
    </xf>
    <xf numFmtId="0" fontId="7" fillId="0" borderId="16" xfId="0" applyFont="1" applyFill="1" applyBorder="1" applyAlignment="1">
      <alignment horizontal="center"/>
    </xf>
    <xf numFmtId="0" fontId="7" fillId="0" borderId="23" xfId="0" applyFont="1" applyFill="1" applyBorder="1" applyAlignment="1">
      <alignment horizontal="center"/>
    </xf>
    <xf numFmtId="0" fontId="68" fillId="31" borderId="0" xfId="4" applyFont="1" applyFill="1" applyAlignment="1">
      <alignment horizontal="center"/>
    </xf>
    <xf numFmtId="0" fontId="67" fillId="31" borderId="0" xfId="4" applyFont="1" applyFill="1" applyAlignment="1">
      <alignment horizontal="center"/>
    </xf>
    <xf numFmtId="164" fontId="67" fillId="31" borderId="0" xfId="4" applyNumberFormat="1" applyFont="1" applyFill="1" applyAlignment="1">
      <alignment horizontal="center"/>
    </xf>
    <xf numFmtId="0" fontId="13" fillId="0" borderId="0" xfId="4" applyFont="1" applyFill="1" applyAlignment="1">
      <alignment horizontal="left" vertical="top" wrapText="1"/>
    </xf>
    <xf numFmtId="0" fontId="12" fillId="0" borderId="0" xfId="4" applyFont="1" applyFill="1" applyAlignment="1">
      <alignment horizontal="center"/>
    </xf>
    <xf numFmtId="0" fontId="13" fillId="0" borderId="0" xfId="4" applyFont="1" applyFill="1" applyAlignment="1">
      <alignment horizontal="center"/>
    </xf>
    <xf numFmtId="164" fontId="13" fillId="0" borderId="0" xfId="4" applyNumberFormat="1" applyFont="1" applyFill="1" applyAlignment="1">
      <alignment horizontal="center"/>
    </xf>
    <xf numFmtId="5" fontId="25" fillId="0" borderId="0" xfId="14" applyNumberFormat="1" applyFont="1" applyFill="1" applyBorder="1" applyAlignment="1" applyProtection="1">
      <alignment horizontal="left"/>
    </xf>
    <xf numFmtId="0" fontId="61" fillId="0" borderId="0" xfId="0" applyFont="1" applyAlignment="1">
      <alignment horizontal="center" vertical="center" wrapText="1"/>
    </xf>
    <xf numFmtId="0" fontId="61" fillId="0" borderId="0" xfId="4" applyFont="1" applyFill="1" applyAlignment="1">
      <alignment horizontal="center"/>
    </xf>
    <xf numFmtId="0" fontId="0" fillId="0" borderId="0" xfId="0" applyAlignment="1">
      <alignment horizontal="left" vertical="top" wrapText="1"/>
    </xf>
    <xf numFmtId="0" fontId="0" fillId="0" borderId="0" xfId="0" applyFill="1" applyAlignment="1">
      <alignment horizontal="left" vertical="top" wrapText="1"/>
    </xf>
    <xf numFmtId="0" fontId="0" fillId="0" borderId="0" xfId="4" applyFont="1" applyFill="1" applyAlignment="1">
      <alignment horizontal="center"/>
    </xf>
    <xf numFmtId="0" fontId="13" fillId="0" borderId="0" xfId="0" applyFont="1" applyAlignment="1">
      <alignment horizontal="center"/>
    </xf>
    <xf numFmtId="0" fontId="0" fillId="0" borderId="0" xfId="0" applyAlignment="1">
      <alignment horizontal="left" wrapText="1"/>
    </xf>
    <xf numFmtId="0" fontId="0" fillId="0" borderId="0" xfId="0" applyFill="1" applyAlignment="1">
      <alignment horizontal="left" wrapText="1"/>
    </xf>
    <xf numFmtId="0" fontId="61" fillId="0" borderId="0" xfId="0" applyFont="1" applyAlignment="1">
      <alignment horizontal="left"/>
    </xf>
  </cellXfs>
  <cellStyles count="453">
    <cellStyle name="20% - Accent1 2" xfId="17"/>
    <cellStyle name="20% - Accent2 2" xfId="18"/>
    <cellStyle name="20% - Accent3 2" xfId="19"/>
    <cellStyle name="20% - Accent4 2" xfId="20"/>
    <cellStyle name="20% - Accent5 2" xfId="21"/>
    <cellStyle name="20% - Accent6 2" xfId="22"/>
    <cellStyle name="2decimal" xfId="23"/>
    <cellStyle name="40% - Accent1 2" xfId="24"/>
    <cellStyle name="40% - Accent2 2" xfId="25"/>
    <cellStyle name="40% - Accent3 2" xfId="26"/>
    <cellStyle name="40% - Accent4 2" xfId="27"/>
    <cellStyle name="40% - Accent5 2" xfId="28"/>
    <cellStyle name="40% - Accent6 2" xfId="29"/>
    <cellStyle name="60% - Accent1 2" xfId="30"/>
    <cellStyle name="60% - Accent2 2" xfId="31"/>
    <cellStyle name="60% - Accent3 2" xfId="32"/>
    <cellStyle name="60% - Accent4 2" xfId="33"/>
    <cellStyle name="60% - Accent5 2" xfId="34"/>
    <cellStyle name="60% - Accent6 2" xfId="35"/>
    <cellStyle name="Accent1 2" xfId="36"/>
    <cellStyle name="Accent2 2" xfId="37"/>
    <cellStyle name="Accent3 2" xfId="38"/>
    <cellStyle name="Accent4 2" xfId="39"/>
    <cellStyle name="Accent5 2" xfId="40"/>
    <cellStyle name="Accent6 2" xfId="41"/>
    <cellStyle name="Bad 2" xfId="42"/>
    <cellStyle name="Calculation 2" xfId="43"/>
    <cellStyle name="category" xfId="44"/>
    <cellStyle name="Check Cell 2" xfId="45"/>
    <cellStyle name="ColumnAttributeAbovePrompt" xfId="46"/>
    <cellStyle name="ColumnAttributePrompt" xfId="47"/>
    <cellStyle name="ColumnAttributeValue" xfId="48"/>
    <cellStyle name="ColumnHeadingPrompt" xfId="49"/>
    <cellStyle name="ColumnHeadingValue" xfId="50"/>
    <cellStyle name="Comma" xfId="1" builtinId="3"/>
    <cellStyle name="Comma [0] 2" xfId="51"/>
    <cellStyle name="Comma [0] 2 2" xfId="270"/>
    <cellStyle name="Comma [0] 3" xfId="271"/>
    <cellStyle name="Comma 10" xfId="52"/>
    <cellStyle name="Comma 10 2" xfId="272"/>
    <cellStyle name="Comma 11" xfId="245"/>
    <cellStyle name="Comma 11 2" xfId="273"/>
    <cellStyle name="Comma 12" xfId="247"/>
    <cellStyle name="Comma 12 2" xfId="274"/>
    <cellStyle name="Comma 13" xfId="252"/>
    <cellStyle name="Comma 13 2" xfId="275"/>
    <cellStyle name="Comma 14" xfId="261"/>
    <cellStyle name="Comma 14 2" xfId="276"/>
    <cellStyle name="Comma 15" xfId="254"/>
    <cellStyle name="Comma 15 2" xfId="277"/>
    <cellStyle name="Comma 16" xfId="265"/>
    <cellStyle name="Comma 16 2" xfId="278"/>
    <cellStyle name="Comma 17" xfId="259"/>
    <cellStyle name="Comma 17 2" xfId="279"/>
    <cellStyle name="Comma 18" xfId="263"/>
    <cellStyle name="Comma 18 2" xfId="280"/>
    <cellStyle name="Comma 19" xfId="257"/>
    <cellStyle name="Comma 19 2" xfId="281"/>
    <cellStyle name="Comma 2" xfId="53"/>
    <cellStyle name="Comma 2 2" xfId="9"/>
    <cellStyle name="Comma 2 2 2" xfId="54"/>
    <cellStyle name="Comma 2 2 2 2" xfId="282"/>
    <cellStyle name="Comma 2 2 2 3" xfId="436"/>
    <cellStyle name="Comma 2 2 3" xfId="250"/>
    <cellStyle name="Comma 2 2 3 2" xfId="283"/>
    <cellStyle name="Comma 2 2 4" xfId="284"/>
    <cellStyle name="Comma 2 3" xfId="55"/>
    <cellStyle name="Comma 2 4" xfId="56"/>
    <cellStyle name="Comma 20" xfId="267"/>
    <cellStyle name="Comma 20 2" xfId="285"/>
    <cellStyle name="Comma 21" xfId="266"/>
    <cellStyle name="Comma 21 2" xfId="286"/>
    <cellStyle name="Comma 22" xfId="287"/>
    <cellStyle name="Comma 23" xfId="288"/>
    <cellStyle name="Comma 24" xfId="289"/>
    <cellStyle name="Comma 25" xfId="290"/>
    <cellStyle name="Comma 26" xfId="291"/>
    <cellStyle name="Comma 27" xfId="292"/>
    <cellStyle name="Comma 28" xfId="293"/>
    <cellStyle name="Comma 29" xfId="294"/>
    <cellStyle name="Comma 3" xfId="15"/>
    <cellStyle name="Comma 3 2" xfId="57"/>
    <cellStyle name="Comma 3 2 2" xfId="58"/>
    <cellStyle name="Comma 3 2 3" xfId="59"/>
    <cellStyle name="Comma 3 2 3 2" xfId="295"/>
    <cellStyle name="Comma 3 3" xfId="60"/>
    <cellStyle name="Comma 3 3 2" xfId="61"/>
    <cellStyle name="Comma 3 3 2 2" xfId="296"/>
    <cellStyle name="Comma 3 4" xfId="62"/>
    <cellStyle name="Comma 3 4 2" xfId="297"/>
    <cellStyle name="Comma 3 5" xfId="63"/>
    <cellStyle name="Comma 3 5 2" xfId="298"/>
    <cellStyle name="Comma 3 6" xfId="299"/>
    <cellStyle name="Comma 3 6 2" xfId="300"/>
    <cellStyle name="Comma 30" xfId="301"/>
    <cellStyle name="Comma 31" xfId="302"/>
    <cellStyle name="Comma 32" xfId="303"/>
    <cellStyle name="Comma 33" xfId="304"/>
    <cellStyle name="Comma 34" xfId="305"/>
    <cellStyle name="Comma 35" xfId="306"/>
    <cellStyle name="Comma 36" xfId="307"/>
    <cellStyle name="Comma 36 2" xfId="308"/>
    <cellStyle name="Comma 37" xfId="422"/>
    <cellStyle name="Comma 38" xfId="429"/>
    <cellStyle name="Comma 39" xfId="427"/>
    <cellStyle name="Comma 4" xfId="64"/>
    <cellStyle name="Comma 4 2" xfId="65"/>
    <cellStyle name="Comma 4 2 2" xfId="66"/>
    <cellStyle name="Comma 4 2 2 2" xfId="309"/>
    <cellStyle name="Comma 4 2 3" xfId="67"/>
    <cellStyle name="Comma 4 2 3 2" xfId="310"/>
    <cellStyle name="Comma 4 2 4" xfId="311"/>
    <cellStyle name="Comma 4 3" xfId="68"/>
    <cellStyle name="Comma 4 3 2" xfId="312"/>
    <cellStyle name="Comma 4 4" xfId="69"/>
    <cellStyle name="Comma 4 4 2" xfId="313"/>
    <cellStyle name="Comma 4 5" xfId="70"/>
    <cellStyle name="Comma 4 5 2" xfId="314"/>
    <cellStyle name="Comma 4 6" xfId="71"/>
    <cellStyle name="Comma 4 6 2" xfId="315"/>
    <cellStyle name="Comma 40" xfId="431"/>
    <cellStyle name="Comma 41" xfId="450"/>
    <cellStyle name="Comma 5" xfId="72"/>
    <cellStyle name="Comma 5 2" xfId="73"/>
    <cellStyle name="Comma 5 2 2" xfId="74"/>
    <cellStyle name="Comma 5 2 2 2" xfId="316"/>
    <cellStyle name="Comma 5 2 3" xfId="75"/>
    <cellStyle name="Comma 5 2 3 2" xfId="317"/>
    <cellStyle name="Comma 5 2 4" xfId="318"/>
    <cellStyle name="Comma 5 3" xfId="76"/>
    <cellStyle name="Comma 5 3 2" xfId="319"/>
    <cellStyle name="Comma 5 4" xfId="77"/>
    <cellStyle name="Comma 5 4 2" xfId="320"/>
    <cellStyle name="Comma 5 5" xfId="78"/>
    <cellStyle name="Comma 5 5 2" xfId="321"/>
    <cellStyle name="Comma 5 6" xfId="322"/>
    <cellStyle name="Comma 5 7" xfId="432"/>
    <cellStyle name="Comma 6" xfId="79"/>
    <cellStyle name="Comma 6 2" xfId="323"/>
    <cellStyle name="Comma 7" xfId="10"/>
    <cellStyle name="Comma 7 2" xfId="324"/>
    <cellStyle name="Comma 8" xfId="80"/>
    <cellStyle name="Comma 9" xfId="81"/>
    <cellStyle name="Company Name" xfId="325"/>
    <cellStyle name="Currency" xfId="2" builtinId="4"/>
    <cellStyle name="Currency [0] 2" xfId="82"/>
    <cellStyle name="Currency [0] 2 2" xfId="326"/>
    <cellStyle name="Currency 10" xfId="327"/>
    <cellStyle name="Currency 11" xfId="328"/>
    <cellStyle name="Currency 12" xfId="329"/>
    <cellStyle name="Currency 13" xfId="330"/>
    <cellStyle name="Currency 14" xfId="331"/>
    <cellStyle name="Currency 15" xfId="332"/>
    <cellStyle name="Currency 16" xfId="333"/>
    <cellStyle name="Currency 17" xfId="334"/>
    <cellStyle name="Currency 18" xfId="335"/>
    <cellStyle name="Currency 19" xfId="336"/>
    <cellStyle name="Currency 2" xfId="83"/>
    <cellStyle name="Currency 2 2" xfId="5"/>
    <cellStyle name="Currency 2 2 2" xfId="337"/>
    <cellStyle name="Currency 2 3" xfId="84"/>
    <cellStyle name="Currency 2 3 2" xfId="338"/>
    <cellStyle name="Currency 2 4" xfId="339"/>
    <cellStyle name="Currency 20" xfId="340"/>
    <cellStyle name="Currency 21" xfId="341"/>
    <cellStyle name="Currency 22" xfId="342"/>
    <cellStyle name="Currency 3" xfId="85"/>
    <cellStyle name="Currency 3 2" xfId="86"/>
    <cellStyle name="Currency 3 2 2" xfId="87"/>
    <cellStyle name="Currency 3 2 2 2" xfId="343"/>
    <cellStyle name="Currency 3 2 3" xfId="88"/>
    <cellStyle name="Currency 3 2 3 2" xfId="344"/>
    <cellStyle name="Currency 3 2 4" xfId="345"/>
    <cellStyle name="Currency 3 3" xfId="89"/>
    <cellStyle name="Currency 3 3 2" xfId="346"/>
    <cellStyle name="Currency 3 4" xfId="90"/>
    <cellStyle name="Currency 3 4 2" xfId="347"/>
    <cellStyle name="Currency 3 5" xfId="91"/>
    <cellStyle name="Currency 3 5 2" xfId="348"/>
    <cellStyle name="Currency 3 6" xfId="349"/>
    <cellStyle name="Currency 3 7" xfId="433"/>
    <cellStyle name="Currency 4" xfId="92"/>
    <cellStyle name="Currency 4 2" xfId="350"/>
    <cellStyle name="Currency 5" xfId="93"/>
    <cellStyle name="Currency 5 2" xfId="351"/>
    <cellStyle name="Currency 6" xfId="352"/>
    <cellStyle name="Currency 6 2" xfId="353"/>
    <cellStyle name="Currency 7" xfId="354"/>
    <cellStyle name="Currency 8" xfId="355"/>
    <cellStyle name="Currency 9" xfId="356"/>
    <cellStyle name="Currency0" xfId="94"/>
    <cellStyle name="Currency0nospace" xfId="95"/>
    <cellStyle name="Currency0nospace 2" xfId="357"/>
    <cellStyle name="Currency2" xfId="96"/>
    <cellStyle name="Explanatory Text 2" xfId="97"/>
    <cellStyle name="Good 2" xfId="98"/>
    <cellStyle name="Grey" xfId="99"/>
    <cellStyle name="HEADER" xfId="100"/>
    <cellStyle name="Heading 1 2" xfId="101"/>
    <cellStyle name="Heading 2 2" xfId="102"/>
    <cellStyle name="Heading 3 2" xfId="103"/>
    <cellStyle name="Heading 4 2" xfId="104"/>
    <cellStyle name="Input [yellow]" xfId="105"/>
    <cellStyle name="Input 2" xfId="106"/>
    <cellStyle name="LabelWithTotals" xfId="107"/>
    <cellStyle name="LineItemPrompt" xfId="108"/>
    <cellStyle name="LineItemValue" xfId="109"/>
    <cellStyle name="Linked Cell 2" xfId="110"/>
    <cellStyle name="Manual-Input" xfId="111"/>
    <cellStyle name="Model" xfId="112"/>
    <cellStyle name="MonthHeader" xfId="113"/>
    <cellStyle name="Neutral 2" xfId="114"/>
    <cellStyle name="Normal" xfId="0" builtinId="0"/>
    <cellStyle name="Normal - Style1" xfId="115"/>
    <cellStyle name="Normal 10" xfId="116"/>
    <cellStyle name="Normal 10 2" xfId="117"/>
    <cellStyle name="Normal 10 2 2" xfId="118"/>
    <cellStyle name="Normal 10 2 3" xfId="119"/>
    <cellStyle name="Normal 10 3" xfId="120"/>
    <cellStyle name="Normal 10 4" xfId="121"/>
    <cellStyle name="Normal 10 5" xfId="122"/>
    <cellStyle name="Normal 11" xfId="123"/>
    <cellStyle name="Normal 11 2" xfId="124"/>
    <cellStyle name="Normal 11 2 2" xfId="125"/>
    <cellStyle name="Normal 11 2 3" xfId="126"/>
    <cellStyle name="Normal 11 3" xfId="127"/>
    <cellStyle name="Normal 11 4" xfId="128"/>
    <cellStyle name="Normal 11 5" xfId="129"/>
    <cellStyle name="Normal 12" xfId="130"/>
    <cellStyle name="Normal 12 2" xfId="131"/>
    <cellStyle name="Normal 12 2 2" xfId="132"/>
    <cellStyle name="Normal 12 2 3" xfId="133"/>
    <cellStyle name="Normal 12 3" xfId="134"/>
    <cellStyle name="Normal 12 4" xfId="135"/>
    <cellStyle name="Normal 12 5" xfId="136"/>
    <cellStyle name="Normal 13" xfId="137"/>
    <cellStyle name="Normal 13 2" xfId="138"/>
    <cellStyle name="Normal 14" xfId="139"/>
    <cellStyle name="Normal 15" xfId="140"/>
    <cellStyle name="Normal 16" xfId="6"/>
    <cellStyle name="Normal 16 2" xfId="141"/>
    <cellStyle name="Normal 16 3" xfId="358"/>
    <cellStyle name="Normal 17" xfId="142"/>
    <cellStyle name="Normal 17 2" xfId="143"/>
    <cellStyle name="Normal 17 3" xfId="359"/>
    <cellStyle name="Normal 18" xfId="144"/>
    <cellStyle name="Normal 18 2" xfId="145"/>
    <cellStyle name="Normal 18 3" xfId="360"/>
    <cellStyle name="Normal 19" xfId="146"/>
    <cellStyle name="Normal 19 2" xfId="361"/>
    <cellStyle name="Normal 2" xfId="147"/>
    <cellStyle name="Normal 2 2" xfId="11"/>
    <cellStyle name="Normal 2 2 2" xfId="148"/>
    <cellStyle name="Normal 2 2 2 2" xfId="438"/>
    <cellStyle name="Normal 2 2 3" xfId="249"/>
    <cellStyle name="Normal 2 3" xfId="149"/>
    <cellStyle name="Normal 2 3 2" xfId="150"/>
    <cellStyle name="Normal 2 4" xfId="151"/>
    <cellStyle name="Normal 2 5" xfId="152"/>
    <cellStyle name="Normal 2 6" xfId="153"/>
    <cellStyle name="Normal 2 7" xfId="362"/>
    <cellStyle name="Normal 20" xfId="154"/>
    <cellStyle name="Normal 21" xfId="155"/>
    <cellStyle name="Normal 22" xfId="156"/>
    <cellStyle name="Normal 23" xfId="157"/>
    <cellStyle name="Normal 24" xfId="158"/>
    <cellStyle name="Normal 25" xfId="159"/>
    <cellStyle name="Normal 25 2" xfId="363"/>
    <cellStyle name="Normal 26" xfId="160"/>
    <cellStyle name="Normal 26 2" xfId="364"/>
    <cellStyle name="Normal 27" xfId="161"/>
    <cellStyle name="Normal 27 2" xfId="365"/>
    <cellStyle name="Normal 28" xfId="162"/>
    <cellStyle name="Normal 28 2" xfId="366"/>
    <cellStyle name="Normal 29" xfId="246"/>
    <cellStyle name="Normal 29 2" xfId="367"/>
    <cellStyle name="Normal 3" xfId="163"/>
    <cellStyle name="Normal 3 2" xfId="164"/>
    <cellStyle name="Normal 3 2 2" xfId="448"/>
    <cellStyle name="Normal 3 2 3" xfId="439"/>
    <cellStyle name="Normal 3 3" xfId="165"/>
    <cellStyle name="Normal 3 4" xfId="166"/>
    <cellStyle name="Normal 3 5" xfId="368"/>
    <cellStyle name="Normal 30" xfId="251"/>
    <cellStyle name="Normal 31" xfId="256"/>
    <cellStyle name="Normal 32" xfId="255"/>
    <cellStyle name="Normal 33" xfId="253"/>
    <cellStyle name="Normal 34" xfId="262"/>
    <cellStyle name="Normal 35" xfId="258"/>
    <cellStyle name="Normal 36" xfId="264"/>
    <cellStyle name="Normal 37" xfId="260"/>
    <cellStyle name="Normal 38" xfId="268"/>
    <cellStyle name="Normal 39" xfId="369"/>
    <cellStyle name="Normal 4" xfId="167"/>
    <cellStyle name="Normal 4 2" xfId="168"/>
    <cellStyle name="Normal 4 2 2" xfId="440"/>
    <cellStyle name="Normal 4 3" xfId="169"/>
    <cellStyle name="Normal 4 4" xfId="170"/>
    <cellStyle name="Normal 4 5" xfId="171"/>
    <cellStyle name="Normal 40" xfId="370"/>
    <cellStyle name="Normal 41" xfId="371"/>
    <cellStyle name="Normal 41 2" xfId="372"/>
    <cellStyle name="Normal 42" xfId="373"/>
    <cellStyle name="Normal 43" xfId="374"/>
    <cellStyle name="Normal 44" xfId="375"/>
    <cellStyle name="Normal 45" xfId="376"/>
    <cellStyle name="Normal 46" xfId="377"/>
    <cellStyle name="Normal 47" xfId="378"/>
    <cellStyle name="Normal 48" xfId="379"/>
    <cellStyle name="Normal 49" xfId="380"/>
    <cellStyle name="Normal 5" xfId="12"/>
    <cellStyle name="Normal 5 2" xfId="172"/>
    <cellStyle name="Normal 50" xfId="381"/>
    <cellStyle name="Normal 51" xfId="382"/>
    <cellStyle name="Normal 52" xfId="383"/>
    <cellStyle name="Normal 53" xfId="384"/>
    <cellStyle name="Normal 54" xfId="385"/>
    <cellStyle name="Normal 55" xfId="386"/>
    <cellStyle name="Normal 56" xfId="387"/>
    <cellStyle name="Normal 57" xfId="420"/>
    <cellStyle name="Normal 58" xfId="430"/>
    <cellStyle name="Normal 59" xfId="423"/>
    <cellStyle name="Normal 6" xfId="173"/>
    <cellStyle name="Normal 6 2" xfId="174"/>
    <cellStyle name="Normal 6 2 2" xfId="175"/>
    <cellStyle name="Normal 6 2 3" xfId="176"/>
    <cellStyle name="Normal 6 3" xfId="177"/>
    <cellStyle name="Normal 6 4" xfId="178"/>
    <cellStyle name="Normal 6 5" xfId="179"/>
    <cellStyle name="Normal 60" xfId="424"/>
    <cellStyle name="Normal 61" xfId="451"/>
    <cellStyle name="Normal 7" xfId="180"/>
    <cellStyle name="Normal 7 2" xfId="181"/>
    <cellStyle name="Normal 7 2 2" xfId="182"/>
    <cellStyle name="Normal 7 2 3" xfId="183"/>
    <cellStyle name="Normal 7 3" xfId="184"/>
    <cellStyle name="Normal 7 4" xfId="185"/>
    <cellStyle name="Normal 7 5" xfId="186"/>
    <cellStyle name="Normal 8" xfId="187"/>
    <cellStyle name="Normal 8 2" xfId="188"/>
    <cellStyle name="Normal 8 2 2" xfId="189"/>
    <cellStyle name="Normal 8 2 3" xfId="190"/>
    <cellStyle name="Normal 8 3" xfId="191"/>
    <cellStyle name="Normal 8 4" xfId="192"/>
    <cellStyle name="Normal 8 5" xfId="193"/>
    <cellStyle name="Normal 9" xfId="194"/>
    <cellStyle name="Normal_AMACAPST" xfId="14"/>
    <cellStyle name="Normal_COSTOF" xfId="13"/>
    <cellStyle name="Normal_UE-070804 et al Exhibits KLE 3 and 4 CONFIDENTIAL 10-17-07" xfId="4"/>
    <cellStyle name="Normal_UE-070804 et al Exhibits KLE 3 and 4 CONFIDENTIAL 10-17-07 2" xfId="452"/>
    <cellStyle name="Note 2" xfId="195"/>
    <cellStyle name="Output 2" xfId="196"/>
    <cellStyle name="OUTPUT AMOUNTS" xfId="197"/>
    <cellStyle name="Output Amounts 10" xfId="421"/>
    <cellStyle name="OUTPUT AMOUNTS 2" xfId="198"/>
    <cellStyle name="Output Amounts 3" xfId="199"/>
    <cellStyle name="Output Amounts 4" xfId="248"/>
    <cellStyle name="OUTPUT AMOUNTS 5" xfId="388"/>
    <cellStyle name="Output Amounts 6" xfId="426"/>
    <cellStyle name="Output Amounts 7" xfId="425"/>
    <cellStyle name="Output Amounts 8" xfId="449"/>
    <cellStyle name="Output Amounts 9" xfId="428"/>
    <cellStyle name="Output Column Headings" xfId="200"/>
    <cellStyle name="OUTPUT COLUMN HEADINGS 2" xfId="389"/>
    <cellStyle name="Output Column Headings 2 2" xfId="442"/>
    <cellStyle name="OUTPUT COLUMN HEADINGS 3" xfId="441"/>
    <cellStyle name="OUTPUT COLUMN HEADINGS 4" xfId="437"/>
    <cellStyle name="Output Line Items" xfId="201"/>
    <cellStyle name="OUTPUT LINE ITEMS 2" xfId="390"/>
    <cellStyle name="OUTPUT LINE ITEMS 2 2" xfId="443"/>
    <cellStyle name="Output Report Heading" xfId="202"/>
    <cellStyle name="OUTPUT REPORT HEADING 2" xfId="391"/>
    <cellStyle name="Output Report Heading 2 2" xfId="445"/>
    <cellStyle name="OUTPUT REPORT HEADING 3" xfId="444"/>
    <cellStyle name="OUTPUT REPORT HEADING 4" xfId="434"/>
    <cellStyle name="Output Report Title" xfId="203"/>
    <cellStyle name="OUTPUT REPORT TITLE 2" xfId="392"/>
    <cellStyle name="Output Report Title 2 2" xfId="447"/>
    <cellStyle name="OUTPUT REPORT TITLE 3" xfId="446"/>
    <cellStyle name="OUTPUT REPORT TITLE 4" xfId="435"/>
    <cellStyle name="Percent" xfId="3" builtinId="5"/>
    <cellStyle name="Percent [2]" xfId="204"/>
    <cellStyle name="Percent 10" xfId="7"/>
    <cellStyle name="Percent 10 2" xfId="393"/>
    <cellStyle name="Percent 11" xfId="205"/>
    <cellStyle name="Percent 11 2" xfId="394"/>
    <cellStyle name="Percent 12" xfId="206"/>
    <cellStyle name="Percent 12 2" xfId="395"/>
    <cellStyle name="Percent 13" xfId="269"/>
    <cellStyle name="Percent 14" xfId="396"/>
    <cellStyle name="Percent 15" xfId="397"/>
    <cellStyle name="Percent 16" xfId="398"/>
    <cellStyle name="Percent 17" xfId="399"/>
    <cellStyle name="Percent 18" xfId="400"/>
    <cellStyle name="Percent 19" xfId="401"/>
    <cellStyle name="Percent 2" xfId="207"/>
    <cellStyle name="Percent 2 2" xfId="8"/>
    <cellStyle name="Percent 2 3" xfId="208"/>
    <cellStyle name="Percent 20" xfId="402"/>
    <cellStyle name="Percent 21" xfId="403"/>
    <cellStyle name="Percent 22" xfId="404"/>
    <cellStyle name="Percent 23" xfId="405"/>
    <cellStyle name="Percent 24" xfId="406"/>
    <cellStyle name="Percent 25" xfId="407"/>
    <cellStyle name="Percent 26" xfId="408"/>
    <cellStyle name="Percent 27" xfId="409"/>
    <cellStyle name="Percent 28" xfId="410"/>
    <cellStyle name="Percent 29" xfId="411"/>
    <cellStyle name="Percent 3" xfId="16"/>
    <cellStyle name="Percent 3 2" xfId="209"/>
    <cellStyle name="Percent 3 3" xfId="210"/>
    <cellStyle name="Percent 30" xfId="412"/>
    <cellStyle name="Percent 31" xfId="413"/>
    <cellStyle name="Percent 32" xfId="414"/>
    <cellStyle name="Percent 33" xfId="415"/>
    <cellStyle name="Percent 4" xfId="211"/>
    <cellStyle name="Percent 4 2" xfId="212"/>
    <cellStyle name="Percent 4 2 2" xfId="213"/>
    <cellStyle name="Percent 4 2 3" xfId="214"/>
    <cellStyle name="Percent 4 3" xfId="215"/>
    <cellStyle name="Percent 4 4" xfId="216"/>
    <cellStyle name="Percent 4 5" xfId="217"/>
    <cellStyle name="Percent 5" xfId="218"/>
    <cellStyle name="Percent 6" xfId="219"/>
    <cellStyle name="Percent 6 2" xfId="416"/>
    <cellStyle name="Percent 7" xfId="220"/>
    <cellStyle name="Percent 7 2" xfId="417"/>
    <cellStyle name="Percent 8" xfId="221"/>
    <cellStyle name="Percent 8 2" xfId="418"/>
    <cellStyle name="Percent 9" xfId="222"/>
    <cellStyle name="Percent 9 2" xfId="419"/>
    <cellStyle name="QtrHeader" xfId="223"/>
    <cellStyle name="ReportTitlePrompt" xfId="224"/>
    <cellStyle name="ReportTitleValue" xfId="225"/>
    <cellStyle name="RowAcctAbovePrompt" xfId="226"/>
    <cellStyle name="RowAcctSOBAbovePrompt" xfId="227"/>
    <cellStyle name="RowAcctSOBValue" xfId="228"/>
    <cellStyle name="RowAcctValue" xfId="229"/>
    <cellStyle name="RowAttrAbovePrompt" xfId="230"/>
    <cellStyle name="RowAttrValue" xfId="231"/>
    <cellStyle name="RowColSetAbovePrompt" xfId="232"/>
    <cellStyle name="RowColSetLeftPrompt" xfId="233"/>
    <cellStyle name="RowColSetValue" xfId="234"/>
    <cellStyle name="RowLeftPrompt" xfId="235"/>
    <cellStyle name="SampleUsingFormatMask" xfId="236"/>
    <cellStyle name="SampleWithNoFormatMask" xfId="237"/>
    <cellStyle name="subhead" xfId="238"/>
    <cellStyle name="Thousands" xfId="239"/>
    <cellStyle name="Title 2" xfId="240"/>
    <cellStyle name="Total 2" xfId="241"/>
    <cellStyle name="UploadThisRowValue" xfId="242"/>
    <cellStyle name="Warning Text 2" xfId="243"/>
    <cellStyle name="YrHeader" xfId="244"/>
  </cellStyles>
  <dxfs count="2">
    <dxf>
      <fill>
        <patternFill>
          <bgColor indexed="11"/>
        </patternFill>
      </fill>
    </dxf>
    <dxf>
      <fill>
        <patternFill>
          <bgColor indexed="11"/>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Startup" Target="Budg%20&amp;%20Forecast%20-%20Forecast/2009%20Forecast/10%20Oct/Debt%20Database%2010%20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ETemp\Temporary%20Internet%20Files\Content.Outlook\I2B9FWRI\RA%20OCT3%2011-19-09%20(7).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easury%20&amp;%20Trust\Journals\Treasury%20Analyst%20III\Historical%20Debt%20Databases\2013\Debt%20Data%20Base%2020130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reasury%20&amp;%20Trust\Journals\Treasury%20Analyst%20III\Database\2011\Debt%20Data%20Base%202011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Treasury%20&amp;%20Trust\Journals\Treasury%20Analyst%20III\Database\2012\Debt%20Data%20Base%20201203.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Startup" Target="Budg%20&amp;%20Forecast%20-%20Forecast/2010%20Forecast/04%20Apr/RA%20APR6%206-08-10.xlsm"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Startup" Target="Budg%20&amp;%20Forecast%20-%20Forecast/2010%20Forecast/01%20Jan/RA%20JAN4%203-1-10.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heck"/>
      <sheetName val="Impact"/>
      <sheetName val="Debt import"/>
      <sheetName val="Maturity Schedule"/>
      <sheetName val="Invoice Check"/>
      <sheetName val="Accrual"/>
      <sheetName val="Accrued Interest"/>
      <sheetName val="2008 Outstanding"/>
      <sheetName val="Repurchases"/>
      <sheetName val="Amort"/>
      <sheetName val="Debt Strat(SWAPS)"/>
      <sheetName val="TOPrS"/>
      <sheetName val="PCB"/>
      <sheetName val="SMTNB"/>
      <sheetName val="SMTNA"/>
      <sheetName val="MTNC"/>
      <sheetName val="MTNB"/>
      <sheetName val="7.25"/>
      <sheetName val="5.125"/>
      <sheetName val="5.95"/>
      <sheetName val="5.70"/>
      <sheetName val="5.45"/>
      <sheetName val="6.25"/>
      <sheetName val="6.125"/>
      <sheetName val="18196Rathdrum"/>
      <sheetName val="AR"/>
      <sheetName val="CR"/>
      <sheetName val="Average Maturity"/>
      <sheetName val="Sheet1"/>
      <sheetName val="9.75"/>
    </sheetNames>
    <sheetDataSet>
      <sheetData sheetId="0"/>
      <sheetData sheetId="1"/>
      <sheetData sheetId="2"/>
      <sheetData sheetId="3"/>
      <sheetData sheetId="4"/>
      <sheetData sheetId="5"/>
      <sheetData sheetId="6"/>
      <sheetData sheetId="7"/>
      <sheetData sheetId="8"/>
      <sheetData sheetId="9">
        <row r="1">
          <cell r="R1">
            <v>1</v>
          </cell>
        </row>
        <row r="34">
          <cell r="O34">
            <v>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MARY"/>
      <sheetName val="CORP IS"/>
      <sheetName val="CORP BS"/>
      <sheetName val="CORP INDIR CF"/>
      <sheetName val="RATIOS"/>
      <sheetName val="UTIL IS"/>
      <sheetName val="UTIL BS"/>
      <sheetName val="UTIL DIR CF"/>
      <sheetName val="Imp IS"/>
      <sheetName val="Imp BS"/>
      <sheetName val="Imp DIR CF"/>
      <sheetName val="Key Stats"/>
      <sheetName val="Sheet2"/>
      <sheetName val="Inc St"/>
      <sheetName val="Bal Sheet"/>
      <sheetName val="Dir CF"/>
      <sheetName val="EBITDA"/>
      <sheetName val="COC"/>
      <sheetName val="Indir CF"/>
      <sheetName val="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v>40087</v>
          </cell>
        </row>
        <row r="2">
          <cell r="B2">
            <v>40136</v>
          </cell>
        </row>
        <row r="5">
          <cell r="B5">
            <v>40133</v>
          </cell>
        </row>
        <row r="6">
          <cell r="B6">
            <v>40101</v>
          </cell>
        </row>
        <row r="8">
          <cell r="B8" t="str">
            <v>OCT3</v>
          </cell>
        </row>
        <row r="10">
          <cell r="B10">
            <v>8</v>
          </cell>
        </row>
      </sheetData>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bt"/>
      <sheetName val="Int-CR Fees Accrued Input page"/>
      <sheetName val="Amortization Input Page"/>
      <sheetName val="Utility Debt Recon"/>
      <sheetName val="Utility Debt Expense Recon"/>
      <sheetName val="Amortization Pivot Table"/>
      <sheetName val="Current Balance"/>
      <sheetName val="655 GL Entry"/>
      <sheetName val="Current Portion of LT Debt"/>
      <sheetName val="Interest Expense Accrual"/>
      <sheetName val="Interest Income Accrual"/>
      <sheetName val="AR Interest-Fee Accrual"/>
      <sheetName val="Interest Accrued-Paid"/>
      <sheetName val="Interest Variance"/>
      <sheetName val="Cost of Capital Calculation"/>
      <sheetName val="Cost of Debt for WA"/>
      <sheetName val="Cost of Debt for Idaho"/>
      <sheetName val="Cost of Debt for Oregon"/>
      <sheetName val="Short-Term"/>
      <sheetName val="Var. Rate Long-Term"/>
      <sheetName val="ST Borrowing Actuals"/>
      <sheetName val="AFUDC Master Sheet"/>
      <sheetName val="CWIP Balances"/>
      <sheetName val="Debt Data Base 201309"/>
    </sheetNames>
    <sheetDataSet>
      <sheetData sheetId="0">
        <row r="1">
          <cell r="C1">
            <v>41547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bt"/>
      <sheetName val="Int-CR Fees Accrued Input page"/>
      <sheetName val="Amortization Input Page"/>
      <sheetName val="Amortization Pivot Table"/>
      <sheetName val="Current Balance"/>
      <sheetName val="655 GL Entry"/>
      <sheetName val="Current Portion of LT Debt"/>
      <sheetName val="Interest Expense Accrual"/>
      <sheetName val="Interest Income Accrual"/>
      <sheetName val="AR Interest-Fee Accrual"/>
      <sheetName val="Interest Accrued-Paid"/>
      <sheetName val="Interest Variance"/>
      <sheetName val="FAS 107-Market COD"/>
      <sheetName val="Cost of Capital Calculation"/>
      <sheetName val="Cost of Debt for WA"/>
      <sheetName val="Cost of Debt for Idaho"/>
      <sheetName val="Cost of Debt for Oregon"/>
      <sheetName val="Short-Term"/>
      <sheetName val="Var. Rate Long-Term"/>
      <sheetName val="ST Borrowing Actuals"/>
      <sheetName val="AFUDC Master Sheet"/>
      <sheetName val="CWIP Balances"/>
    </sheetNames>
    <sheetDataSet>
      <sheetData sheetId="0">
        <row r="1">
          <cell r="C1">
            <v>40908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bt"/>
      <sheetName val="Int-CR Fees Accrued Input page"/>
      <sheetName val="Amortization Input Page"/>
      <sheetName val="Amortization Pivot Table"/>
      <sheetName val="Current Balance"/>
      <sheetName val="655 GL Entry"/>
      <sheetName val="Current Portion of LT Debt"/>
      <sheetName val="Interest Expense Accrual"/>
      <sheetName val="Interest Income Accrual"/>
      <sheetName val="AR Interest-Fee Accrual"/>
      <sheetName val="Interest Accrued-Paid"/>
      <sheetName val="Interest Variance"/>
      <sheetName val="FAS 107-Market COD"/>
      <sheetName val="Cost of Capital Calculation"/>
      <sheetName val="Cost of Debt for WA"/>
      <sheetName val="Cost of Debt for Idaho"/>
      <sheetName val="Cost of Debt for Oregon"/>
      <sheetName val="Short-Term"/>
      <sheetName val="Var. Rate Long-Term"/>
      <sheetName val="ST Borrowing Actuals"/>
      <sheetName val="AFUDC Master Sheet"/>
      <sheetName val="CWIP Balances"/>
    </sheetNames>
    <sheetDataSet>
      <sheetData sheetId="0">
        <row r="1">
          <cell r="C1">
            <v>40999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UMMARY"/>
      <sheetName val="CORP IS"/>
      <sheetName val="CORP BS"/>
      <sheetName val="CORP INDIR CF"/>
      <sheetName val="RATIOS"/>
      <sheetName val="UTIL IS"/>
      <sheetName val="UTIL BS"/>
      <sheetName val="UTIL DIR CF"/>
      <sheetName val="Imp IS"/>
      <sheetName val="Imp BS"/>
      <sheetName val="Imp DIR CF"/>
      <sheetName val="Key Stats"/>
      <sheetName val="Sheet2"/>
      <sheetName val="Inc St"/>
      <sheetName val="Bal Sheet"/>
      <sheetName val="Dir CF"/>
      <sheetName val="EBITDA"/>
      <sheetName val="Jurisdictional Equity Ratio"/>
      <sheetName val="Indir CF"/>
      <sheetName val="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8">
          <cell r="B8" t="str">
            <v>APR6</v>
          </cell>
        </row>
      </sheetData>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UMMARY"/>
      <sheetName val="CORP IS"/>
      <sheetName val="CORP BS"/>
      <sheetName val="CORP INDIR CF"/>
      <sheetName val="RATIOS"/>
      <sheetName val="UTIL IS"/>
      <sheetName val="UTIL BS"/>
      <sheetName val="UTIL DIR CF"/>
      <sheetName val="Imp IS"/>
      <sheetName val="Imp BS"/>
      <sheetName val="Imp DIR CF"/>
      <sheetName val="Key Stats"/>
      <sheetName val="Sheet2"/>
      <sheetName val="Inc St"/>
      <sheetName val="Bal Sheet"/>
      <sheetName val="Dir CF"/>
      <sheetName val="EBITDA"/>
      <sheetName val="Jurisdictional Equity Ratio"/>
      <sheetName val="Indir CF"/>
      <sheetName val="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8">
          <cell r="B8" t="str">
            <v>JAN4</v>
          </cell>
        </row>
      </sheetData>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N53"/>
  <sheetViews>
    <sheetView tabSelected="1" showWhiteSpace="0" view="pageLayout" topLeftCell="A21" zoomScale="90" zoomScaleNormal="100" zoomScalePageLayoutView="90" workbookViewId="0">
      <selection activeCell="G35" sqref="G35"/>
    </sheetView>
  </sheetViews>
  <sheetFormatPr defaultColWidth="10.7109375" defaultRowHeight="15.75"/>
  <cols>
    <col min="1" max="1" width="2.42578125" style="1" customWidth="1"/>
    <col min="2" max="2" width="16" style="1" customWidth="1"/>
    <col min="3" max="3" width="4.7109375" style="2" customWidth="1"/>
    <col min="4" max="4" width="2.7109375" style="1" customWidth="1"/>
    <col min="5" max="6" width="10.7109375" style="1" customWidth="1"/>
    <col min="7" max="7" width="20.7109375" style="1" customWidth="1"/>
    <col min="8" max="8" width="3.28515625" style="1" customWidth="1"/>
    <col min="9" max="9" width="4.7109375" style="2" customWidth="1"/>
    <col min="10" max="10" width="2.7109375" style="1" customWidth="1"/>
    <col min="11" max="12" width="10.7109375" style="1" customWidth="1"/>
    <col min="13" max="13" width="20.7109375" style="1" customWidth="1"/>
    <col min="14" max="14" width="3.28515625" style="1" customWidth="1"/>
    <col min="15" max="257" width="10.7109375" style="1"/>
    <col min="258" max="258" width="16" style="1" customWidth="1"/>
    <col min="259" max="259" width="4.7109375" style="1" customWidth="1"/>
    <col min="260" max="260" width="2.7109375" style="1" customWidth="1"/>
    <col min="261" max="262" width="10.7109375" style="1" customWidth="1"/>
    <col min="263" max="263" width="20.7109375" style="1" customWidth="1"/>
    <col min="264" max="264" width="3.28515625" style="1" customWidth="1"/>
    <col min="265" max="265" width="4.7109375" style="1" customWidth="1"/>
    <col min="266" max="266" width="2.7109375" style="1" customWidth="1"/>
    <col min="267" max="268" width="10.7109375" style="1" customWidth="1"/>
    <col min="269" max="269" width="20.7109375" style="1" customWidth="1"/>
    <col min="270" max="270" width="3.28515625" style="1" customWidth="1"/>
    <col min="271" max="513" width="10.7109375" style="1"/>
    <col min="514" max="514" width="16" style="1" customWidth="1"/>
    <col min="515" max="515" width="4.7109375" style="1" customWidth="1"/>
    <col min="516" max="516" width="2.7109375" style="1" customWidth="1"/>
    <col min="517" max="518" width="10.7109375" style="1" customWidth="1"/>
    <col min="519" max="519" width="20.7109375" style="1" customWidth="1"/>
    <col min="520" max="520" width="3.28515625" style="1" customWidth="1"/>
    <col min="521" max="521" width="4.7109375" style="1" customWidth="1"/>
    <col min="522" max="522" width="2.7109375" style="1" customWidth="1"/>
    <col min="523" max="524" width="10.7109375" style="1" customWidth="1"/>
    <col min="525" max="525" width="20.7109375" style="1" customWidth="1"/>
    <col min="526" max="526" width="3.28515625" style="1" customWidth="1"/>
    <col min="527" max="769" width="10.7109375" style="1"/>
    <col min="770" max="770" width="16" style="1" customWidth="1"/>
    <col min="771" max="771" width="4.7109375" style="1" customWidth="1"/>
    <col min="772" max="772" width="2.7109375" style="1" customWidth="1"/>
    <col min="773" max="774" width="10.7109375" style="1" customWidth="1"/>
    <col min="775" max="775" width="20.7109375" style="1" customWidth="1"/>
    <col min="776" max="776" width="3.28515625" style="1" customWidth="1"/>
    <col min="777" max="777" width="4.7109375" style="1" customWidth="1"/>
    <col min="778" max="778" width="2.7109375" style="1" customWidth="1"/>
    <col min="779" max="780" width="10.7109375" style="1" customWidth="1"/>
    <col min="781" max="781" width="20.7109375" style="1" customWidth="1"/>
    <col min="782" max="782" width="3.28515625" style="1" customWidth="1"/>
    <col min="783" max="1025" width="10.7109375" style="1"/>
    <col min="1026" max="1026" width="16" style="1" customWidth="1"/>
    <col min="1027" max="1027" width="4.7109375" style="1" customWidth="1"/>
    <col min="1028" max="1028" width="2.7109375" style="1" customWidth="1"/>
    <col min="1029" max="1030" width="10.7109375" style="1" customWidth="1"/>
    <col min="1031" max="1031" width="20.7109375" style="1" customWidth="1"/>
    <col min="1032" max="1032" width="3.28515625" style="1" customWidth="1"/>
    <col min="1033" max="1033" width="4.7109375" style="1" customWidth="1"/>
    <col min="1034" max="1034" width="2.7109375" style="1" customWidth="1"/>
    <col min="1035" max="1036" width="10.7109375" style="1" customWidth="1"/>
    <col min="1037" max="1037" width="20.7109375" style="1" customWidth="1"/>
    <col min="1038" max="1038" width="3.28515625" style="1" customWidth="1"/>
    <col min="1039" max="1281" width="10.7109375" style="1"/>
    <col min="1282" max="1282" width="16" style="1" customWidth="1"/>
    <col min="1283" max="1283" width="4.7109375" style="1" customWidth="1"/>
    <col min="1284" max="1284" width="2.7109375" style="1" customWidth="1"/>
    <col min="1285" max="1286" width="10.7109375" style="1" customWidth="1"/>
    <col min="1287" max="1287" width="20.7109375" style="1" customWidth="1"/>
    <col min="1288" max="1288" width="3.28515625" style="1" customWidth="1"/>
    <col min="1289" max="1289" width="4.7109375" style="1" customWidth="1"/>
    <col min="1290" max="1290" width="2.7109375" style="1" customWidth="1"/>
    <col min="1291" max="1292" width="10.7109375" style="1" customWidth="1"/>
    <col min="1293" max="1293" width="20.7109375" style="1" customWidth="1"/>
    <col min="1294" max="1294" width="3.28515625" style="1" customWidth="1"/>
    <col min="1295" max="1537" width="10.7109375" style="1"/>
    <col min="1538" max="1538" width="16" style="1" customWidth="1"/>
    <col min="1539" max="1539" width="4.7109375" style="1" customWidth="1"/>
    <col min="1540" max="1540" width="2.7109375" style="1" customWidth="1"/>
    <col min="1541" max="1542" width="10.7109375" style="1" customWidth="1"/>
    <col min="1543" max="1543" width="20.7109375" style="1" customWidth="1"/>
    <col min="1544" max="1544" width="3.28515625" style="1" customWidth="1"/>
    <col min="1545" max="1545" width="4.7109375" style="1" customWidth="1"/>
    <col min="1546" max="1546" width="2.7109375" style="1" customWidth="1"/>
    <col min="1547" max="1548" width="10.7109375" style="1" customWidth="1"/>
    <col min="1549" max="1549" width="20.7109375" style="1" customWidth="1"/>
    <col min="1550" max="1550" width="3.28515625" style="1" customWidth="1"/>
    <col min="1551" max="1793" width="10.7109375" style="1"/>
    <col min="1794" max="1794" width="16" style="1" customWidth="1"/>
    <col min="1795" max="1795" width="4.7109375" style="1" customWidth="1"/>
    <col min="1796" max="1796" width="2.7109375" style="1" customWidth="1"/>
    <col min="1797" max="1798" width="10.7109375" style="1" customWidth="1"/>
    <col min="1799" max="1799" width="20.7109375" style="1" customWidth="1"/>
    <col min="1800" max="1800" width="3.28515625" style="1" customWidth="1"/>
    <col min="1801" max="1801" width="4.7109375" style="1" customWidth="1"/>
    <col min="1802" max="1802" width="2.7109375" style="1" customWidth="1"/>
    <col min="1803" max="1804" width="10.7109375" style="1" customWidth="1"/>
    <col min="1805" max="1805" width="20.7109375" style="1" customWidth="1"/>
    <col min="1806" max="1806" width="3.28515625" style="1" customWidth="1"/>
    <col min="1807" max="2049" width="10.7109375" style="1"/>
    <col min="2050" max="2050" width="16" style="1" customWidth="1"/>
    <col min="2051" max="2051" width="4.7109375" style="1" customWidth="1"/>
    <col min="2052" max="2052" width="2.7109375" style="1" customWidth="1"/>
    <col min="2053" max="2054" width="10.7109375" style="1" customWidth="1"/>
    <col min="2055" max="2055" width="20.7109375" style="1" customWidth="1"/>
    <col min="2056" max="2056" width="3.28515625" style="1" customWidth="1"/>
    <col min="2057" max="2057" width="4.7109375" style="1" customWidth="1"/>
    <col min="2058" max="2058" width="2.7109375" style="1" customWidth="1"/>
    <col min="2059" max="2060" width="10.7109375" style="1" customWidth="1"/>
    <col min="2061" max="2061" width="20.7109375" style="1" customWidth="1"/>
    <col min="2062" max="2062" width="3.28515625" style="1" customWidth="1"/>
    <col min="2063" max="2305" width="10.7109375" style="1"/>
    <col min="2306" max="2306" width="16" style="1" customWidth="1"/>
    <col min="2307" max="2307" width="4.7109375" style="1" customWidth="1"/>
    <col min="2308" max="2308" width="2.7109375" style="1" customWidth="1"/>
    <col min="2309" max="2310" width="10.7109375" style="1" customWidth="1"/>
    <col min="2311" max="2311" width="20.7109375" style="1" customWidth="1"/>
    <col min="2312" max="2312" width="3.28515625" style="1" customWidth="1"/>
    <col min="2313" max="2313" width="4.7109375" style="1" customWidth="1"/>
    <col min="2314" max="2314" width="2.7109375" style="1" customWidth="1"/>
    <col min="2315" max="2316" width="10.7109375" style="1" customWidth="1"/>
    <col min="2317" max="2317" width="20.7109375" style="1" customWidth="1"/>
    <col min="2318" max="2318" width="3.28515625" style="1" customWidth="1"/>
    <col min="2319" max="2561" width="10.7109375" style="1"/>
    <col min="2562" max="2562" width="16" style="1" customWidth="1"/>
    <col min="2563" max="2563" width="4.7109375" style="1" customWidth="1"/>
    <col min="2564" max="2564" width="2.7109375" style="1" customWidth="1"/>
    <col min="2565" max="2566" width="10.7109375" style="1" customWidth="1"/>
    <col min="2567" max="2567" width="20.7109375" style="1" customWidth="1"/>
    <col min="2568" max="2568" width="3.28515625" style="1" customWidth="1"/>
    <col min="2569" max="2569" width="4.7109375" style="1" customWidth="1"/>
    <col min="2570" max="2570" width="2.7109375" style="1" customWidth="1"/>
    <col min="2571" max="2572" width="10.7109375" style="1" customWidth="1"/>
    <col min="2573" max="2573" width="20.7109375" style="1" customWidth="1"/>
    <col min="2574" max="2574" width="3.28515625" style="1" customWidth="1"/>
    <col min="2575" max="2817" width="10.7109375" style="1"/>
    <col min="2818" max="2818" width="16" style="1" customWidth="1"/>
    <col min="2819" max="2819" width="4.7109375" style="1" customWidth="1"/>
    <col min="2820" max="2820" width="2.7109375" style="1" customWidth="1"/>
    <col min="2821" max="2822" width="10.7109375" style="1" customWidth="1"/>
    <col min="2823" max="2823" width="20.7109375" style="1" customWidth="1"/>
    <col min="2824" max="2824" width="3.28515625" style="1" customWidth="1"/>
    <col min="2825" max="2825" width="4.7109375" style="1" customWidth="1"/>
    <col min="2826" max="2826" width="2.7109375" style="1" customWidth="1"/>
    <col min="2827" max="2828" width="10.7109375" style="1" customWidth="1"/>
    <col min="2829" max="2829" width="20.7109375" style="1" customWidth="1"/>
    <col min="2830" max="2830" width="3.28515625" style="1" customWidth="1"/>
    <col min="2831" max="3073" width="10.7109375" style="1"/>
    <col min="3074" max="3074" width="16" style="1" customWidth="1"/>
    <col min="3075" max="3075" width="4.7109375" style="1" customWidth="1"/>
    <col min="3076" max="3076" width="2.7109375" style="1" customWidth="1"/>
    <col min="3077" max="3078" width="10.7109375" style="1" customWidth="1"/>
    <col min="3079" max="3079" width="20.7109375" style="1" customWidth="1"/>
    <col min="3080" max="3080" width="3.28515625" style="1" customWidth="1"/>
    <col min="3081" max="3081" width="4.7109375" style="1" customWidth="1"/>
    <col min="3082" max="3082" width="2.7109375" style="1" customWidth="1"/>
    <col min="3083" max="3084" width="10.7109375" style="1" customWidth="1"/>
    <col min="3085" max="3085" width="20.7109375" style="1" customWidth="1"/>
    <col min="3086" max="3086" width="3.28515625" style="1" customWidth="1"/>
    <col min="3087" max="3329" width="10.7109375" style="1"/>
    <col min="3330" max="3330" width="16" style="1" customWidth="1"/>
    <col min="3331" max="3331" width="4.7109375" style="1" customWidth="1"/>
    <col min="3332" max="3332" width="2.7109375" style="1" customWidth="1"/>
    <col min="3333" max="3334" width="10.7109375" style="1" customWidth="1"/>
    <col min="3335" max="3335" width="20.7109375" style="1" customWidth="1"/>
    <col min="3336" max="3336" width="3.28515625" style="1" customWidth="1"/>
    <col min="3337" max="3337" width="4.7109375" style="1" customWidth="1"/>
    <col min="3338" max="3338" width="2.7109375" style="1" customWidth="1"/>
    <col min="3339" max="3340" width="10.7109375" style="1" customWidth="1"/>
    <col min="3341" max="3341" width="20.7109375" style="1" customWidth="1"/>
    <col min="3342" max="3342" width="3.28515625" style="1" customWidth="1"/>
    <col min="3343" max="3585" width="10.7109375" style="1"/>
    <col min="3586" max="3586" width="16" style="1" customWidth="1"/>
    <col min="3587" max="3587" width="4.7109375" style="1" customWidth="1"/>
    <col min="3588" max="3588" width="2.7109375" style="1" customWidth="1"/>
    <col min="3589" max="3590" width="10.7109375" style="1" customWidth="1"/>
    <col min="3591" max="3591" width="20.7109375" style="1" customWidth="1"/>
    <col min="3592" max="3592" width="3.28515625" style="1" customWidth="1"/>
    <col min="3593" max="3593" width="4.7109375" style="1" customWidth="1"/>
    <col min="3594" max="3594" width="2.7109375" style="1" customWidth="1"/>
    <col min="3595" max="3596" width="10.7109375" style="1" customWidth="1"/>
    <col min="3597" max="3597" width="20.7109375" style="1" customWidth="1"/>
    <col min="3598" max="3598" width="3.28515625" style="1" customWidth="1"/>
    <col min="3599" max="3841" width="10.7109375" style="1"/>
    <col min="3842" max="3842" width="16" style="1" customWidth="1"/>
    <col min="3843" max="3843" width="4.7109375" style="1" customWidth="1"/>
    <col min="3844" max="3844" width="2.7109375" style="1" customWidth="1"/>
    <col min="3845" max="3846" width="10.7109375" style="1" customWidth="1"/>
    <col min="3847" max="3847" width="20.7109375" style="1" customWidth="1"/>
    <col min="3848" max="3848" width="3.28515625" style="1" customWidth="1"/>
    <col min="3849" max="3849" width="4.7109375" style="1" customWidth="1"/>
    <col min="3850" max="3850" width="2.7109375" style="1" customWidth="1"/>
    <col min="3851" max="3852" width="10.7109375" style="1" customWidth="1"/>
    <col min="3853" max="3853" width="20.7109375" style="1" customWidth="1"/>
    <col min="3854" max="3854" width="3.28515625" style="1" customWidth="1"/>
    <col min="3855" max="4097" width="10.7109375" style="1"/>
    <col min="4098" max="4098" width="16" style="1" customWidth="1"/>
    <col min="4099" max="4099" width="4.7109375" style="1" customWidth="1"/>
    <col min="4100" max="4100" width="2.7109375" style="1" customWidth="1"/>
    <col min="4101" max="4102" width="10.7109375" style="1" customWidth="1"/>
    <col min="4103" max="4103" width="20.7109375" style="1" customWidth="1"/>
    <col min="4104" max="4104" width="3.28515625" style="1" customWidth="1"/>
    <col min="4105" max="4105" width="4.7109375" style="1" customWidth="1"/>
    <col min="4106" max="4106" width="2.7109375" style="1" customWidth="1"/>
    <col min="4107" max="4108" width="10.7109375" style="1" customWidth="1"/>
    <col min="4109" max="4109" width="20.7109375" style="1" customWidth="1"/>
    <col min="4110" max="4110" width="3.28515625" style="1" customWidth="1"/>
    <col min="4111" max="4353" width="10.7109375" style="1"/>
    <col min="4354" max="4354" width="16" style="1" customWidth="1"/>
    <col min="4355" max="4355" width="4.7109375" style="1" customWidth="1"/>
    <col min="4356" max="4356" width="2.7109375" style="1" customWidth="1"/>
    <col min="4357" max="4358" width="10.7109375" style="1" customWidth="1"/>
    <col min="4359" max="4359" width="20.7109375" style="1" customWidth="1"/>
    <col min="4360" max="4360" width="3.28515625" style="1" customWidth="1"/>
    <col min="4361" max="4361" width="4.7109375" style="1" customWidth="1"/>
    <col min="4362" max="4362" width="2.7109375" style="1" customWidth="1"/>
    <col min="4363" max="4364" width="10.7109375" style="1" customWidth="1"/>
    <col min="4365" max="4365" width="20.7109375" style="1" customWidth="1"/>
    <col min="4366" max="4366" width="3.28515625" style="1" customWidth="1"/>
    <col min="4367" max="4609" width="10.7109375" style="1"/>
    <col min="4610" max="4610" width="16" style="1" customWidth="1"/>
    <col min="4611" max="4611" width="4.7109375" style="1" customWidth="1"/>
    <col min="4612" max="4612" width="2.7109375" style="1" customWidth="1"/>
    <col min="4613" max="4614" width="10.7109375" style="1" customWidth="1"/>
    <col min="4615" max="4615" width="20.7109375" style="1" customWidth="1"/>
    <col min="4616" max="4616" width="3.28515625" style="1" customWidth="1"/>
    <col min="4617" max="4617" width="4.7109375" style="1" customWidth="1"/>
    <col min="4618" max="4618" width="2.7109375" style="1" customWidth="1"/>
    <col min="4619" max="4620" width="10.7109375" style="1" customWidth="1"/>
    <col min="4621" max="4621" width="20.7109375" style="1" customWidth="1"/>
    <col min="4622" max="4622" width="3.28515625" style="1" customWidth="1"/>
    <col min="4623" max="4865" width="10.7109375" style="1"/>
    <col min="4866" max="4866" width="16" style="1" customWidth="1"/>
    <col min="4867" max="4867" width="4.7109375" style="1" customWidth="1"/>
    <col min="4868" max="4868" width="2.7109375" style="1" customWidth="1"/>
    <col min="4869" max="4870" width="10.7109375" style="1" customWidth="1"/>
    <col min="4871" max="4871" width="20.7109375" style="1" customWidth="1"/>
    <col min="4872" max="4872" width="3.28515625" style="1" customWidth="1"/>
    <col min="4873" max="4873" width="4.7109375" style="1" customWidth="1"/>
    <col min="4874" max="4874" width="2.7109375" style="1" customWidth="1"/>
    <col min="4875" max="4876" width="10.7109375" style="1" customWidth="1"/>
    <col min="4877" max="4877" width="20.7109375" style="1" customWidth="1"/>
    <col min="4878" max="4878" width="3.28515625" style="1" customWidth="1"/>
    <col min="4879" max="5121" width="10.7109375" style="1"/>
    <col min="5122" max="5122" width="16" style="1" customWidth="1"/>
    <col min="5123" max="5123" width="4.7109375" style="1" customWidth="1"/>
    <col min="5124" max="5124" width="2.7109375" style="1" customWidth="1"/>
    <col min="5125" max="5126" width="10.7109375" style="1" customWidth="1"/>
    <col min="5127" max="5127" width="20.7109375" style="1" customWidth="1"/>
    <col min="5128" max="5128" width="3.28515625" style="1" customWidth="1"/>
    <col min="5129" max="5129" width="4.7109375" style="1" customWidth="1"/>
    <col min="5130" max="5130" width="2.7109375" style="1" customWidth="1"/>
    <col min="5131" max="5132" width="10.7109375" style="1" customWidth="1"/>
    <col min="5133" max="5133" width="20.7109375" style="1" customWidth="1"/>
    <col min="5134" max="5134" width="3.28515625" style="1" customWidth="1"/>
    <col min="5135" max="5377" width="10.7109375" style="1"/>
    <col min="5378" max="5378" width="16" style="1" customWidth="1"/>
    <col min="5379" max="5379" width="4.7109375" style="1" customWidth="1"/>
    <col min="5380" max="5380" width="2.7109375" style="1" customWidth="1"/>
    <col min="5381" max="5382" width="10.7109375" style="1" customWidth="1"/>
    <col min="5383" max="5383" width="20.7109375" style="1" customWidth="1"/>
    <col min="5384" max="5384" width="3.28515625" style="1" customWidth="1"/>
    <col min="5385" max="5385" width="4.7109375" style="1" customWidth="1"/>
    <col min="5386" max="5386" width="2.7109375" style="1" customWidth="1"/>
    <col min="5387" max="5388" width="10.7109375" style="1" customWidth="1"/>
    <col min="5389" max="5389" width="20.7109375" style="1" customWidth="1"/>
    <col min="5390" max="5390" width="3.28515625" style="1" customWidth="1"/>
    <col min="5391" max="5633" width="10.7109375" style="1"/>
    <col min="5634" max="5634" width="16" style="1" customWidth="1"/>
    <col min="5635" max="5635" width="4.7109375" style="1" customWidth="1"/>
    <col min="5636" max="5636" width="2.7109375" style="1" customWidth="1"/>
    <col min="5637" max="5638" width="10.7109375" style="1" customWidth="1"/>
    <col min="5639" max="5639" width="20.7109375" style="1" customWidth="1"/>
    <col min="5640" max="5640" width="3.28515625" style="1" customWidth="1"/>
    <col min="5641" max="5641" width="4.7109375" style="1" customWidth="1"/>
    <col min="5642" max="5642" width="2.7109375" style="1" customWidth="1"/>
    <col min="5643" max="5644" width="10.7109375" style="1" customWidth="1"/>
    <col min="5645" max="5645" width="20.7109375" style="1" customWidth="1"/>
    <col min="5646" max="5646" width="3.28515625" style="1" customWidth="1"/>
    <col min="5647" max="5889" width="10.7109375" style="1"/>
    <col min="5890" max="5890" width="16" style="1" customWidth="1"/>
    <col min="5891" max="5891" width="4.7109375" style="1" customWidth="1"/>
    <col min="5892" max="5892" width="2.7109375" style="1" customWidth="1"/>
    <col min="5893" max="5894" width="10.7109375" style="1" customWidth="1"/>
    <col min="5895" max="5895" width="20.7109375" style="1" customWidth="1"/>
    <col min="5896" max="5896" width="3.28515625" style="1" customWidth="1"/>
    <col min="5897" max="5897" width="4.7109375" style="1" customWidth="1"/>
    <col min="5898" max="5898" width="2.7109375" style="1" customWidth="1"/>
    <col min="5899" max="5900" width="10.7109375" style="1" customWidth="1"/>
    <col min="5901" max="5901" width="20.7109375" style="1" customWidth="1"/>
    <col min="5902" max="5902" width="3.28515625" style="1" customWidth="1"/>
    <col min="5903" max="6145" width="10.7109375" style="1"/>
    <col min="6146" max="6146" width="16" style="1" customWidth="1"/>
    <col min="6147" max="6147" width="4.7109375" style="1" customWidth="1"/>
    <col min="6148" max="6148" width="2.7109375" style="1" customWidth="1"/>
    <col min="6149" max="6150" width="10.7109375" style="1" customWidth="1"/>
    <col min="6151" max="6151" width="20.7109375" style="1" customWidth="1"/>
    <col min="6152" max="6152" width="3.28515625" style="1" customWidth="1"/>
    <col min="6153" max="6153" width="4.7109375" style="1" customWidth="1"/>
    <col min="6154" max="6154" width="2.7109375" style="1" customWidth="1"/>
    <col min="6155" max="6156" width="10.7109375" style="1" customWidth="1"/>
    <col min="6157" max="6157" width="20.7109375" style="1" customWidth="1"/>
    <col min="6158" max="6158" width="3.28515625" style="1" customWidth="1"/>
    <col min="6159" max="6401" width="10.7109375" style="1"/>
    <col min="6402" max="6402" width="16" style="1" customWidth="1"/>
    <col min="6403" max="6403" width="4.7109375" style="1" customWidth="1"/>
    <col min="6404" max="6404" width="2.7109375" style="1" customWidth="1"/>
    <col min="6405" max="6406" width="10.7109375" style="1" customWidth="1"/>
    <col min="6407" max="6407" width="20.7109375" style="1" customWidth="1"/>
    <col min="6408" max="6408" width="3.28515625" style="1" customWidth="1"/>
    <col min="6409" max="6409" width="4.7109375" style="1" customWidth="1"/>
    <col min="6410" max="6410" width="2.7109375" style="1" customWidth="1"/>
    <col min="6411" max="6412" width="10.7109375" style="1" customWidth="1"/>
    <col min="6413" max="6413" width="20.7109375" style="1" customWidth="1"/>
    <col min="6414" max="6414" width="3.28515625" style="1" customWidth="1"/>
    <col min="6415" max="6657" width="10.7109375" style="1"/>
    <col min="6658" max="6658" width="16" style="1" customWidth="1"/>
    <col min="6659" max="6659" width="4.7109375" style="1" customWidth="1"/>
    <col min="6660" max="6660" width="2.7109375" style="1" customWidth="1"/>
    <col min="6661" max="6662" width="10.7109375" style="1" customWidth="1"/>
    <col min="6663" max="6663" width="20.7109375" style="1" customWidth="1"/>
    <col min="6664" max="6664" width="3.28515625" style="1" customWidth="1"/>
    <col min="6665" max="6665" width="4.7109375" style="1" customWidth="1"/>
    <col min="6666" max="6666" width="2.7109375" style="1" customWidth="1"/>
    <col min="6667" max="6668" width="10.7109375" style="1" customWidth="1"/>
    <col min="6669" max="6669" width="20.7109375" style="1" customWidth="1"/>
    <col min="6670" max="6670" width="3.28515625" style="1" customWidth="1"/>
    <col min="6671" max="6913" width="10.7109375" style="1"/>
    <col min="6914" max="6914" width="16" style="1" customWidth="1"/>
    <col min="6915" max="6915" width="4.7109375" style="1" customWidth="1"/>
    <col min="6916" max="6916" width="2.7109375" style="1" customWidth="1"/>
    <col min="6917" max="6918" width="10.7109375" style="1" customWidth="1"/>
    <col min="6919" max="6919" width="20.7109375" style="1" customWidth="1"/>
    <col min="6920" max="6920" width="3.28515625" style="1" customWidth="1"/>
    <col min="6921" max="6921" width="4.7109375" style="1" customWidth="1"/>
    <col min="6922" max="6922" width="2.7109375" style="1" customWidth="1"/>
    <col min="6923" max="6924" width="10.7109375" style="1" customWidth="1"/>
    <col min="6925" max="6925" width="20.7109375" style="1" customWidth="1"/>
    <col min="6926" max="6926" width="3.28515625" style="1" customWidth="1"/>
    <col min="6927" max="7169" width="10.7109375" style="1"/>
    <col min="7170" max="7170" width="16" style="1" customWidth="1"/>
    <col min="7171" max="7171" width="4.7109375" style="1" customWidth="1"/>
    <col min="7172" max="7172" width="2.7109375" style="1" customWidth="1"/>
    <col min="7173" max="7174" width="10.7109375" style="1" customWidth="1"/>
    <col min="7175" max="7175" width="20.7109375" style="1" customWidth="1"/>
    <col min="7176" max="7176" width="3.28515625" style="1" customWidth="1"/>
    <col min="7177" max="7177" width="4.7109375" style="1" customWidth="1"/>
    <col min="7178" max="7178" width="2.7109375" style="1" customWidth="1"/>
    <col min="7179" max="7180" width="10.7109375" style="1" customWidth="1"/>
    <col min="7181" max="7181" width="20.7109375" style="1" customWidth="1"/>
    <col min="7182" max="7182" width="3.28515625" style="1" customWidth="1"/>
    <col min="7183" max="7425" width="10.7109375" style="1"/>
    <col min="7426" max="7426" width="16" style="1" customWidth="1"/>
    <col min="7427" max="7427" width="4.7109375" style="1" customWidth="1"/>
    <col min="7428" max="7428" width="2.7109375" style="1" customWidth="1"/>
    <col min="7429" max="7430" width="10.7109375" style="1" customWidth="1"/>
    <col min="7431" max="7431" width="20.7109375" style="1" customWidth="1"/>
    <col min="7432" max="7432" width="3.28515625" style="1" customWidth="1"/>
    <col min="7433" max="7433" width="4.7109375" style="1" customWidth="1"/>
    <col min="7434" max="7434" width="2.7109375" style="1" customWidth="1"/>
    <col min="7435" max="7436" width="10.7109375" style="1" customWidth="1"/>
    <col min="7437" max="7437" width="20.7109375" style="1" customWidth="1"/>
    <col min="7438" max="7438" width="3.28515625" style="1" customWidth="1"/>
    <col min="7439" max="7681" width="10.7109375" style="1"/>
    <col min="7682" max="7682" width="16" style="1" customWidth="1"/>
    <col min="7683" max="7683" width="4.7109375" style="1" customWidth="1"/>
    <col min="7684" max="7684" width="2.7109375" style="1" customWidth="1"/>
    <col min="7685" max="7686" width="10.7109375" style="1" customWidth="1"/>
    <col min="7687" max="7687" width="20.7109375" style="1" customWidth="1"/>
    <col min="7688" max="7688" width="3.28515625" style="1" customWidth="1"/>
    <col min="7689" max="7689" width="4.7109375" style="1" customWidth="1"/>
    <col min="7690" max="7690" width="2.7109375" style="1" customWidth="1"/>
    <col min="7691" max="7692" width="10.7109375" style="1" customWidth="1"/>
    <col min="7693" max="7693" width="20.7109375" style="1" customWidth="1"/>
    <col min="7694" max="7694" width="3.28515625" style="1" customWidth="1"/>
    <col min="7695" max="7937" width="10.7109375" style="1"/>
    <col min="7938" max="7938" width="16" style="1" customWidth="1"/>
    <col min="7939" max="7939" width="4.7109375" style="1" customWidth="1"/>
    <col min="7940" max="7940" width="2.7109375" style="1" customWidth="1"/>
    <col min="7941" max="7942" width="10.7109375" style="1" customWidth="1"/>
    <col min="7943" max="7943" width="20.7109375" style="1" customWidth="1"/>
    <col min="7944" max="7944" width="3.28515625" style="1" customWidth="1"/>
    <col min="7945" max="7945" width="4.7109375" style="1" customWidth="1"/>
    <col min="7946" max="7946" width="2.7109375" style="1" customWidth="1"/>
    <col min="7947" max="7948" width="10.7109375" style="1" customWidth="1"/>
    <col min="7949" max="7949" width="20.7109375" style="1" customWidth="1"/>
    <col min="7950" max="7950" width="3.28515625" style="1" customWidth="1"/>
    <col min="7951" max="8193" width="10.7109375" style="1"/>
    <col min="8194" max="8194" width="16" style="1" customWidth="1"/>
    <col min="8195" max="8195" width="4.7109375" style="1" customWidth="1"/>
    <col min="8196" max="8196" width="2.7109375" style="1" customWidth="1"/>
    <col min="8197" max="8198" width="10.7109375" style="1" customWidth="1"/>
    <col min="8199" max="8199" width="20.7109375" style="1" customWidth="1"/>
    <col min="8200" max="8200" width="3.28515625" style="1" customWidth="1"/>
    <col min="8201" max="8201" width="4.7109375" style="1" customWidth="1"/>
    <col min="8202" max="8202" width="2.7109375" style="1" customWidth="1"/>
    <col min="8203" max="8204" width="10.7109375" style="1" customWidth="1"/>
    <col min="8205" max="8205" width="20.7109375" style="1" customWidth="1"/>
    <col min="8206" max="8206" width="3.28515625" style="1" customWidth="1"/>
    <col min="8207" max="8449" width="10.7109375" style="1"/>
    <col min="8450" max="8450" width="16" style="1" customWidth="1"/>
    <col min="8451" max="8451" width="4.7109375" style="1" customWidth="1"/>
    <col min="8452" max="8452" width="2.7109375" style="1" customWidth="1"/>
    <col min="8453" max="8454" width="10.7109375" style="1" customWidth="1"/>
    <col min="8455" max="8455" width="20.7109375" style="1" customWidth="1"/>
    <col min="8456" max="8456" width="3.28515625" style="1" customWidth="1"/>
    <col min="8457" max="8457" width="4.7109375" style="1" customWidth="1"/>
    <col min="8458" max="8458" width="2.7109375" style="1" customWidth="1"/>
    <col min="8459" max="8460" width="10.7109375" style="1" customWidth="1"/>
    <col min="8461" max="8461" width="20.7109375" style="1" customWidth="1"/>
    <col min="8462" max="8462" width="3.28515625" style="1" customWidth="1"/>
    <col min="8463" max="8705" width="10.7109375" style="1"/>
    <col min="8706" max="8706" width="16" style="1" customWidth="1"/>
    <col min="8707" max="8707" width="4.7109375" style="1" customWidth="1"/>
    <col min="8708" max="8708" width="2.7109375" style="1" customWidth="1"/>
    <col min="8709" max="8710" width="10.7109375" style="1" customWidth="1"/>
    <col min="8711" max="8711" width="20.7109375" style="1" customWidth="1"/>
    <col min="8712" max="8712" width="3.28515625" style="1" customWidth="1"/>
    <col min="8713" max="8713" width="4.7109375" style="1" customWidth="1"/>
    <col min="8714" max="8714" width="2.7109375" style="1" customWidth="1"/>
    <col min="8715" max="8716" width="10.7109375" style="1" customWidth="1"/>
    <col min="8717" max="8717" width="20.7109375" style="1" customWidth="1"/>
    <col min="8718" max="8718" width="3.28515625" style="1" customWidth="1"/>
    <col min="8719" max="8961" width="10.7109375" style="1"/>
    <col min="8962" max="8962" width="16" style="1" customWidth="1"/>
    <col min="8963" max="8963" width="4.7109375" style="1" customWidth="1"/>
    <col min="8964" max="8964" width="2.7109375" style="1" customWidth="1"/>
    <col min="8965" max="8966" width="10.7109375" style="1" customWidth="1"/>
    <col min="8967" max="8967" width="20.7109375" style="1" customWidth="1"/>
    <col min="8968" max="8968" width="3.28515625" style="1" customWidth="1"/>
    <col min="8969" max="8969" width="4.7109375" style="1" customWidth="1"/>
    <col min="8970" max="8970" width="2.7109375" style="1" customWidth="1"/>
    <col min="8971" max="8972" width="10.7109375" style="1" customWidth="1"/>
    <col min="8973" max="8973" width="20.7109375" style="1" customWidth="1"/>
    <col min="8974" max="8974" width="3.28515625" style="1" customWidth="1"/>
    <col min="8975" max="9217" width="10.7109375" style="1"/>
    <col min="9218" max="9218" width="16" style="1" customWidth="1"/>
    <col min="9219" max="9219" width="4.7109375" style="1" customWidth="1"/>
    <col min="9220" max="9220" width="2.7109375" style="1" customWidth="1"/>
    <col min="9221" max="9222" width="10.7109375" style="1" customWidth="1"/>
    <col min="9223" max="9223" width="20.7109375" style="1" customWidth="1"/>
    <col min="9224" max="9224" width="3.28515625" style="1" customWidth="1"/>
    <col min="9225" max="9225" width="4.7109375" style="1" customWidth="1"/>
    <col min="9226" max="9226" width="2.7109375" style="1" customWidth="1"/>
    <col min="9227" max="9228" width="10.7109375" style="1" customWidth="1"/>
    <col min="9229" max="9229" width="20.7109375" style="1" customWidth="1"/>
    <col min="9230" max="9230" width="3.28515625" style="1" customWidth="1"/>
    <col min="9231" max="9473" width="10.7109375" style="1"/>
    <col min="9474" max="9474" width="16" style="1" customWidth="1"/>
    <col min="9475" max="9475" width="4.7109375" style="1" customWidth="1"/>
    <col min="9476" max="9476" width="2.7109375" style="1" customWidth="1"/>
    <col min="9477" max="9478" width="10.7109375" style="1" customWidth="1"/>
    <col min="9479" max="9479" width="20.7109375" style="1" customWidth="1"/>
    <col min="9480" max="9480" width="3.28515625" style="1" customWidth="1"/>
    <col min="9481" max="9481" width="4.7109375" style="1" customWidth="1"/>
    <col min="9482" max="9482" width="2.7109375" style="1" customWidth="1"/>
    <col min="9483" max="9484" width="10.7109375" style="1" customWidth="1"/>
    <col min="9485" max="9485" width="20.7109375" style="1" customWidth="1"/>
    <col min="9486" max="9486" width="3.28515625" style="1" customWidth="1"/>
    <col min="9487" max="9729" width="10.7109375" style="1"/>
    <col min="9730" max="9730" width="16" style="1" customWidth="1"/>
    <col min="9731" max="9731" width="4.7109375" style="1" customWidth="1"/>
    <col min="9732" max="9732" width="2.7109375" style="1" customWidth="1"/>
    <col min="9733" max="9734" width="10.7109375" style="1" customWidth="1"/>
    <col min="9735" max="9735" width="20.7109375" style="1" customWidth="1"/>
    <col min="9736" max="9736" width="3.28515625" style="1" customWidth="1"/>
    <col min="9737" max="9737" width="4.7109375" style="1" customWidth="1"/>
    <col min="9738" max="9738" width="2.7109375" style="1" customWidth="1"/>
    <col min="9739" max="9740" width="10.7109375" style="1" customWidth="1"/>
    <col min="9741" max="9741" width="20.7109375" style="1" customWidth="1"/>
    <col min="9742" max="9742" width="3.28515625" style="1" customWidth="1"/>
    <col min="9743" max="9985" width="10.7109375" style="1"/>
    <col min="9986" max="9986" width="16" style="1" customWidth="1"/>
    <col min="9987" max="9987" width="4.7109375" style="1" customWidth="1"/>
    <col min="9988" max="9988" width="2.7109375" style="1" customWidth="1"/>
    <col min="9989" max="9990" width="10.7109375" style="1" customWidth="1"/>
    <col min="9991" max="9991" width="20.7109375" style="1" customWidth="1"/>
    <col min="9992" max="9992" width="3.28515625" style="1" customWidth="1"/>
    <col min="9993" max="9993" width="4.7109375" style="1" customWidth="1"/>
    <col min="9994" max="9994" width="2.7109375" style="1" customWidth="1"/>
    <col min="9995" max="9996" width="10.7109375" style="1" customWidth="1"/>
    <col min="9997" max="9997" width="20.7109375" style="1" customWidth="1"/>
    <col min="9998" max="9998" width="3.28515625" style="1" customWidth="1"/>
    <col min="9999" max="10241" width="10.7109375" style="1"/>
    <col min="10242" max="10242" width="16" style="1" customWidth="1"/>
    <col min="10243" max="10243" width="4.7109375" style="1" customWidth="1"/>
    <col min="10244" max="10244" width="2.7109375" style="1" customWidth="1"/>
    <col min="10245" max="10246" width="10.7109375" style="1" customWidth="1"/>
    <col min="10247" max="10247" width="20.7109375" style="1" customWidth="1"/>
    <col min="10248" max="10248" width="3.28515625" style="1" customWidth="1"/>
    <col min="10249" max="10249" width="4.7109375" style="1" customWidth="1"/>
    <col min="10250" max="10250" width="2.7109375" style="1" customWidth="1"/>
    <col min="10251" max="10252" width="10.7109375" style="1" customWidth="1"/>
    <col min="10253" max="10253" width="20.7109375" style="1" customWidth="1"/>
    <col min="10254" max="10254" width="3.28515625" style="1" customWidth="1"/>
    <col min="10255" max="10497" width="10.7109375" style="1"/>
    <col min="10498" max="10498" width="16" style="1" customWidth="1"/>
    <col min="10499" max="10499" width="4.7109375" style="1" customWidth="1"/>
    <col min="10500" max="10500" width="2.7109375" style="1" customWidth="1"/>
    <col min="10501" max="10502" width="10.7109375" style="1" customWidth="1"/>
    <col min="10503" max="10503" width="20.7109375" style="1" customWidth="1"/>
    <col min="10504" max="10504" width="3.28515625" style="1" customWidth="1"/>
    <col min="10505" max="10505" width="4.7109375" style="1" customWidth="1"/>
    <col min="10506" max="10506" width="2.7109375" style="1" customWidth="1"/>
    <col min="10507" max="10508" width="10.7109375" style="1" customWidth="1"/>
    <col min="10509" max="10509" width="20.7109375" style="1" customWidth="1"/>
    <col min="10510" max="10510" width="3.28515625" style="1" customWidth="1"/>
    <col min="10511" max="10753" width="10.7109375" style="1"/>
    <col min="10754" max="10754" width="16" style="1" customWidth="1"/>
    <col min="10755" max="10755" width="4.7109375" style="1" customWidth="1"/>
    <col min="10756" max="10756" width="2.7109375" style="1" customWidth="1"/>
    <col min="10757" max="10758" width="10.7109375" style="1" customWidth="1"/>
    <col min="10759" max="10759" width="20.7109375" style="1" customWidth="1"/>
    <col min="10760" max="10760" width="3.28515625" style="1" customWidth="1"/>
    <col min="10761" max="10761" width="4.7109375" style="1" customWidth="1"/>
    <col min="10762" max="10762" width="2.7109375" style="1" customWidth="1"/>
    <col min="10763" max="10764" width="10.7109375" style="1" customWidth="1"/>
    <col min="10765" max="10765" width="20.7109375" style="1" customWidth="1"/>
    <col min="10766" max="10766" width="3.28515625" style="1" customWidth="1"/>
    <col min="10767" max="11009" width="10.7109375" style="1"/>
    <col min="11010" max="11010" width="16" style="1" customWidth="1"/>
    <col min="11011" max="11011" width="4.7109375" style="1" customWidth="1"/>
    <col min="11012" max="11012" width="2.7109375" style="1" customWidth="1"/>
    <col min="11013" max="11014" width="10.7109375" style="1" customWidth="1"/>
    <col min="11015" max="11015" width="20.7109375" style="1" customWidth="1"/>
    <col min="11016" max="11016" width="3.28515625" style="1" customWidth="1"/>
    <col min="11017" max="11017" width="4.7109375" style="1" customWidth="1"/>
    <col min="11018" max="11018" width="2.7109375" style="1" customWidth="1"/>
    <col min="11019" max="11020" width="10.7109375" style="1" customWidth="1"/>
    <col min="11021" max="11021" width="20.7109375" style="1" customWidth="1"/>
    <col min="11022" max="11022" width="3.28515625" style="1" customWidth="1"/>
    <col min="11023" max="11265" width="10.7109375" style="1"/>
    <col min="11266" max="11266" width="16" style="1" customWidth="1"/>
    <col min="11267" max="11267" width="4.7109375" style="1" customWidth="1"/>
    <col min="11268" max="11268" width="2.7109375" style="1" customWidth="1"/>
    <col min="11269" max="11270" width="10.7109375" style="1" customWidth="1"/>
    <col min="11271" max="11271" width="20.7109375" style="1" customWidth="1"/>
    <col min="11272" max="11272" width="3.28515625" style="1" customWidth="1"/>
    <col min="11273" max="11273" width="4.7109375" style="1" customWidth="1"/>
    <col min="11274" max="11274" width="2.7109375" style="1" customWidth="1"/>
    <col min="11275" max="11276" width="10.7109375" style="1" customWidth="1"/>
    <col min="11277" max="11277" width="20.7109375" style="1" customWidth="1"/>
    <col min="11278" max="11278" width="3.28515625" style="1" customWidth="1"/>
    <col min="11279" max="11521" width="10.7109375" style="1"/>
    <col min="11522" max="11522" width="16" style="1" customWidth="1"/>
    <col min="11523" max="11523" width="4.7109375" style="1" customWidth="1"/>
    <col min="11524" max="11524" width="2.7109375" style="1" customWidth="1"/>
    <col min="11525" max="11526" width="10.7109375" style="1" customWidth="1"/>
    <col min="11527" max="11527" width="20.7109375" style="1" customWidth="1"/>
    <col min="11528" max="11528" width="3.28515625" style="1" customWidth="1"/>
    <col min="11529" max="11529" width="4.7109375" style="1" customWidth="1"/>
    <col min="11530" max="11530" width="2.7109375" style="1" customWidth="1"/>
    <col min="11531" max="11532" width="10.7109375" style="1" customWidth="1"/>
    <col min="11533" max="11533" width="20.7109375" style="1" customWidth="1"/>
    <col min="11534" max="11534" width="3.28515625" style="1" customWidth="1"/>
    <col min="11535" max="11777" width="10.7109375" style="1"/>
    <col min="11778" max="11778" width="16" style="1" customWidth="1"/>
    <col min="11779" max="11779" width="4.7109375" style="1" customWidth="1"/>
    <col min="11780" max="11780" width="2.7109375" style="1" customWidth="1"/>
    <col min="11781" max="11782" width="10.7109375" style="1" customWidth="1"/>
    <col min="11783" max="11783" width="20.7109375" style="1" customWidth="1"/>
    <col min="11784" max="11784" width="3.28515625" style="1" customWidth="1"/>
    <col min="11785" max="11785" width="4.7109375" style="1" customWidth="1"/>
    <col min="11786" max="11786" width="2.7109375" style="1" customWidth="1"/>
    <col min="11787" max="11788" width="10.7109375" style="1" customWidth="1"/>
    <col min="11789" max="11789" width="20.7109375" style="1" customWidth="1"/>
    <col min="11790" max="11790" width="3.28515625" style="1" customWidth="1"/>
    <col min="11791" max="12033" width="10.7109375" style="1"/>
    <col min="12034" max="12034" width="16" style="1" customWidth="1"/>
    <col min="12035" max="12035" width="4.7109375" style="1" customWidth="1"/>
    <col min="12036" max="12036" width="2.7109375" style="1" customWidth="1"/>
    <col min="12037" max="12038" width="10.7109375" style="1" customWidth="1"/>
    <col min="12039" max="12039" width="20.7109375" style="1" customWidth="1"/>
    <col min="12040" max="12040" width="3.28515625" style="1" customWidth="1"/>
    <col min="12041" max="12041" width="4.7109375" style="1" customWidth="1"/>
    <col min="12042" max="12042" width="2.7109375" style="1" customWidth="1"/>
    <col min="12043" max="12044" width="10.7109375" style="1" customWidth="1"/>
    <col min="12045" max="12045" width="20.7109375" style="1" customWidth="1"/>
    <col min="12046" max="12046" width="3.28515625" style="1" customWidth="1"/>
    <col min="12047" max="12289" width="10.7109375" style="1"/>
    <col min="12290" max="12290" width="16" style="1" customWidth="1"/>
    <col min="12291" max="12291" width="4.7109375" style="1" customWidth="1"/>
    <col min="12292" max="12292" width="2.7109375" style="1" customWidth="1"/>
    <col min="12293" max="12294" width="10.7109375" style="1" customWidth="1"/>
    <col min="12295" max="12295" width="20.7109375" style="1" customWidth="1"/>
    <col min="12296" max="12296" width="3.28515625" style="1" customWidth="1"/>
    <col min="12297" max="12297" width="4.7109375" style="1" customWidth="1"/>
    <col min="12298" max="12298" width="2.7109375" style="1" customWidth="1"/>
    <col min="12299" max="12300" width="10.7109375" style="1" customWidth="1"/>
    <col min="12301" max="12301" width="20.7109375" style="1" customWidth="1"/>
    <col min="12302" max="12302" width="3.28515625" style="1" customWidth="1"/>
    <col min="12303" max="12545" width="10.7109375" style="1"/>
    <col min="12546" max="12546" width="16" style="1" customWidth="1"/>
    <col min="12547" max="12547" width="4.7109375" style="1" customWidth="1"/>
    <col min="12548" max="12548" width="2.7109375" style="1" customWidth="1"/>
    <col min="12549" max="12550" width="10.7109375" style="1" customWidth="1"/>
    <col min="12551" max="12551" width="20.7109375" style="1" customWidth="1"/>
    <col min="12552" max="12552" width="3.28515625" style="1" customWidth="1"/>
    <col min="12553" max="12553" width="4.7109375" style="1" customWidth="1"/>
    <col min="12554" max="12554" width="2.7109375" style="1" customWidth="1"/>
    <col min="12555" max="12556" width="10.7109375" style="1" customWidth="1"/>
    <col min="12557" max="12557" width="20.7109375" style="1" customWidth="1"/>
    <col min="12558" max="12558" width="3.28515625" style="1" customWidth="1"/>
    <col min="12559" max="12801" width="10.7109375" style="1"/>
    <col min="12802" max="12802" width="16" style="1" customWidth="1"/>
    <col min="12803" max="12803" width="4.7109375" style="1" customWidth="1"/>
    <col min="12804" max="12804" width="2.7109375" style="1" customWidth="1"/>
    <col min="12805" max="12806" width="10.7109375" style="1" customWidth="1"/>
    <col min="12807" max="12807" width="20.7109375" style="1" customWidth="1"/>
    <col min="12808" max="12808" width="3.28515625" style="1" customWidth="1"/>
    <col min="12809" max="12809" width="4.7109375" style="1" customWidth="1"/>
    <col min="12810" max="12810" width="2.7109375" style="1" customWidth="1"/>
    <col min="12811" max="12812" width="10.7109375" style="1" customWidth="1"/>
    <col min="12813" max="12813" width="20.7109375" style="1" customWidth="1"/>
    <col min="12814" max="12814" width="3.28515625" style="1" customWidth="1"/>
    <col min="12815" max="13057" width="10.7109375" style="1"/>
    <col min="13058" max="13058" width="16" style="1" customWidth="1"/>
    <col min="13059" max="13059" width="4.7109375" style="1" customWidth="1"/>
    <col min="13060" max="13060" width="2.7109375" style="1" customWidth="1"/>
    <col min="13061" max="13062" width="10.7109375" style="1" customWidth="1"/>
    <col min="13063" max="13063" width="20.7109375" style="1" customWidth="1"/>
    <col min="13064" max="13064" width="3.28515625" style="1" customWidth="1"/>
    <col min="13065" max="13065" width="4.7109375" style="1" customWidth="1"/>
    <col min="13066" max="13066" width="2.7109375" style="1" customWidth="1"/>
    <col min="13067" max="13068" width="10.7109375" style="1" customWidth="1"/>
    <col min="13069" max="13069" width="20.7109375" style="1" customWidth="1"/>
    <col min="13070" max="13070" width="3.28515625" style="1" customWidth="1"/>
    <col min="13071" max="13313" width="10.7109375" style="1"/>
    <col min="13314" max="13314" width="16" style="1" customWidth="1"/>
    <col min="13315" max="13315" width="4.7109375" style="1" customWidth="1"/>
    <col min="13316" max="13316" width="2.7109375" style="1" customWidth="1"/>
    <col min="13317" max="13318" width="10.7109375" style="1" customWidth="1"/>
    <col min="13319" max="13319" width="20.7109375" style="1" customWidth="1"/>
    <col min="13320" max="13320" width="3.28515625" style="1" customWidth="1"/>
    <col min="13321" max="13321" width="4.7109375" style="1" customWidth="1"/>
    <col min="13322" max="13322" width="2.7109375" style="1" customWidth="1"/>
    <col min="13323" max="13324" width="10.7109375" style="1" customWidth="1"/>
    <col min="13325" max="13325" width="20.7109375" style="1" customWidth="1"/>
    <col min="13326" max="13326" width="3.28515625" style="1" customWidth="1"/>
    <col min="13327" max="13569" width="10.7109375" style="1"/>
    <col min="13570" max="13570" width="16" style="1" customWidth="1"/>
    <col min="13571" max="13571" width="4.7109375" style="1" customWidth="1"/>
    <col min="13572" max="13572" width="2.7109375" style="1" customWidth="1"/>
    <col min="13573" max="13574" width="10.7109375" style="1" customWidth="1"/>
    <col min="13575" max="13575" width="20.7109375" style="1" customWidth="1"/>
    <col min="13576" max="13576" width="3.28515625" style="1" customWidth="1"/>
    <col min="13577" max="13577" width="4.7109375" style="1" customWidth="1"/>
    <col min="13578" max="13578" width="2.7109375" style="1" customWidth="1"/>
    <col min="13579" max="13580" width="10.7109375" style="1" customWidth="1"/>
    <col min="13581" max="13581" width="20.7109375" style="1" customWidth="1"/>
    <col min="13582" max="13582" width="3.28515625" style="1" customWidth="1"/>
    <col min="13583" max="13825" width="10.7109375" style="1"/>
    <col min="13826" max="13826" width="16" style="1" customWidth="1"/>
    <col min="13827" max="13827" width="4.7109375" style="1" customWidth="1"/>
    <col min="13828" max="13828" width="2.7109375" style="1" customWidth="1"/>
    <col min="13829" max="13830" width="10.7109375" style="1" customWidth="1"/>
    <col min="13831" max="13831" width="20.7109375" style="1" customWidth="1"/>
    <col min="13832" max="13832" width="3.28515625" style="1" customWidth="1"/>
    <col min="13833" max="13833" width="4.7109375" style="1" customWidth="1"/>
    <col min="13834" max="13834" width="2.7109375" style="1" customWidth="1"/>
    <col min="13835" max="13836" width="10.7109375" style="1" customWidth="1"/>
    <col min="13837" max="13837" width="20.7109375" style="1" customWidth="1"/>
    <col min="13838" max="13838" width="3.28515625" style="1" customWidth="1"/>
    <col min="13839" max="14081" width="10.7109375" style="1"/>
    <col min="14082" max="14082" width="16" style="1" customWidth="1"/>
    <col min="14083" max="14083" width="4.7109375" style="1" customWidth="1"/>
    <col min="14084" max="14084" width="2.7109375" style="1" customWidth="1"/>
    <col min="14085" max="14086" width="10.7109375" style="1" customWidth="1"/>
    <col min="14087" max="14087" width="20.7109375" style="1" customWidth="1"/>
    <col min="14088" max="14088" width="3.28515625" style="1" customWidth="1"/>
    <col min="14089" max="14089" width="4.7109375" style="1" customWidth="1"/>
    <col min="14090" max="14090" width="2.7109375" style="1" customWidth="1"/>
    <col min="14091" max="14092" width="10.7109375" style="1" customWidth="1"/>
    <col min="14093" max="14093" width="20.7109375" style="1" customWidth="1"/>
    <col min="14094" max="14094" width="3.28515625" style="1" customWidth="1"/>
    <col min="14095" max="14337" width="10.7109375" style="1"/>
    <col min="14338" max="14338" width="16" style="1" customWidth="1"/>
    <col min="14339" max="14339" width="4.7109375" style="1" customWidth="1"/>
    <col min="14340" max="14340" width="2.7109375" style="1" customWidth="1"/>
    <col min="14341" max="14342" width="10.7109375" style="1" customWidth="1"/>
    <col min="14343" max="14343" width="20.7109375" style="1" customWidth="1"/>
    <col min="14344" max="14344" width="3.28515625" style="1" customWidth="1"/>
    <col min="14345" max="14345" width="4.7109375" style="1" customWidth="1"/>
    <col min="14346" max="14346" width="2.7109375" style="1" customWidth="1"/>
    <col min="14347" max="14348" width="10.7109375" style="1" customWidth="1"/>
    <col min="14349" max="14349" width="20.7109375" style="1" customWidth="1"/>
    <col min="14350" max="14350" width="3.28515625" style="1" customWidth="1"/>
    <col min="14351" max="14593" width="10.7109375" style="1"/>
    <col min="14594" max="14594" width="16" style="1" customWidth="1"/>
    <col min="14595" max="14595" width="4.7109375" style="1" customWidth="1"/>
    <col min="14596" max="14596" width="2.7109375" style="1" customWidth="1"/>
    <col min="14597" max="14598" width="10.7109375" style="1" customWidth="1"/>
    <col min="14599" max="14599" width="20.7109375" style="1" customWidth="1"/>
    <col min="14600" max="14600" width="3.28515625" style="1" customWidth="1"/>
    <col min="14601" max="14601" width="4.7109375" style="1" customWidth="1"/>
    <col min="14602" max="14602" width="2.7109375" style="1" customWidth="1"/>
    <col min="14603" max="14604" width="10.7109375" style="1" customWidth="1"/>
    <col min="14605" max="14605" width="20.7109375" style="1" customWidth="1"/>
    <col min="14606" max="14606" width="3.28515625" style="1" customWidth="1"/>
    <col min="14607" max="14849" width="10.7109375" style="1"/>
    <col min="14850" max="14850" width="16" style="1" customWidth="1"/>
    <col min="14851" max="14851" width="4.7109375" style="1" customWidth="1"/>
    <col min="14852" max="14852" width="2.7109375" style="1" customWidth="1"/>
    <col min="14853" max="14854" width="10.7109375" style="1" customWidth="1"/>
    <col min="14855" max="14855" width="20.7109375" style="1" customWidth="1"/>
    <col min="14856" max="14856" width="3.28515625" style="1" customWidth="1"/>
    <col min="14857" max="14857" width="4.7109375" style="1" customWidth="1"/>
    <col min="14858" max="14858" width="2.7109375" style="1" customWidth="1"/>
    <col min="14859" max="14860" width="10.7109375" style="1" customWidth="1"/>
    <col min="14861" max="14861" width="20.7109375" style="1" customWidth="1"/>
    <col min="14862" max="14862" width="3.28515625" style="1" customWidth="1"/>
    <col min="14863" max="15105" width="10.7109375" style="1"/>
    <col min="15106" max="15106" width="16" style="1" customWidth="1"/>
    <col min="15107" max="15107" width="4.7109375" style="1" customWidth="1"/>
    <col min="15108" max="15108" width="2.7109375" style="1" customWidth="1"/>
    <col min="15109" max="15110" width="10.7109375" style="1" customWidth="1"/>
    <col min="15111" max="15111" width="20.7109375" style="1" customWidth="1"/>
    <col min="15112" max="15112" width="3.28515625" style="1" customWidth="1"/>
    <col min="15113" max="15113" width="4.7109375" style="1" customWidth="1"/>
    <col min="15114" max="15114" width="2.7109375" style="1" customWidth="1"/>
    <col min="15115" max="15116" width="10.7109375" style="1" customWidth="1"/>
    <col min="15117" max="15117" width="20.7109375" style="1" customWidth="1"/>
    <col min="15118" max="15118" width="3.28515625" style="1" customWidth="1"/>
    <col min="15119" max="15361" width="10.7109375" style="1"/>
    <col min="15362" max="15362" width="16" style="1" customWidth="1"/>
    <col min="15363" max="15363" width="4.7109375" style="1" customWidth="1"/>
    <col min="15364" max="15364" width="2.7109375" style="1" customWidth="1"/>
    <col min="15365" max="15366" width="10.7109375" style="1" customWidth="1"/>
    <col min="15367" max="15367" width="20.7109375" style="1" customWidth="1"/>
    <col min="15368" max="15368" width="3.28515625" style="1" customWidth="1"/>
    <col min="15369" max="15369" width="4.7109375" style="1" customWidth="1"/>
    <col min="15370" max="15370" width="2.7109375" style="1" customWidth="1"/>
    <col min="15371" max="15372" width="10.7109375" style="1" customWidth="1"/>
    <col min="15373" max="15373" width="20.7109375" style="1" customWidth="1"/>
    <col min="15374" max="15374" width="3.28515625" style="1" customWidth="1"/>
    <col min="15375" max="15617" width="10.7109375" style="1"/>
    <col min="15618" max="15618" width="16" style="1" customWidth="1"/>
    <col min="15619" max="15619" width="4.7109375" style="1" customWidth="1"/>
    <col min="15620" max="15620" width="2.7109375" style="1" customWidth="1"/>
    <col min="15621" max="15622" width="10.7109375" style="1" customWidth="1"/>
    <col min="15623" max="15623" width="20.7109375" style="1" customWidth="1"/>
    <col min="15624" max="15624" width="3.28515625" style="1" customWidth="1"/>
    <col min="15625" max="15625" width="4.7109375" style="1" customWidth="1"/>
    <col min="15626" max="15626" width="2.7109375" style="1" customWidth="1"/>
    <col min="15627" max="15628" width="10.7109375" style="1" customWidth="1"/>
    <col min="15629" max="15629" width="20.7109375" style="1" customWidth="1"/>
    <col min="15630" max="15630" width="3.28515625" style="1" customWidth="1"/>
    <col min="15631" max="15873" width="10.7109375" style="1"/>
    <col min="15874" max="15874" width="16" style="1" customWidth="1"/>
    <col min="15875" max="15875" width="4.7109375" style="1" customWidth="1"/>
    <col min="15876" max="15876" width="2.7109375" style="1" customWidth="1"/>
    <col min="15877" max="15878" width="10.7109375" style="1" customWidth="1"/>
    <col min="15879" max="15879" width="20.7109375" style="1" customWidth="1"/>
    <col min="15880" max="15880" width="3.28515625" style="1" customWidth="1"/>
    <col min="15881" max="15881" width="4.7109375" style="1" customWidth="1"/>
    <col min="15882" max="15882" width="2.7109375" style="1" customWidth="1"/>
    <col min="15883" max="15884" width="10.7109375" style="1" customWidth="1"/>
    <col min="15885" max="15885" width="20.7109375" style="1" customWidth="1"/>
    <col min="15886" max="15886" width="3.28515625" style="1" customWidth="1"/>
    <col min="15887" max="16129" width="10.7109375" style="1"/>
    <col min="16130" max="16130" width="16" style="1" customWidth="1"/>
    <col min="16131" max="16131" width="4.7109375" style="1" customWidth="1"/>
    <col min="16132" max="16132" width="2.7109375" style="1" customWidth="1"/>
    <col min="16133" max="16134" width="10.7109375" style="1" customWidth="1"/>
    <col min="16135" max="16135" width="20.7109375" style="1" customWidth="1"/>
    <col min="16136" max="16136" width="3.28515625" style="1" customWidth="1"/>
    <col min="16137" max="16137" width="4.7109375" style="1" customWidth="1"/>
    <col min="16138" max="16138" width="2.7109375" style="1" customWidth="1"/>
    <col min="16139" max="16140" width="10.7109375" style="1" customWidth="1"/>
    <col min="16141" max="16141" width="20.7109375" style="1" customWidth="1"/>
    <col min="16142" max="16142" width="3.28515625" style="1" customWidth="1"/>
    <col min="16143" max="16384" width="10.7109375" style="1"/>
  </cols>
  <sheetData>
    <row r="1" spans="2:14">
      <c r="B1" s="294" t="s">
        <v>0</v>
      </c>
      <c r="C1" s="294"/>
      <c r="D1" s="294"/>
      <c r="E1" s="294"/>
      <c r="F1" s="294"/>
      <c r="G1" s="294"/>
      <c r="H1" s="294"/>
      <c r="I1" s="294"/>
      <c r="J1" s="294"/>
      <c r="K1" s="294"/>
      <c r="L1" s="294"/>
      <c r="M1" s="294"/>
      <c r="N1" s="294"/>
    </row>
    <row r="2" spans="2:14" ht="15.75" customHeight="1">
      <c r="B2" s="295" t="s">
        <v>1</v>
      </c>
      <c r="C2" s="295"/>
      <c r="D2" s="295"/>
      <c r="E2" s="295"/>
      <c r="F2" s="295"/>
      <c r="G2" s="295"/>
      <c r="H2" s="295"/>
      <c r="I2" s="295"/>
      <c r="J2" s="295"/>
      <c r="K2" s="295"/>
      <c r="L2" s="295"/>
      <c r="M2" s="295"/>
      <c r="N2" s="295"/>
    </row>
    <row r="3" spans="2:14">
      <c r="B3" s="294"/>
      <c r="C3" s="294"/>
      <c r="D3" s="294"/>
      <c r="E3" s="294"/>
      <c r="F3" s="294"/>
      <c r="G3" s="294"/>
      <c r="H3" s="294"/>
      <c r="I3" s="294"/>
      <c r="J3" s="294"/>
      <c r="K3" s="294"/>
      <c r="L3" s="294"/>
      <c r="M3" s="294"/>
      <c r="N3" s="294"/>
    </row>
    <row r="4" spans="2:14" ht="12.75" customHeight="1"/>
    <row r="5" spans="2:14">
      <c r="B5" s="3"/>
      <c r="C5" s="4"/>
      <c r="D5" s="5"/>
      <c r="E5" s="6" t="s">
        <v>2</v>
      </c>
      <c r="F5" s="5"/>
      <c r="G5" s="5"/>
      <c r="H5" s="3"/>
      <c r="I5" s="4"/>
      <c r="J5" s="5"/>
      <c r="K5" s="6" t="s">
        <v>3</v>
      </c>
      <c r="L5" s="5"/>
      <c r="M5" s="5"/>
      <c r="N5" s="3"/>
    </row>
    <row r="6" spans="2:14">
      <c r="B6" s="3"/>
      <c r="C6" s="7"/>
      <c r="D6" s="3"/>
      <c r="E6" s="3"/>
      <c r="F6" s="3"/>
      <c r="G6" s="3"/>
      <c r="H6" s="3"/>
      <c r="I6" s="7"/>
      <c r="J6" s="3"/>
      <c r="K6" s="3"/>
      <c r="L6" s="3"/>
      <c r="M6" s="3"/>
      <c r="N6" s="3"/>
    </row>
    <row r="7" spans="2:14" ht="18.75">
      <c r="B7" s="8" t="s">
        <v>144</v>
      </c>
      <c r="C7" s="7"/>
      <c r="D7" s="3"/>
      <c r="E7" s="296" t="s">
        <v>162</v>
      </c>
      <c r="F7" s="296"/>
      <c r="G7" s="296"/>
      <c r="H7" s="136"/>
      <c r="I7" s="7"/>
      <c r="J7" s="3"/>
      <c r="K7" s="296" t="str">
        <f>"March 2011"</f>
        <v>March 2011</v>
      </c>
      <c r="L7" s="296"/>
      <c r="M7" s="296"/>
      <c r="N7" s="3"/>
    </row>
    <row r="8" spans="2:14">
      <c r="B8" s="3"/>
      <c r="C8" s="7"/>
      <c r="D8" s="3"/>
      <c r="E8" s="3"/>
      <c r="F8" s="3"/>
      <c r="G8" s="3"/>
      <c r="H8" s="3"/>
      <c r="I8" s="7"/>
      <c r="J8" s="3"/>
      <c r="K8" s="3"/>
      <c r="L8" s="3"/>
      <c r="M8" s="3"/>
      <c r="N8" s="3"/>
    </row>
    <row r="9" spans="2:14" ht="18.75">
      <c r="B9" s="9" t="s">
        <v>4</v>
      </c>
      <c r="C9" s="7"/>
      <c r="D9" s="3"/>
      <c r="E9" s="293" t="s">
        <v>5</v>
      </c>
      <c r="F9" s="293"/>
      <c r="G9" s="293"/>
      <c r="H9" s="3"/>
      <c r="I9" s="7"/>
      <c r="J9" s="3"/>
      <c r="K9" s="293" t="s">
        <v>182</v>
      </c>
      <c r="L9" s="293"/>
      <c r="M9" s="293"/>
      <c r="N9" s="3"/>
    </row>
    <row r="10" spans="2:14">
      <c r="B10" s="3"/>
      <c r="C10" s="7"/>
      <c r="D10" s="3"/>
      <c r="E10" s="3"/>
      <c r="F10" s="3"/>
      <c r="G10" s="3"/>
      <c r="H10" s="3"/>
      <c r="I10" s="7"/>
      <c r="J10" s="3"/>
      <c r="K10" s="3"/>
      <c r="L10" s="3"/>
      <c r="M10" s="3"/>
      <c r="N10" s="3"/>
    </row>
    <row r="11" spans="2:14" hidden="1">
      <c r="B11" s="3"/>
      <c r="C11" s="7" t="s">
        <v>6</v>
      </c>
      <c r="D11" s="3"/>
      <c r="E11" s="3"/>
      <c r="F11" s="3"/>
      <c r="G11" s="3"/>
      <c r="H11" s="3"/>
      <c r="I11" s="7" t="s">
        <v>7</v>
      </c>
      <c r="J11" s="3"/>
      <c r="K11" s="3"/>
      <c r="L11" s="3"/>
      <c r="M11" s="3"/>
      <c r="N11" s="3"/>
    </row>
    <row r="12" spans="2:14" hidden="1">
      <c r="B12" s="3"/>
      <c r="C12" s="7"/>
      <c r="D12" s="3"/>
      <c r="E12" s="3"/>
      <c r="F12" s="3"/>
      <c r="G12" s="3"/>
      <c r="H12" s="3"/>
      <c r="I12" s="7"/>
      <c r="J12" s="3"/>
      <c r="K12" s="3"/>
      <c r="L12" s="3"/>
      <c r="M12" s="3"/>
      <c r="N12" s="3"/>
    </row>
    <row r="13" spans="2:14" hidden="1">
      <c r="B13" s="3"/>
      <c r="C13" s="7" t="s">
        <v>8</v>
      </c>
      <c r="D13" s="3"/>
      <c r="E13" s="3"/>
      <c r="F13" s="3"/>
      <c r="G13" s="3"/>
      <c r="H13" s="3"/>
      <c r="I13" s="7" t="s">
        <v>9</v>
      </c>
      <c r="J13" s="3"/>
      <c r="K13" s="3"/>
      <c r="L13" s="3"/>
      <c r="M13" s="3"/>
      <c r="N13" s="3"/>
    </row>
    <row r="14" spans="2:14" hidden="1">
      <c r="B14" s="3"/>
      <c r="C14" s="7"/>
      <c r="D14" s="3"/>
      <c r="E14" s="3"/>
      <c r="F14" s="3"/>
      <c r="G14" s="3"/>
      <c r="H14" s="3"/>
      <c r="I14" s="7"/>
      <c r="J14" s="3"/>
      <c r="K14" s="3"/>
      <c r="L14" s="3"/>
      <c r="M14" s="3"/>
      <c r="N14" s="3"/>
    </row>
    <row r="15" spans="2:14" hidden="1">
      <c r="B15" s="3"/>
      <c r="C15" s="7" t="s">
        <v>10</v>
      </c>
      <c r="D15" s="3"/>
      <c r="E15" s="3"/>
      <c r="F15" s="3"/>
      <c r="G15" s="3"/>
      <c r="H15" s="3"/>
      <c r="I15" s="7" t="s">
        <v>11</v>
      </c>
      <c r="J15" s="3"/>
      <c r="K15" s="3"/>
      <c r="L15" s="3"/>
      <c r="M15" s="3"/>
      <c r="N15" s="3"/>
    </row>
    <row r="16" spans="2:14" hidden="1">
      <c r="B16" s="3"/>
      <c r="C16" s="7"/>
      <c r="D16" s="3"/>
      <c r="E16" s="3"/>
      <c r="F16" s="3"/>
      <c r="G16" s="3"/>
      <c r="H16" s="3"/>
      <c r="I16" s="7"/>
      <c r="J16" s="3"/>
      <c r="K16" s="3"/>
      <c r="L16" s="3"/>
      <c r="M16" s="3"/>
      <c r="N16" s="3"/>
    </row>
    <row r="17" spans="2:14" hidden="1">
      <c r="B17" s="3"/>
      <c r="C17" s="7" t="s">
        <v>12</v>
      </c>
      <c r="D17" s="3"/>
      <c r="E17" s="3"/>
      <c r="F17" s="3"/>
      <c r="G17" s="3"/>
      <c r="H17" s="3"/>
      <c r="I17" s="7" t="s">
        <v>13</v>
      </c>
      <c r="J17" s="3"/>
      <c r="K17" s="3"/>
      <c r="L17" s="3"/>
      <c r="M17" s="3"/>
      <c r="N17" s="3"/>
    </row>
    <row r="18" spans="2:14" hidden="1">
      <c r="B18" s="3"/>
      <c r="C18" s="7"/>
      <c r="D18" s="3"/>
      <c r="E18" s="3"/>
      <c r="F18" s="3"/>
      <c r="G18" s="3"/>
      <c r="H18" s="3"/>
      <c r="I18" s="7"/>
      <c r="J18" s="3"/>
      <c r="K18" s="3"/>
      <c r="L18" s="3"/>
      <c r="M18" s="3"/>
      <c r="N18" s="3"/>
    </row>
    <row r="19" spans="2:14">
      <c r="B19" s="3"/>
      <c r="C19" s="7" t="s">
        <v>14</v>
      </c>
      <c r="D19" s="3"/>
      <c r="E19" s="10"/>
      <c r="F19" s="3"/>
      <c r="G19" s="3"/>
      <c r="H19" s="3"/>
      <c r="I19" s="7" t="s">
        <v>15</v>
      </c>
      <c r="J19" s="3"/>
      <c r="K19" s="3"/>
      <c r="L19" s="3"/>
      <c r="M19" s="3"/>
      <c r="N19" s="3"/>
    </row>
    <row r="20" spans="2:14">
      <c r="B20" s="3"/>
      <c r="C20" s="7"/>
      <c r="D20" s="3"/>
      <c r="E20" s="3"/>
      <c r="F20" s="3"/>
      <c r="G20" s="3"/>
      <c r="H20" s="3"/>
      <c r="I20" s="7"/>
      <c r="J20" s="3"/>
      <c r="K20" s="3"/>
      <c r="L20" s="3"/>
      <c r="M20" s="3"/>
      <c r="N20" s="3"/>
    </row>
    <row r="21" spans="2:14">
      <c r="B21" s="3"/>
      <c r="C21" s="7" t="s">
        <v>16</v>
      </c>
      <c r="D21" s="3"/>
      <c r="E21" s="3"/>
      <c r="F21" s="3"/>
      <c r="G21" s="3"/>
      <c r="H21" s="3"/>
      <c r="I21" s="7" t="s">
        <v>17</v>
      </c>
      <c r="J21" s="3"/>
      <c r="K21" s="3"/>
      <c r="L21" s="3"/>
      <c r="M21" s="3"/>
      <c r="N21" s="3"/>
    </row>
    <row r="22" spans="2:14">
      <c r="B22" s="3"/>
      <c r="C22" s="7"/>
      <c r="D22" s="3"/>
      <c r="E22" s="3"/>
      <c r="F22" s="3"/>
      <c r="G22" s="3"/>
      <c r="H22" s="3"/>
      <c r="I22" s="7"/>
      <c r="J22" s="3"/>
      <c r="K22" s="3"/>
      <c r="L22" s="3"/>
      <c r="M22" s="3"/>
      <c r="N22" s="3"/>
    </row>
    <row r="23" spans="2:14">
      <c r="B23" s="3"/>
      <c r="C23" s="7"/>
      <c r="D23" s="3"/>
      <c r="E23" s="3"/>
      <c r="F23" s="3"/>
      <c r="G23" s="3"/>
      <c r="H23" s="3"/>
      <c r="I23" s="7"/>
      <c r="J23" s="3"/>
      <c r="K23" s="3"/>
      <c r="L23" s="3"/>
      <c r="M23" s="3"/>
      <c r="N23" s="3"/>
    </row>
    <row r="24" spans="2:14">
      <c r="B24" s="3"/>
      <c r="C24" s="7" t="s">
        <v>18</v>
      </c>
      <c r="D24" s="3"/>
      <c r="E24" s="3" t="s">
        <v>19</v>
      </c>
      <c r="F24" s="3"/>
      <c r="G24" s="3"/>
      <c r="H24" s="3"/>
      <c r="I24" s="7" t="s">
        <v>20</v>
      </c>
      <c r="J24" s="3"/>
      <c r="K24" s="3" t="s">
        <v>19</v>
      </c>
      <c r="L24" s="3"/>
      <c r="M24" s="3"/>
      <c r="N24" s="3"/>
    </row>
    <row r="25" spans="2:14">
      <c r="B25" s="3"/>
      <c r="C25" s="7"/>
      <c r="D25" s="3"/>
      <c r="E25" s="3" t="s">
        <v>21</v>
      </c>
      <c r="F25" s="3"/>
      <c r="G25" s="3"/>
      <c r="H25" s="3"/>
      <c r="I25" s="7"/>
      <c r="J25" s="3"/>
      <c r="K25" s="3" t="s">
        <v>21</v>
      </c>
      <c r="L25" s="3"/>
      <c r="M25" s="3"/>
      <c r="N25" s="3"/>
    </row>
    <row r="26" spans="2:14">
      <c r="B26" s="3"/>
      <c r="C26" s="7"/>
      <c r="D26" s="3"/>
      <c r="E26" s="3"/>
      <c r="F26" s="3"/>
      <c r="G26" s="3"/>
      <c r="H26" s="3"/>
      <c r="I26" s="7"/>
      <c r="J26" s="3"/>
      <c r="K26" s="3"/>
      <c r="L26" s="3"/>
      <c r="M26" s="3"/>
      <c r="N26" s="3"/>
    </row>
    <row r="27" spans="2:14">
      <c r="B27" s="3"/>
      <c r="C27" s="7"/>
      <c r="D27" s="3"/>
      <c r="E27" s="3"/>
      <c r="F27" s="3"/>
      <c r="G27" s="3"/>
      <c r="H27" s="3"/>
      <c r="I27" s="7"/>
      <c r="J27" s="3"/>
      <c r="K27" s="3"/>
      <c r="L27" s="3"/>
      <c r="M27" s="3"/>
      <c r="N27" s="3"/>
    </row>
    <row r="28" spans="2:14">
      <c r="B28" s="3"/>
      <c r="C28" s="7" t="s">
        <v>22</v>
      </c>
      <c r="D28" s="3"/>
      <c r="F28" s="3"/>
      <c r="G28" s="3"/>
      <c r="H28" s="3"/>
      <c r="I28" s="7" t="s">
        <v>23</v>
      </c>
      <c r="J28" s="3"/>
      <c r="K28" s="3"/>
      <c r="L28" s="3"/>
      <c r="M28" s="3"/>
      <c r="N28" s="3"/>
    </row>
    <row r="29" spans="2:14">
      <c r="B29" s="3"/>
      <c r="C29" s="7"/>
      <c r="D29" s="3"/>
      <c r="F29" s="3"/>
      <c r="G29" s="3"/>
      <c r="H29" s="3"/>
      <c r="I29" s="7"/>
      <c r="J29" s="3"/>
      <c r="K29" s="3"/>
      <c r="L29" s="3"/>
      <c r="M29" s="3"/>
      <c r="N29" s="3"/>
    </row>
    <row r="30" spans="2:14">
      <c r="B30" s="3"/>
      <c r="C30" s="7"/>
      <c r="D30" s="3"/>
      <c r="E30" s="3"/>
      <c r="F30" s="3"/>
      <c r="G30" s="3"/>
      <c r="H30" s="3"/>
      <c r="I30" s="7"/>
      <c r="J30" s="3"/>
      <c r="K30" s="3"/>
      <c r="L30" s="3"/>
      <c r="M30" s="3"/>
      <c r="N30" s="3"/>
    </row>
    <row r="31" spans="2:14">
      <c r="B31" s="3"/>
      <c r="C31" s="7" t="s">
        <v>24</v>
      </c>
      <c r="D31" s="3"/>
      <c r="E31" s="3" t="s">
        <v>145</v>
      </c>
      <c r="F31" s="3"/>
      <c r="G31" s="3"/>
      <c r="H31" s="3"/>
      <c r="I31" s="7" t="s">
        <v>25</v>
      </c>
      <c r="J31" s="3"/>
      <c r="K31" s="3" t="s">
        <v>26</v>
      </c>
      <c r="L31" s="3"/>
      <c r="M31" s="3"/>
      <c r="N31" s="3"/>
    </row>
    <row r="32" spans="2:14">
      <c r="B32" s="3"/>
      <c r="C32" s="7"/>
      <c r="D32" s="3"/>
      <c r="E32" s="3"/>
      <c r="F32" s="3"/>
      <c r="G32" s="3"/>
      <c r="H32" s="3"/>
      <c r="I32" s="7"/>
      <c r="J32" s="3"/>
      <c r="L32" s="3"/>
      <c r="M32" s="3"/>
      <c r="N32" s="3"/>
    </row>
    <row r="33" spans="1:14">
      <c r="B33" s="3"/>
      <c r="C33" s="7"/>
      <c r="D33" s="3"/>
      <c r="E33" s="3"/>
      <c r="F33" s="3"/>
      <c r="G33" s="3"/>
      <c r="H33" s="3"/>
      <c r="I33" s="3"/>
      <c r="J33" s="3"/>
      <c r="K33" s="3"/>
      <c r="L33" s="3"/>
      <c r="M33" s="3"/>
      <c r="N33" s="3"/>
    </row>
    <row r="34" spans="1:14">
      <c r="B34" s="3"/>
      <c r="C34" s="7" t="s">
        <v>27</v>
      </c>
      <c r="D34" s="3"/>
      <c r="E34" s="3"/>
      <c r="F34" s="3"/>
      <c r="G34" s="3"/>
      <c r="H34" s="3"/>
      <c r="I34" s="7" t="s">
        <v>28</v>
      </c>
      <c r="J34" s="3"/>
      <c r="K34" s="3"/>
      <c r="L34" s="3"/>
      <c r="M34" s="3"/>
      <c r="N34" s="3"/>
    </row>
    <row r="35" spans="1:14" ht="6.75" customHeight="1">
      <c r="B35" s="3"/>
      <c r="C35" s="7"/>
      <c r="D35" s="3"/>
      <c r="E35" s="3"/>
      <c r="F35" s="3"/>
      <c r="G35" s="3"/>
      <c r="H35" s="3"/>
      <c r="I35" s="7"/>
      <c r="J35" s="3"/>
      <c r="K35" s="3"/>
      <c r="L35" s="3"/>
      <c r="M35" s="3"/>
      <c r="N35" s="3"/>
    </row>
    <row r="36" spans="1:14" ht="8.25" customHeight="1">
      <c r="B36" s="3"/>
      <c r="C36" s="7"/>
      <c r="D36" s="3"/>
      <c r="E36" s="3"/>
      <c r="F36" s="3"/>
      <c r="G36" s="3"/>
      <c r="H36" s="3"/>
      <c r="I36" s="7"/>
      <c r="J36" s="3"/>
      <c r="K36" s="3"/>
      <c r="L36" s="3"/>
      <c r="M36" s="3"/>
      <c r="N36" s="3"/>
    </row>
    <row r="37" spans="1:14" ht="20.100000000000001" customHeight="1" thickBot="1">
      <c r="B37" s="11"/>
      <c r="C37" s="12"/>
      <c r="D37" s="11"/>
      <c r="E37" s="13" t="s">
        <v>29</v>
      </c>
      <c r="F37" s="13"/>
      <c r="G37" s="13"/>
      <c r="H37" s="13"/>
      <c r="I37" s="13"/>
      <c r="J37" s="13"/>
      <c r="K37" s="13"/>
      <c r="L37" s="13"/>
      <c r="M37" s="13"/>
      <c r="N37" s="13"/>
    </row>
    <row r="38" spans="1:14">
      <c r="B38" s="3"/>
      <c r="C38" s="7" t="s">
        <v>30</v>
      </c>
      <c r="D38" s="3"/>
      <c r="E38" s="3" t="s">
        <v>31</v>
      </c>
      <c r="F38" s="3"/>
      <c r="G38" s="3"/>
      <c r="H38" s="3"/>
      <c r="I38" s="7" t="s">
        <v>32</v>
      </c>
      <c r="J38" s="3"/>
      <c r="K38" s="3" t="s">
        <v>31</v>
      </c>
      <c r="L38" s="3"/>
      <c r="M38" s="3"/>
      <c r="N38" s="3"/>
    </row>
    <row r="39" spans="1:14">
      <c r="B39" s="3"/>
      <c r="C39" s="7"/>
      <c r="D39" s="3"/>
      <c r="E39" s="3"/>
      <c r="F39" s="3"/>
      <c r="G39" s="3"/>
      <c r="H39" s="3"/>
      <c r="I39" s="7"/>
      <c r="J39" s="3"/>
      <c r="K39" s="3"/>
      <c r="L39" s="3"/>
      <c r="M39" s="3"/>
      <c r="N39" s="3"/>
    </row>
    <row r="40" spans="1:14">
      <c r="B40" s="3"/>
      <c r="C40" s="7"/>
      <c r="D40" s="3"/>
      <c r="E40" s="3"/>
      <c r="F40" s="3"/>
      <c r="G40" s="3"/>
      <c r="H40" s="3"/>
      <c r="I40" s="7"/>
      <c r="J40" s="3"/>
      <c r="K40" s="3"/>
      <c r="L40" s="3"/>
      <c r="M40" s="3"/>
      <c r="N40" s="3"/>
    </row>
    <row r="41" spans="1:14">
      <c r="B41" s="3"/>
      <c r="C41" s="7" t="s">
        <v>33</v>
      </c>
      <c r="D41" s="3"/>
      <c r="E41" s="3"/>
      <c r="F41" s="3"/>
      <c r="G41" s="3"/>
      <c r="H41" s="3"/>
      <c r="I41" s="7" t="s">
        <v>34</v>
      </c>
      <c r="J41" s="3"/>
      <c r="K41" s="3"/>
      <c r="L41" s="3"/>
      <c r="M41" s="3"/>
      <c r="N41" s="3"/>
    </row>
    <row r="42" spans="1:14">
      <c r="B42" s="3"/>
      <c r="C42" s="7"/>
      <c r="D42" s="3"/>
      <c r="E42" s="3"/>
      <c r="F42" s="3"/>
      <c r="G42" s="3"/>
      <c r="H42" s="3"/>
      <c r="I42" s="7"/>
      <c r="J42" s="3"/>
      <c r="K42" s="3"/>
      <c r="L42" s="3"/>
      <c r="M42" s="3"/>
      <c r="N42" s="3"/>
    </row>
    <row r="43" spans="1:14">
      <c r="B43" s="3"/>
      <c r="C43" s="7"/>
      <c r="D43" s="3"/>
      <c r="E43" s="3"/>
      <c r="F43" s="3"/>
      <c r="G43" s="3"/>
      <c r="H43" s="3"/>
      <c r="I43" s="7"/>
      <c r="J43" s="3"/>
      <c r="K43" s="3"/>
      <c r="L43" s="3"/>
      <c r="M43" s="3"/>
      <c r="N43" s="3"/>
    </row>
    <row r="44" spans="1:14">
      <c r="B44" s="3"/>
      <c r="C44" s="7" t="s">
        <v>35</v>
      </c>
      <c r="D44" s="3"/>
      <c r="E44" s="3"/>
      <c r="F44" s="3"/>
      <c r="G44" s="3"/>
      <c r="H44" s="3"/>
      <c r="I44" s="7" t="s">
        <v>36</v>
      </c>
      <c r="J44" s="3"/>
      <c r="K44" s="3"/>
      <c r="L44" s="3"/>
      <c r="M44" s="3"/>
      <c r="N44" s="3"/>
    </row>
    <row r="45" spans="1:14" ht="6.75" customHeight="1">
      <c r="B45" s="3"/>
      <c r="C45" s="7"/>
      <c r="D45" s="3"/>
      <c r="E45" s="3"/>
      <c r="F45" s="3"/>
      <c r="G45" s="3"/>
      <c r="H45" s="3"/>
      <c r="I45" s="7"/>
      <c r="J45" s="3"/>
      <c r="K45" s="3"/>
      <c r="L45" s="3"/>
      <c r="M45" s="3"/>
      <c r="N45" s="3"/>
    </row>
    <row r="46" spans="1:14" ht="17.25" customHeight="1">
      <c r="A46" s="137" t="s">
        <v>146</v>
      </c>
      <c r="B46" s="292" t="s">
        <v>147</v>
      </c>
      <c r="C46" s="292"/>
      <c r="D46" s="292"/>
      <c r="E46" s="292"/>
      <c r="F46" s="292"/>
      <c r="G46" s="292"/>
      <c r="H46" s="292"/>
      <c r="I46" s="292"/>
      <c r="J46" s="292"/>
      <c r="K46" s="292"/>
      <c r="L46" s="292"/>
      <c r="M46" s="292"/>
      <c r="N46" s="292"/>
    </row>
    <row r="47" spans="1:14" ht="48" customHeight="1">
      <c r="A47" s="137" t="s">
        <v>193</v>
      </c>
      <c r="B47" s="292" t="s">
        <v>194</v>
      </c>
      <c r="C47" s="292"/>
      <c r="D47" s="292"/>
      <c r="E47" s="292"/>
      <c r="F47" s="292"/>
      <c r="G47" s="292"/>
      <c r="H47" s="292"/>
      <c r="I47" s="292"/>
      <c r="J47" s="292"/>
      <c r="K47" s="292"/>
      <c r="L47" s="292"/>
      <c r="M47" s="292"/>
      <c r="N47" s="292"/>
    </row>
    <row r="48" spans="1:14">
      <c r="B48" s="3"/>
      <c r="C48" s="7"/>
      <c r="D48" s="3"/>
      <c r="E48" s="3"/>
      <c r="F48" s="3"/>
      <c r="G48" s="3"/>
      <c r="H48" s="3"/>
      <c r="I48" s="7"/>
      <c r="J48" s="3"/>
      <c r="K48" s="3"/>
      <c r="L48" s="3"/>
      <c r="M48" s="3"/>
      <c r="N48" s="3"/>
    </row>
    <row r="49" spans="2:14">
      <c r="B49" s="3"/>
      <c r="C49" s="7"/>
      <c r="D49" s="3"/>
      <c r="E49" s="3"/>
      <c r="F49" s="3"/>
      <c r="G49" s="3"/>
      <c r="H49" s="3"/>
      <c r="I49" s="7"/>
      <c r="J49" s="3"/>
      <c r="K49" s="3"/>
      <c r="L49" s="3"/>
      <c r="M49" s="3"/>
      <c r="N49" s="3"/>
    </row>
    <row r="50" spans="2:14">
      <c r="B50" s="3"/>
      <c r="C50" s="7"/>
      <c r="D50" s="3"/>
      <c r="E50" s="3"/>
      <c r="F50" s="3"/>
      <c r="G50" s="3"/>
      <c r="H50" s="3"/>
      <c r="I50" s="7"/>
      <c r="J50" s="3"/>
      <c r="K50" s="3"/>
      <c r="L50" s="3"/>
      <c r="M50" s="3"/>
      <c r="N50" s="3"/>
    </row>
    <row r="51" spans="2:14">
      <c r="B51" s="3"/>
      <c r="C51" s="7"/>
      <c r="D51" s="3"/>
      <c r="E51" s="3"/>
      <c r="F51" s="3"/>
      <c r="G51" s="3"/>
      <c r="H51" s="3"/>
      <c r="I51" s="7"/>
      <c r="J51" s="3"/>
      <c r="K51" s="3"/>
      <c r="L51" s="3"/>
      <c r="M51" s="3"/>
      <c r="N51" s="3"/>
    </row>
    <row r="52" spans="2:14">
      <c r="B52" s="3"/>
      <c r="C52" s="7"/>
      <c r="D52" s="3"/>
      <c r="E52" s="3"/>
      <c r="F52" s="3"/>
      <c r="G52" s="3"/>
      <c r="H52" s="3"/>
      <c r="I52" s="7"/>
      <c r="J52" s="3"/>
      <c r="K52" s="3"/>
      <c r="L52" s="3"/>
      <c r="M52" s="3"/>
      <c r="N52" s="3"/>
    </row>
    <row r="53" spans="2:14">
      <c r="B53" s="3"/>
      <c r="C53" s="7"/>
      <c r="D53" s="3"/>
      <c r="E53" s="3"/>
      <c r="F53" s="3"/>
      <c r="G53" s="3"/>
      <c r="H53" s="3"/>
      <c r="I53" s="7"/>
      <c r="J53" s="3"/>
      <c r="K53" s="3"/>
      <c r="L53" s="3"/>
      <c r="M53" s="3"/>
      <c r="N53" s="3"/>
    </row>
  </sheetData>
  <mergeCells count="9">
    <mergeCell ref="B47:N47"/>
    <mergeCell ref="E9:G9"/>
    <mergeCell ref="K9:M9"/>
    <mergeCell ref="B1:N1"/>
    <mergeCell ref="B2:N2"/>
    <mergeCell ref="B3:N3"/>
    <mergeCell ref="E7:G7"/>
    <mergeCell ref="K7:M7"/>
    <mergeCell ref="B46:N46"/>
  </mergeCells>
  <pageMargins left="0.48" right="0.48" top="0.5" bottom="0.5" header="0.5" footer="0.5"/>
  <pageSetup scale="88" orientation="landscape" r:id="rId1"/>
  <headerFooter scaleWithDoc="0" alignWithMargins="0">
    <oddHeader>&amp;RExhibit No.___(MTT-2)</oddHeader>
    <oddFooter>&amp;R&amp;12Page &amp;P of &amp;N</oddFooter>
  </headerFooter>
</worksheet>
</file>

<file path=xl/worksheets/sheet2.xml><?xml version="1.0" encoding="utf-8"?>
<worksheet xmlns="http://schemas.openxmlformats.org/spreadsheetml/2006/main" xmlns:r="http://schemas.openxmlformats.org/officeDocument/2006/relationships">
  <sheetPr>
    <pageSetUpPr fitToPage="1"/>
  </sheetPr>
  <dimension ref="B1:O47"/>
  <sheetViews>
    <sheetView tabSelected="1" zoomScale="85" zoomScaleNormal="85" workbookViewId="0">
      <selection activeCell="G35" sqref="G35"/>
    </sheetView>
  </sheetViews>
  <sheetFormatPr defaultRowHeight="12.75" outlineLevelCol="1"/>
  <cols>
    <col min="1" max="1" width="1.85546875" customWidth="1"/>
    <col min="2" max="2" width="2.28515625" customWidth="1"/>
    <col min="3" max="3" width="22.42578125" bestFit="1" customWidth="1"/>
    <col min="4" max="4" width="21.140625" customWidth="1" outlineLevel="1"/>
    <col min="5" max="5" width="2.5703125" customWidth="1"/>
    <col min="6" max="6" width="13.85546875" bestFit="1" customWidth="1"/>
    <col min="7" max="7" width="3.7109375" customWidth="1"/>
    <col min="8" max="8" width="11.7109375" bestFit="1" customWidth="1"/>
    <col min="9" max="9" width="3.28515625" bestFit="1" customWidth="1"/>
    <col min="10" max="10" width="13.85546875" bestFit="1" customWidth="1"/>
    <col min="11" max="11" width="1" customWidth="1"/>
    <col min="13" max="15" width="17.7109375" bestFit="1" customWidth="1"/>
    <col min="16" max="16" width="15" bestFit="1" customWidth="1"/>
  </cols>
  <sheetData>
    <row r="1" spans="2:15" ht="13.5" thickBot="1"/>
    <row r="2" spans="2:15" ht="15.75">
      <c r="B2" s="302" t="s">
        <v>0</v>
      </c>
      <c r="C2" s="303"/>
      <c r="D2" s="303"/>
      <c r="E2" s="303"/>
      <c r="F2" s="303"/>
      <c r="G2" s="303"/>
      <c r="H2" s="303"/>
      <c r="I2" s="303"/>
      <c r="J2" s="303"/>
      <c r="K2" s="304"/>
    </row>
    <row r="3" spans="2:15" ht="15.75">
      <c r="B3" s="305" t="s">
        <v>192</v>
      </c>
      <c r="C3" s="306"/>
      <c r="D3" s="306"/>
      <c r="E3" s="306"/>
      <c r="F3" s="306"/>
      <c r="G3" s="306"/>
      <c r="H3" s="306"/>
      <c r="I3" s="306"/>
      <c r="J3" s="306"/>
      <c r="K3" s="307"/>
    </row>
    <row r="4" spans="2:15" ht="15.75">
      <c r="B4" s="299">
        <v>42004</v>
      </c>
      <c r="C4" s="300"/>
      <c r="D4" s="300"/>
      <c r="E4" s="300"/>
      <c r="F4" s="300"/>
      <c r="G4" s="300"/>
      <c r="H4" s="300"/>
      <c r="I4" s="300"/>
      <c r="J4" s="300"/>
      <c r="K4" s="301"/>
    </row>
    <row r="5" spans="2:15" ht="15.75" customHeight="1">
      <c r="B5" s="166"/>
      <c r="C5" s="167"/>
      <c r="D5" s="168"/>
      <c r="E5" s="168"/>
      <c r="F5" s="169" t="s">
        <v>37</v>
      </c>
      <c r="G5" s="168"/>
      <c r="H5" s="170"/>
      <c r="I5" s="168"/>
      <c r="J5" s="167" t="s">
        <v>41</v>
      </c>
      <c r="K5" s="171"/>
      <c r="M5" s="16"/>
      <c r="N5" s="16"/>
      <c r="O5" s="17"/>
    </row>
    <row r="6" spans="2:15" ht="14.25" customHeight="1">
      <c r="B6" s="172"/>
      <c r="C6" s="173"/>
      <c r="D6" s="174" t="s">
        <v>38</v>
      </c>
      <c r="E6" s="175"/>
      <c r="F6" s="176" t="s">
        <v>39</v>
      </c>
      <c r="G6" s="175"/>
      <c r="H6" s="177" t="s">
        <v>40</v>
      </c>
      <c r="I6" s="175"/>
      <c r="J6" s="178" t="s">
        <v>40</v>
      </c>
      <c r="K6" s="179"/>
      <c r="M6" s="18"/>
      <c r="N6" s="16"/>
      <c r="O6" s="17"/>
    </row>
    <row r="7" spans="2:15" ht="18.75">
      <c r="B7" s="180"/>
      <c r="C7" s="181" t="s">
        <v>159</v>
      </c>
      <c r="D7" s="238">
        <v>1590000000</v>
      </c>
      <c r="E7" s="182"/>
      <c r="F7" s="287">
        <f>+D7/$D$11</f>
        <v>0.51133836546028333</v>
      </c>
      <c r="G7" s="183"/>
      <c r="H7" s="184">
        <f>+'Exhibit No.  MTT-2 Page 3'!W39</f>
        <v>5.4202993025281698E-2</v>
      </c>
      <c r="I7" s="183"/>
      <c r="J7" s="184">
        <f>(F7*H7)-0.0001</f>
        <v>2.7616069856602681E-2</v>
      </c>
      <c r="K7" s="185"/>
      <c r="M7" s="19"/>
      <c r="N7" s="275"/>
      <c r="O7" s="17"/>
    </row>
    <row r="8" spans="2:15" ht="9.75" customHeight="1">
      <c r="B8" s="180"/>
      <c r="C8" s="181"/>
      <c r="D8" s="183"/>
      <c r="E8" s="183"/>
      <c r="F8" s="288"/>
      <c r="G8" s="183"/>
      <c r="H8" s="186"/>
      <c r="I8" s="183"/>
      <c r="J8" s="187"/>
      <c r="K8" s="188"/>
      <c r="M8" s="276"/>
      <c r="N8" s="20"/>
      <c r="O8" s="17"/>
    </row>
    <row r="9" spans="2:15" ht="19.5" thickBot="1">
      <c r="B9" s="180"/>
      <c r="C9" s="181" t="s">
        <v>42</v>
      </c>
      <c r="D9" s="263">
        <v>1519487000</v>
      </c>
      <c r="E9" s="190"/>
      <c r="F9" s="290">
        <f>+D9/$D$11</f>
        <v>0.48866163453971667</v>
      </c>
      <c r="G9" s="191"/>
      <c r="H9" s="192">
        <v>0.10100000000000001</v>
      </c>
      <c r="I9" s="211">
        <v>-1</v>
      </c>
      <c r="J9" s="192">
        <f>(F9*H9)+0.0001</f>
        <v>4.9454825088511387E-2</v>
      </c>
      <c r="K9" s="185"/>
      <c r="M9" s="277"/>
      <c r="N9" s="20"/>
      <c r="O9" s="21"/>
    </row>
    <row r="10" spans="2:15" ht="9.75" customHeight="1">
      <c r="B10" s="180"/>
      <c r="C10" s="181"/>
      <c r="D10" s="193"/>
      <c r="E10" s="183"/>
      <c r="F10" s="194"/>
      <c r="G10" s="183"/>
      <c r="H10" s="195"/>
      <c r="I10" s="183"/>
      <c r="J10" s="196"/>
      <c r="K10" s="188"/>
      <c r="M10" s="276"/>
      <c r="N10" s="20"/>
    </row>
    <row r="11" spans="2:15" ht="16.5" thickBot="1">
      <c r="B11" s="180"/>
      <c r="C11" s="197" t="s">
        <v>43</v>
      </c>
      <c r="D11" s="198">
        <f>SUM(D7:D9)</f>
        <v>3109487000</v>
      </c>
      <c r="E11" s="183"/>
      <c r="F11" s="206">
        <f>SUM(F7:F9)</f>
        <v>1</v>
      </c>
      <c r="G11" s="183"/>
      <c r="H11" s="191"/>
      <c r="I11" s="183"/>
      <c r="J11" s="199">
        <f>SUM(J7:J9)</f>
        <v>7.7070894945114071E-2</v>
      </c>
      <c r="K11" s="200"/>
      <c r="M11" s="276"/>
      <c r="N11" s="20"/>
    </row>
    <row r="12" spans="2:15" ht="17.25" thickTop="1" thickBot="1">
      <c r="B12" s="201"/>
      <c r="C12" s="202"/>
      <c r="D12" s="203"/>
      <c r="E12" s="202"/>
      <c r="F12" s="203"/>
      <c r="G12" s="202"/>
      <c r="H12" s="202"/>
      <c r="I12" s="202"/>
      <c r="J12" s="203"/>
      <c r="K12" s="204"/>
      <c r="N12" s="20"/>
    </row>
    <row r="13" spans="2:15">
      <c r="B13" s="79"/>
      <c r="C13" s="79"/>
      <c r="D13" s="79"/>
      <c r="E13" s="79"/>
      <c r="F13" s="79"/>
      <c r="G13" s="79"/>
      <c r="H13" s="79"/>
      <c r="I13" s="79"/>
      <c r="J13" s="79"/>
      <c r="K13" s="79"/>
      <c r="N13" s="20"/>
    </row>
    <row r="14" spans="2:15" ht="13.5" thickBot="1">
      <c r="B14" s="77"/>
      <c r="C14" s="77"/>
      <c r="D14" s="77"/>
      <c r="E14" s="77"/>
      <c r="F14" s="163"/>
      <c r="G14" s="77"/>
      <c r="H14" s="163"/>
      <c r="I14" s="77"/>
      <c r="J14" s="80"/>
      <c r="K14" s="77"/>
      <c r="M14" s="23"/>
      <c r="N14" s="20"/>
    </row>
    <row r="15" spans="2:15" ht="15.75">
      <c r="B15" s="205"/>
      <c r="C15" s="297" t="s">
        <v>0</v>
      </c>
      <c r="D15" s="297"/>
      <c r="E15" s="297"/>
      <c r="F15" s="297"/>
      <c r="G15" s="297"/>
      <c r="H15" s="297"/>
      <c r="I15" s="297"/>
      <c r="J15" s="297"/>
      <c r="K15" s="214"/>
      <c r="M15" s="23"/>
      <c r="N15" s="20"/>
    </row>
    <row r="16" spans="2:15" ht="15.75">
      <c r="B16" s="215"/>
      <c r="C16" s="298" t="s">
        <v>123</v>
      </c>
      <c r="D16" s="298"/>
      <c r="E16" s="298"/>
      <c r="F16" s="298"/>
      <c r="G16" s="298"/>
      <c r="H16" s="298"/>
      <c r="I16" s="298"/>
      <c r="J16" s="298"/>
      <c r="K16" s="216"/>
      <c r="N16" s="20"/>
    </row>
    <row r="17" spans="2:14" ht="15.75">
      <c r="B17" s="299">
        <v>41455</v>
      </c>
      <c r="C17" s="300"/>
      <c r="D17" s="300"/>
      <c r="E17" s="300"/>
      <c r="F17" s="300"/>
      <c r="G17" s="300"/>
      <c r="H17" s="300"/>
      <c r="I17" s="300"/>
      <c r="J17" s="300"/>
      <c r="K17" s="301"/>
      <c r="N17" s="20"/>
    </row>
    <row r="18" spans="2:14" ht="15.75">
      <c r="B18" s="220"/>
      <c r="C18" s="221"/>
      <c r="D18" s="222"/>
      <c r="E18" s="222"/>
      <c r="F18" s="223" t="s">
        <v>37</v>
      </c>
      <c r="G18" s="222"/>
      <c r="H18" s="224"/>
      <c r="I18" s="222"/>
      <c r="J18" s="196" t="s">
        <v>41</v>
      </c>
      <c r="K18" s="225"/>
      <c r="M18" s="129"/>
      <c r="N18" s="20"/>
    </row>
    <row r="19" spans="2:14" ht="15.75">
      <c r="B19" s="180"/>
      <c r="C19" s="208"/>
      <c r="D19" s="226" t="s">
        <v>38</v>
      </c>
      <c r="E19" s="207"/>
      <c r="F19" s="227" t="s">
        <v>39</v>
      </c>
      <c r="G19" s="207"/>
      <c r="H19" s="228" t="s">
        <v>40</v>
      </c>
      <c r="I19" s="207"/>
      <c r="J19" s="229" t="s">
        <v>40</v>
      </c>
      <c r="K19" s="188"/>
      <c r="N19" s="20"/>
    </row>
    <row r="20" spans="2:14" ht="18.75">
      <c r="B20" s="180"/>
      <c r="C20" s="181" t="s">
        <v>159</v>
      </c>
      <c r="D20" s="238">
        <v>1350304403.4820001</v>
      </c>
      <c r="E20" s="182"/>
      <c r="F20" s="287">
        <f>+D20/$D$24</f>
        <v>0.5164577887431363</v>
      </c>
      <c r="G20" s="183"/>
      <c r="H20" s="184">
        <v>5.7012558882066709E-2</v>
      </c>
      <c r="I20" s="183"/>
      <c r="J20" s="184">
        <f>+F20*H20</f>
        <v>2.9444580090820027E-2</v>
      </c>
      <c r="K20" s="188"/>
      <c r="M20" s="111"/>
      <c r="N20" s="20"/>
    </row>
    <row r="21" spans="2:14" ht="9.75" customHeight="1">
      <c r="B21" s="180"/>
      <c r="C21" s="209"/>
      <c r="D21" s="183"/>
      <c r="E21" s="183"/>
      <c r="F21" s="288"/>
      <c r="G21" s="183"/>
      <c r="H21" s="186"/>
      <c r="I21" s="183"/>
      <c r="J21" s="187"/>
      <c r="K21" s="188"/>
      <c r="M21" s="112"/>
      <c r="N21" s="20"/>
    </row>
    <row r="22" spans="2:14" ht="18.75">
      <c r="B22" s="172"/>
      <c r="C22" s="210" t="s">
        <v>42</v>
      </c>
      <c r="D22" s="189">
        <f>+'Exhibit No. MTT-2 Pg 6Footnotes'!G21*1000</f>
        <v>1264245000</v>
      </c>
      <c r="E22" s="211"/>
      <c r="F22" s="289">
        <f>+D22/D24</f>
        <v>0.48354221125686353</v>
      </c>
      <c r="G22" s="212"/>
      <c r="H22" s="192">
        <v>9.8000000000000004E-2</v>
      </c>
      <c r="I22" s="211">
        <v>-2</v>
      </c>
      <c r="J22" s="232">
        <f>+F22*H22</f>
        <v>4.7387136703172628E-2</v>
      </c>
      <c r="K22" s="179"/>
      <c r="M22" s="22"/>
      <c r="N22" s="20"/>
    </row>
    <row r="23" spans="2:14" ht="9.75" customHeight="1">
      <c r="B23" s="172"/>
      <c r="C23" s="210"/>
      <c r="D23" s="230"/>
      <c r="E23" s="213"/>
      <c r="F23" s="169"/>
      <c r="G23" s="213"/>
      <c r="H23" s="231"/>
      <c r="I23" s="213"/>
      <c r="J23" s="167"/>
      <c r="K23" s="179"/>
      <c r="M23" s="22"/>
      <c r="N23" s="20"/>
    </row>
    <row r="24" spans="2:14" ht="16.5" thickBot="1">
      <c r="B24" s="172"/>
      <c r="C24" s="210" t="s">
        <v>44</v>
      </c>
      <c r="D24" s="234">
        <f>SUM(D20:D22)</f>
        <v>2614549403.4820004</v>
      </c>
      <c r="E24" s="213"/>
      <c r="F24" s="235">
        <f>SUM(F20:F22)</f>
        <v>0.99999999999999978</v>
      </c>
      <c r="G24" s="213"/>
      <c r="H24" s="212"/>
      <c r="I24" s="213"/>
      <c r="J24" s="236">
        <f>SUM(J20:J22)</f>
        <v>7.6831716793992658E-2</v>
      </c>
      <c r="K24" s="179"/>
      <c r="M24" s="22"/>
      <c r="N24" s="20"/>
    </row>
    <row r="25" spans="2:14" ht="17.25" thickTop="1" thickBot="1">
      <c r="B25" s="217"/>
      <c r="C25" s="218"/>
      <c r="D25" s="233"/>
      <c r="E25" s="218"/>
      <c r="F25" s="233"/>
      <c r="G25" s="218"/>
      <c r="H25" s="218"/>
      <c r="I25" s="218"/>
      <c r="J25" s="233"/>
      <c r="K25" s="219"/>
    </row>
    <row r="26" spans="2:14">
      <c r="B26" s="15"/>
      <c r="C26" s="15"/>
      <c r="D26" s="15"/>
      <c r="E26" s="15"/>
      <c r="F26" s="15"/>
      <c r="G26" s="15"/>
      <c r="H26" s="15"/>
      <c r="I26" s="15"/>
      <c r="J26" s="15"/>
      <c r="K26" s="15"/>
    </row>
    <row r="27" spans="2:14" ht="15.75">
      <c r="C27" s="3"/>
    </row>
    <row r="28" spans="2:14" ht="15.75">
      <c r="B28" s="119">
        <v>-1</v>
      </c>
      <c r="C28" s="3" t="s">
        <v>140</v>
      </c>
    </row>
    <row r="29" spans="2:14" ht="15.75">
      <c r="B29" s="119">
        <v>-2</v>
      </c>
      <c r="C29" s="3" t="s">
        <v>141</v>
      </c>
    </row>
    <row r="30" spans="2:14" ht="15.75">
      <c r="C30" s="3"/>
    </row>
    <row r="31" spans="2:14" ht="15.75">
      <c r="C31" s="7"/>
    </row>
    <row r="32" spans="2:14" ht="15.75">
      <c r="C32" s="3"/>
    </row>
    <row r="33" spans="2:3" ht="15.75">
      <c r="C33" s="3"/>
    </row>
    <row r="34" spans="2:3" ht="15.75">
      <c r="C34" s="24"/>
    </row>
    <row r="35" spans="2:3" ht="15.75">
      <c r="C35" s="24"/>
    </row>
    <row r="47" spans="2:3" ht="15.75">
      <c r="B47" s="3"/>
    </row>
  </sheetData>
  <mergeCells count="6">
    <mergeCell ref="C15:J15"/>
    <mergeCell ref="C16:J16"/>
    <mergeCell ref="B17:K17"/>
    <mergeCell ref="B2:K2"/>
    <mergeCell ref="B3:K3"/>
    <mergeCell ref="B4:K4"/>
  </mergeCells>
  <pageMargins left="0.48" right="0.48" top="0.5" bottom="0.5" header="0.5" footer="0.5"/>
  <pageSetup orientation="landscape" r:id="rId1"/>
  <headerFooter scaleWithDoc="0" alignWithMargins="0">
    <oddHeader>&amp;RExhibit No.___(MTT-2)</oddHeader>
    <oddFooter>&amp;R&amp;12Page &amp;P of &amp;N</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AK51"/>
  <sheetViews>
    <sheetView tabSelected="1" zoomScaleNormal="100" workbookViewId="0">
      <selection activeCell="G35" sqref="G35"/>
    </sheetView>
  </sheetViews>
  <sheetFormatPr defaultColWidth="11.42578125" defaultRowHeight="11.25"/>
  <cols>
    <col min="1" max="1" width="3.7109375" style="156" customWidth="1"/>
    <col min="2" max="2" width="1.7109375" style="156" customWidth="1"/>
    <col min="3" max="3" width="17.85546875" style="156" bestFit="1" customWidth="1"/>
    <col min="4" max="4" width="1.7109375" style="156" customWidth="1"/>
    <col min="5" max="5" width="12.42578125" style="157" customWidth="1"/>
    <col min="6" max="6" width="1.7109375" style="156" customWidth="1"/>
    <col min="7" max="7" width="11.7109375" style="27" customWidth="1"/>
    <col min="8" max="8" width="1.7109375" style="156" customWidth="1"/>
    <col min="9" max="9" width="10.42578125" style="157" customWidth="1"/>
    <col min="10" max="10" width="1.7109375" style="156" customWidth="1"/>
    <col min="11" max="11" width="10.7109375" style="157" customWidth="1"/>
    <col min="12" max="12" width="1.7109375" style="156" customWidth="1"/>
    <col min="13" max="13" width="9.85546875" style="157" customWidth="1"/>
    <col min="14" max="14" width="1.7109375" style="156" customWidth="1"/>
    <col min="15" max="15" width="10.42578125" style="157" bestFit="1" customWidth="1"/>
    <col min="16" max="16" width="1.7109375" style="156" customWidth="1"/>
    <col min="17" max="17" width="8.5703125" style="157" bestFit="1" customWidth="1"/>
    <col min="18" max="18" width="1.7109375" style="156" customWidth="1"/>
    <col min="19" max="19" width="9.7109375" style="157" customWidth="1"/>
    <col min="20" max="20" width="1.7109375" style="156" customWidth="1"/>
    <col min="21" max="21" width="13" style="157" customWidth="1"/>
    <col min="22" max="22" width="1.7109375" style="156" customWidth="1"/>
    <col min="23" max="23" width="8.7109375" style="30" customWidth="1"/>
    <col min="24" max="24" width="1.7109375" style="156" customWidth="1"/>
    <col min="25" max="25" width="11.7109375" style="157" customWidth="1"/>
    <col min="26" max="26" width="1.7109375" style="156" customWidth="1"/>
    <col min="27" max="27" width="10.7109375" style="157" customWidth="1"/>
    <col min="28" max="28" width="1.7109375" style="156" customWidth="1"/>
    <col min="29" max="29" width="4.85546875" style="156" bestFit="1" customWidth="1"/>
    <col min="30" max="30" width="16" style="156" bestFit="1" customWidth="1"/>
    <col min="31" max="31" width="14.28515625" style="156" bestFit="1" customWidth="1"/>
    <col min="32" max="32" width="12.42578125" style="156" bestFit="1" customWidth="1"/>
    <col min="33" max="16384" width="11.42578125" style="156"/>
  </cols>
  <sheetData>
    <row r="1" spans="1:32">
      <c r="A1" s="308" t="s">
        <v>0</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row>
    <row r="2" spans="1:32">
      <c r="A2" s="309" t="s">
        <v>157</v>
      </c>
      <c r="B2" s="309"/>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row>
    <row r="3" spans="1:32" ht="12.75" customHeight="1">
      <c r="A3" s="310">
        <f>+'Exhibit No.   MTT-2 Page 2'!B4</f>
        <v>42004</v>
      </c>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row>
    <row r="4" spans="1:32" ht="12.75">
      <c r="K4" s="156"/>
      <c r="M4" s="28"/>
      <c r="N4" s="28"/>
      <c r="O4" s="29"/>
      <c r="P4" s="28"/>
      <c r="Q4" s="29"/>
      <c r="R4" s="28"/>
      <c r="S4" s="29"/>
    </row>
    <row r="5" spans="1:32" s="239" customFormat="1">
      <c r="E5" s="28"/>
      <c r="G5" s="32"/>
      <c r="I5" s="28"/>
      <c r="K5" s="28"/>
      <c r="M5" s="28"/>
      <c r="O5" s="28"/>
      <c r="Q5" s="28"/>
      <c r="S5" s="28"/>
      <c r="U5" s="28"/>
      <c r="W5" s="33"/>
      <c r="Y5" s="28" t="s">
        <v>45</v>
      </c>
      <c r="AA5" s="28"/>
    </row>
    <row r="6" spans="1:32" s="239" customFormat="1">
      <c r="A6" s="239" t="s">
        <v>46</v>
      </c>
      <c r="E6" s="28" t="s">
        <v>47</v>
      </c>
      <c r="G6" s="32" t="s">
        <v>48</v>
      </c>
      <c r="I6" s="28" t="s">
        <v>49</v>
      </c>
      <c r="K6" s="28" t="s">
        <v>45</v>
      </c>
      <c r="M6" s="28" t="s">
        <v>50</v>
      </c>
      <c r="O6" s="239" t="s">
        <v>51</v>
      </c>
      <c r="Q6" s="239" t="s">
        <v>52</v>
      </c>
      <c r="S6" s="239" t="s">
        <v>53</v>
      </c>
      <c r="U6" s="28" t="s">
        <v>54</v>
      </c>
      <c r="W6" s="33" t="s">
        <v>55</v>
      </c>
      <c r="Y6" s="28" t="s">
        <v>56</v>
      </c>
      <c r="AA6" s="28" t="s">
        <v>57</v>
      </c>
      <c r="AC6" s="239" t="s">
        <v>46</v>
      </c>
    </row>
    <row r="7" spans="1:32" s="239" customFormat="1">
      <c r="A7" s="34" t="s">
        <v>58</v>
      </c>
      <c r="C7" s="34" t="s">
        <v>59</v>
      </c>
      <c r="E7" s="35" t="s">
        <v>60</v>
      </c>
      <c r="F7" s="34"/>
      <c r="G7" s="36" t="s">
        <v>61</v>
      </c>
      <c r="I7" s="35" t="s">
        <v>61</v>
      </c>
      <c r="K7" s="35" t="s">
        <v>38</v>
      </c>
      <c r="M7" s="35" t="s">
        <v>62</v>
      </c>
      <c r="O7" s="34" t="s">
        <v>63</v>
      </c>
      <c r="Q7" s="34" t="s">
        <v>64</v>
      </c>
      <c r="S7" s="34" t="s">
        <v>65</v>
      </c>
      <c r="U7" s="35" t="s">
        <v>66</v>
      </c>
      <c r="W7" s="37" t="s">
        <v>48</v>
      </c>
      <c r="Y7" s="38">
        <f>+A3</f>
        <v>42004</v>
      </c>
      <c r="AA7" s="35" t="s">
        <v>40</v>
      </c>
      <c r="AC7" s="34" t="s">
        <v>58</v>
      </c>
    </row>
    <row r="8" spans="1:32">
      <c r="C8" s="239" t="s">
        <v>67</v>
      </c>
      <c r="D8" s="239"/>
      <c r="E8" s="28" t="s">
        <v>68</v>
      </c>
      <c r="F8" s="239"/>
      <c r="G8" s="39" t="s">
        <v>69</v>
      </c>
      <c r="H8" s="239"/>
      <c r="I8" s="28" t="s">
        <v>70</v>
      </c>
      <c r="J8" s="239"/>
      <c r="K8" s="28" t="s">
        <v>71</v>
      </c>
      <c r="L8" s="239"/>
      <c r="M8" s="28" t="s">
        <v>72</v>
      </c>
      <c r="N8" s="239"/>
      <c r="O8" s="28" t="s">
        <v>73</v>
      </c>
      <c r="P8" s="239"/>
      <c r="Q8" s="28" t="s">
        <v>73</v>
      </c>
      <c r="R8" s="239"/>
      <c r="S8" s="28" t="s">
        <v>74</v>
      </c>
      <c r="T8" s="239"/>
      <c r="U8" s="33" t="s">
        <v>75</v>
      </c>
      <c r="V8" s="239"/>
      <c r="W8" s="28" t="s">
        <v>76</v>
      </c>
      <c r="X8" s="239"/>
      <c r="Y8" s="28" t="s">
        <v>77</v>
      </c>
      <c r="AA8" s="28" t="s">
        <v>78</v>
      </c>
    </row>
    <row r="9" spans="1:32">
      <c r="A9" s="156">
        <v>1</v>
      </c>
      <c r="C9" s="156" t="s">
        <v>79</v>
      </c>
      <c r="E9" s="257">
        <v>7.5300000000000006E-2</v>
      </c>
      <c r="G9" s="159">
        <v>45051</v>
      </c>
      <c r="H9" s="158"/>
      <c r="I9" s="159">
        <v>34095</v>
      </c>
      <c r="K9" s="42">
        <v>5500000</v>
      </c>
      <c r="L9" s="42"/>
      <c r="M9" s="42">
        <v>42711.86</v>
      </c>
      <c r="N9" s="42"/>
      <c r="O9" s="42">
        <v>0</v>
      </c>
      <c r="P9" s="157"/>
      <c r="Q9" s="42">
        <v>0</v>
      </c>
      <c r="R9" s="42"/>
      <c r="S9" s="42">
        <v>963011.16999999993</v>
      </c>
      <c r="T9" s="42"/>
      <c r="U9" s="42">
        <f t="shared" ref="U9:U27" si="0">IF(K9&gt;0,K9-SUM(M9:S9),0)</f>
        <v>4494276.97</v>
      </c>
      <c r="W9" s="256">
        <f t="shared" ref="W9:W27" si="1">IF(K9&gt;0,YIELD(I9,G9,E9,U9/K9*100,100,2,0),"")</f>
        <v>9.3589870845507697E-2</v>
      </c>
      <c r="Y9" s="42">
        <f t="shared" ref="Y9:Y27" si="2">IF(G9&gt;$Y$7,K9,"")</f>
        <v>5500000</v>
      </c>
      <c r="Z9" s="42"/>
      <c r="AA9" s="42">
        <f t="shared" ref="AA9:AA27" si="3">IF(AND(G9&gt;$Y$7,K9&gt;0),Y9*W9,IF(G9&gt;$Y$7,M9/((YEAR(G9)-YEAR(I9))*12+MONTH(G9)-MONTH(I9))*12,0))</f>
        <v>514744.28965029231</v>
      </c>
      <c r="AC9" s="156">
        <f t="shared" ref="AC9:AC25" si="4">+A9</f>
        <v>1</v>
      </c>
      <c r="AD9" s="240"/>
      <c r="AE9" s="259"/>
      <c r="AF9" s="242"/>
    </row>
    <row r="10" spans="1:32">
      <c r="A10" s="156">
        <v>2</v>
      </c>
      <c r="C10" s="156" t="s">
        <v>79</v>
      </c>
      <c r="E10" s="257">
        <v>7.5399999999999995E-2</v>
      </c>
      <c r="G10" s="159">
        <v>45051</v>
      </c>
      <c r="H10" s="158"/>
      <c r="I10" s="159">
        <v>34096</v>
      </c>
      <c r="K10" s="42">
        <v>1000000</v>
      </c>
      <c r="L10" s="42"/>
      <c r="M10" s="42">
        <v>7766.28</v>
      </c>
      <c r="N10" s="42"/>
      <c r="O10" s="42">
        <v>0</v>
      </c>
      <c r="P10" s="157"/>
      <c r="Q10" s="42">
        <v>0</v>
      </c>
      <c r="R10" s="42"/>
      <c r="S10" s="42">
        <v>175411.87</v>
      </c>
      <c r="T10" s="42"/>
      <c r="U10" s="42">
        <f t="shared" si="0"/>
        <v>816821.85</v>
      </c>
      <c r="W10" s="256">
        <f t="shared" si="1"/>
        <v>9.3746718479689059E-2</v>
      </c>
      <c r="Y10" s="42">
        <f t="shared" si="2"/>
        <v>1000000</v>
      </c>
      <c r="Z10" s="42"/>
      <c r="AA10" s="42">
        <f t="shared" si="3"/>
        <v>93746.718479689065</v>
      </c>
      <c r="AC10" s="156">
        <f t="shared" si="4"/>
        <v>2</v>
      </c>
      <c r="AD10" s="240"/>
      <c r="AE10" s="259"/>
      <c r="AF10" s="242"/>
    </row>
    <row r="11" spans="1:32">
      <c r="A11" s="156">
        <v>3</v>
      </c>
      <c r="C11" s="156" t="s">
        <v>79</v>
      </c>
      <c r="E11" s="257">
        <v>7.3899999999999993E-2</v>
      </c>
      <c r="G11" s="159">
        <v>43231</v>
      </c>
      <c r="H11" s="158"/>
      <c r="I11" s="159">
        <v>34100</v>
      </c>
      <c r="K11" s="42">
        <v>7000000</v>
      </c>
      <c r="L11" s="42"/>
      <c r="M11" s="42">
        <v>54363.94</v>
      </c>
      <c r="N11" s="42"/>
      <c r="O11" s="42">
        <v>0</v>
      </c>
      <c r="P11" s="157"/>
      <c r="Q11" s="42">
        <v>0</v>
      </c>
      <c r="R11" s="42"/>
      <c r="S11" s="42">
        <v>1227883.0900000001</v>
      </c>
      <c r="T11" s="42"/>
      <c r="U11" s="42">
        <f t="shared" si="0"/>
        <v>5717752.9699999997</v>
      </c>
      <c r="W11" s="256">
        <f t="shared" si="1"/>
        <v>9.2873485642923595E-2</v>
      </c>
      <c r="Y11" s="42">
        <f t="shared" si="2"/>
        <v>7000000</v>
      </c>
      <c r="Z11" s="42"/>
      <c r="AA11" s="42">
        <f t="shared" si="3"/>
        <v>650114.39950046514</v>
      </c>
      <c r="AC11" s="156">
        <f t="shared" si="4"/>
        <v>3</v>
      </c>
      <c r="AD11" s="240"/>
      <c r="AE11" s="259"/>
      <c r="AF11" s="242"/>
    </row>
    <row r="12" spans="1:32">
      <c r="A12" s="156">
        <v>4</v>
      </c>
      <c r="C12" s="156" t="s">
        <v>79</v>
      </c>
      <c r="E12" s="257">
        <v>7.4499999999999997E-2</v>
      </c>
      <c r="G12" s="159">
        <v>43262</v>
      </c>
      <c r="H12" s="158"/>
      <c r="I12" s="159">
        <v>34129</v>
      </c>
      <c r="K12" s="42">
        <v>15500000</v>
      </c>
      <c r="L12" s="42"/>
      <c r="M12" s="42">
        <v>120377.3</v>
      </c>
      <c r="N12" s="42"/>
      <c r="O12" s="42">
        <v>0</v>
      </c>
      <c r="P12" s="157"/>
      <c r="Q12" s="42">
        <v>50220</v>
      </c>
      <c r="R12" s="42"/>
      <c r="S12" s="42">
        <v>2140439.59</v>
      </c>
      <c r="T12" s="42"/>
      <c r="U12" s="42">
        <f t="shared" si="0"/>
        <v>13188963.109999999</v>
      </c>
      <c r="W12" s="256">
        <f t="shared" si="1"/>
        <v>8.9530005143456853E-2</v>
      </c>
      <c r="Y12" s="42">
        <f t="shared" si="2"/>
        <v>15500000</v>
      </c>
      <c r="Z12" s="42"/>
      <c r="AA12" s="42">
        <f t="shared" si="3"/>
        <v>1387715.0797235812</v>
      </c>
      <c r="AC12" s="156">
        <f t="shared" si="4"/>
        <v>4</v>
      </c>
      <c r="AD12" s="240"/>
      <c r="AE12" s="259"/>
      <c r="AF12" s="242"/>
    </row>
    <row r="13" spans="1:32">
      <c r="A13" s="156">
        <v>5</v>
      </c>
      <c r="C13" s="156" t="s">
        <v>79</v>
      </c>
      <c r="E13" s="257">
        <v>7.1800000000000003E-2</v>
      </c>
      <c r="G13" s="159">
        <v>45149</v>
      </c>
      <c r="H13" s="158"/>
      <c r="I13" s="159">
        <v>34193</v>
      </c>
      <c r="K13" s="42">
        <v>7000000</v>
      </c>
      <c r="L13" s="42"/>
      <c r="M13" s="42">
        <v>54363.94</v>
      </c>
      <c r="N13" s="42"/>
      <c r="O13" s="42">
        <v>0</v>
      </c>
      <c r="P13" s="157"/>
      <c r="Q13" s="42">
        <v>0</v>
      </c>
      <c r="R13" s="42"/>
      <c r="S13" s="42">
        <v>0</v>
      </c>
      <c r="T13" s="42"/>
      <c r="U13" s="42">
        <f t="shared" si="0"/>
        <v>6945636.0599999996</v>
      </c>
      <c r="W13" s="256">
        <f t="shared" si="1"/>
        <v>7.2437767495133337E-2</v>
      </c>
      <c r="Y13" s="42">
        <f t="shared" si="2"/>
        <v>7000000</v>
      </c>
      <c r="Z13" s="42"/>
      <c r="AA13" s="42">
        <f t="shared" si="3"/>
        <v>507064.37246593338</v>
      </c>
      <c r="AC13" s="156">
        <f t="shared" si="4"/>
        <v>5</v>
      </c>
      <c r="AD13" s="240"/>
      <c r="AE13" s="259"/>
      <c r="AF13" s="242"/>
    </row>
    <row r="14" spans="1:32">
      <c r="A14" s="156">
        <v>6</v>
      </c>
      <c r="C14" s="156" t="s">
        <v>168</v>
      </c>
      <c r="E14" s="257">
        <f>+'Exhibit No.  MTT-2 Page 5'!K17</f>
        <v>1.8182994319276079E-2</v>
      </c>
      <c r="F14" s="125">
        <v>1</v>
      </c>
      <c r="G14" s="159">
        <v>50192</v>
      </c>
      <c r="H14" s="158"/>
      <c r="I14" s="159">
        <v>35584</v>
      </c>
      <c r="K14" s="42">
        <v>40000000</v>
      </c>
      <c r="L14" s="42"/>
      <c r="M14" s="42">
        <v>1296086</v>
      </c>
      <c r="N14" s="42"/>
      <c r="O14" s="42">
        <v>0</v>
      </c>
      <c r="P14" s="157"/>
      <c r="Q14" s="42">
        <v>0</v>
      </c>
      <c r="R14" s="42"/>
      <c r="S14" s="42">
        <v>-1769125</v>
      </c>
      <c r="T14" s="42"/>
      <c r="U14" s="42">
        <f t="shared" si="0"/>
        <v>40473039</v>
      </c>
      <c r="V14" s="162"/>
      <c r="W14" s="256">
        <f t="shared" si="1"/>
        <v>1.776862421092067E-2</v>
      </c>
      <c r="X14" s="162"/>
      <c r="Y14" s="42">
        <f t="shared" si="2"/>
        <v>40000000</v>
      </c>
      <c r="Z14" s="42"/>
      <c r="AA14" s="42">
        <f t="shared" si="3"/>
        <v>710744.96843682684</v>
      </c>
      <c r="AC14" s="156">
        <f t="shared" si="4"/>
        <v>6</v>
      </c>
      <c r="AD14" s="240"/>
      <c r="AE14" s="259"/>
      <c r="AF14" s="242"/>
    </row>
    <row r="15" spans="1:32">
      <c r="A15" s="156">
        <v>7</v>
      </c>
      <c r="C15" s="156" t="s">
        <v>167</v>
      </c>
      <c r="D15" s="126"/>
      <c r="E15" s="257">
        <v>6.3700000000000007E-2</v>
      </c>
      <c r="F15" s="154"/>
      <c r="G15" s="159">
        <v>46923</v>
      </c>
      <c r="H15" s="44"/>
      <c r="I15" s="159">
        <v>35965</v>
      </c>
      <c r="J15" s="152"/>
      <c r="K15" s="42">
        <v>25000000</v>
      </c>
      <c r="L15" s="45"/>
      <c r="M15" s="42">
        <v>158303.79</v>
      </c>
      <c r="N15" s="45"/>
      <c r="O15" s="42">
        <v>0</v>
      </c>
      <c r="P15" s="151"/>
      <c r="Q15" s="42">
        <v>0</v>
      </c>
      <c r="R15" s="45"/>
      <c r="S15" s="42">
        <v>188649</v>
      </c>
      <c r="T15" s="45"/>
      <c r="U15" s="42">
        <f t="shared" si="0"/>
        <v>24653047.210000001</v>
      </c>
      <c r="V15" s="46"/>
      <c r="W15" s="256">
        <f t="shared" si="1"/>
        <v>6.4754538518065133E-2</v>
      </c>
      <c r="X15" s="46"/>
      <c r="Y15" s="42">
        <f t="shared" si="2"/>
        <v>25000000</v>
      </c>
      <c r="Z15" s="45"/>
      <c r="AA15" s="42">
        <f t="shared" si="3"/>
        <v>1618863.4629516283</v>
      </c>
      <c r="AC15" s="156">
        <f t="shared" si="4"/>
        <v>7</v>
      </c>
      <c r="AD15" s="240"/>
      <c r="AE15" s="259"/>
      <c r="AF15" s="242"/>
    </row>
    <row r="16" spans="1:32">
      <c r="A16" s="156">
        <v>8</v>
      </c>
      <c r="C16" s="156" t="s">
        <v>80</v>
      </c>
      <c r="D16" s="126"/>
      <c r="E16" s="257">
        <v>5.45E-2</v>
      </c>
      <c r="F16" s="154"/>
      <c r="G16" s="159">
        <v>43800</v>
      </c>
      <c r="H16" s="44"/>
      <c r="I16" s="159">
        <v>38309</v>
      </c>
      <c r="J16" s="152"/>
      <c r="K16" s="42">
        <v>90000000</v>
      </c>
      <c r="L16" s="45"/>
      <c r="M16" s="42">
        <v>1192681.1800000002</v>
      </c>
      <c r="N16" s="45"/>
      <c r="O16" s="42">
        <v>0</v>
      </c>
      <c r="P16" s="151"/>
      <c r="Q16" s="42">
        <v>239400</v>
      </c>
      <c r="R16" s="45"/>
      <c r="S16" s="42">
        <v>7244917.9664489515</v>
      </c>
      <c r="T16" s="45"/>
      <c r="U16" s="42">
        <f t="shared" si="0"/>
        <v>81323000.853551045</v>
      </c>
      <c r="V16" s="46"/>
      <c r="W16" s="256">
        <f t="shared" si="1"/>
        <v>6.4615779666883741E-2</v>
      </c>
      <c r="X16" s="46"/>
      <c r="Y16" s="42">
        <f t="shared" si="2"/>
        <v>90000000</v>
      </c>
      <c r="Z16" s="45"/>
      <c r="AA16" s="42">
        <f t="shared" si="3"/>
        <v>5815420.1700195363</v>
      </c>
      <c r="AC16" s="156">
        <f t="shared" si="4"/>
        <v>8</v>
      </c>
      <c r="AD16" s="240"/>
      <c r="AE16" s="259"/>
      <c r="AF16" s="242"/>
    </row>
    <row r="17" spans="1:35">
      <c r="A17" s="156">
        <v>9</v>
      </c>
      <c r="C17" s="156" t="s">
        <v>81</v>
      </c>
      <c r="D17" s="126"/>
      <c r="E17" s="257">
        <v>6.25E-2</v>
      </c>
      <c r="F17" s="154"/>
      <c r="G17" s="159">
        <v>49644</v>
      </c>
      <c r="H17" s="44"/>
      <c r="I17" s="159">
        <v>38673</v>
      </c>
      <c r="J17" s="152"/>
      <c r="K17" s="42">
        <v>150000000</v>
      </c>
      <c r="L17" s="45"/>
      <c r="M17" s="42">
        <v>1812935.49</v>
      </c>
      <c r="N17" s="45"/>
      <c r="O17" s="42">
        <v>-4445000</v>
      </c>
      <c r="P17" s="151"/>
      <c r="Q17" s="42">
        <v>367500</v>
      </c>
      <c r="R17" s="45"/>
      <c r="S17" s="42">
        <v>1700376.3864715428</v>
      </c>
      <c r="T17" s="45"/>
      <c r="U17" s="42">
        <f t="shared" si="0"/>
        <v>150564188.12352845</v>
      </c>
      <c r="V17" s="46"/>
      <c r="W17" s="256">
        <f t="shared" si="1"/>
        <v>6.2219270186626811E-2</v>
      </c>
      <c r="X17" s="46"/>
      <c r="Y17" s="42">
        <f t="shared" si="2"/>
        <v>150000000</v>
      </c>
      <c r="Z17" s="45"/>
      <c r="AA17" s="42">
        <f t="shared" si="3"/>
        <v>9332890.5279940218</v>
      </c>
      <c r="AC17" s="156">
        <f t="shared" si="4"/>
        <v>9</v>
      </c>
      <c r="AD17" s="240"/>
      <c r="AE17" s="259"/>
      <c r="AF17" s="242"/>
    </row>
    <row r="18" spans="1:35">
      <c r="A18" s="156">
        <v>10</v>
      </c>
      <c r="C18" s="156" t="s">
        <v>82</v>
      </c>
      <c r="D18" s="126"/>
      <c r="E18" s="257">
        <v>5.7000000000000002E-2</v>
      </c>
      <c r="F18" s="154"/>
      <c r="G18" s="159">
        <v>50222</v>
      </c>
      <c r="H18" s="44"/>
      <c r="I18" s="159">
        <v>39066</v>
      </c>
      <c r="J18" s="152"/>
      <c r="K18" s="42">
        <v>150000000</v>
      </c>
      <c r="L18" s="45"/>
      <c r="M18" s="42">
        <v>4702304.129999999</v>
      </c>
      <c r="N18" s="45"/>
      <c r="O18" s="42">
        <v>3738000</v>
      </c>
      <c r="P18" s="151"/>
      <c r="Q18" s="42">
        <v>222000</v>
      </c>
      <c r="R18" s="45"/>
      <c r="S18" s="42">
        <v>0</v>
      </c>
      <c r="T18" s="45"/>
      <c r="U18" s="42">
        <f t="shared" si="0"/>
        <v>141337695.87</v>
      </c>
      <c r="V18" s="46"/>
      <c r="W18" s="256">
        <f t="shared" si="1"/>
        <v>6.1197829079802084E-2</v>
      </c>
      <c r="X18" s="46"/>
      <c r="Y18" s="42">
        <f t="shared" si="2"/>
        <v>150000000</v>
      </c>
      <c r="Z18" s="45"/>
      <c r="AA18" s="42">
        <f t="shared" si="3"/>
        <v>9179674.3619703129</v>
      </c>
      <c r="AC18" s="156">
        <f t="shared" si="4"/>
        <v>10</v>
      </c>
      <c r="AD18" s="240"/>
      <c r="AE18" s="259"/>
      <c r="AF18" s="242"/>
    </row>
    <row r="19" spans="1:35">
      <c r="A19" s="156">
        <v>11</v>
      </c>
      <c r="C19" s="156" t="s">
        <v>83</v>
      </c>
      <c r="D19" s="126"/>
      <c r="E19" s="257">
        <v>5.9500000000000004E-2</v>
      </c>
      <c r="F19" s="154"/>
      <c r="G19" s="159">
        <v>43252</v>
      </c>
      <c r="H19" s="44"/>
      <c r="I19" s="159">
        <v>39541</v>
      </c>
      <c r="J19" s="152"/>
      <c r="K19" s="42">
        <v>250000000</v>
      </c>
      <c r="L19" s="45"/>
      <c r="M19" s="42">
        <v>2246419.11</v>
      </c>
      <c r="N19" s="45"/>
      <c r="O19" s="42">
        <v>16395000</v>
      </c>
      <c r="P19" s="151"/>
      <c r="Q19" s="42">
        <v>835000</v>
      </c>
      <c r="R19" s="45"/>
      <c r="S19" s="42">
        <v>0</v>
      </c>
      <c r="T19" s="45"/>
      <c r="U19" s="42">
        <f t="shared" si="0"/>
        <v>230523580.88999999</v>
      </c>
      <c r="V19" s="46"/>
      <c r="W19" s="256">
        <f t="shared" si="1"/>
        <v>7.0343705160099648E-2</v>
      </c>
      <c r="X19" s="46"/>
      <c r="Y19" s="42">
        <f t="shared" si="2"/>
        <v>250000000</v>
      </c>
      <c r="Z19" s="45"/>
      <c r="AA19" s="42">
        <f t="shared" si="3"/>
        <v>17585926.290024914</v>
      </c>
      <c r="AC19" s="156">
        <f t="shared" si="4"/>
        <v>11</v>
      </c>
      <c r="AD19" s="240"/>
      <c r="AE19" s="259"/>
      <c r="AF19" s="242"/>
      <c r="AI19" s="42"/>
    </row>
    <row r="20" spans="1:35">
      <c r="A20" s="156">
        <v>12</v>
      </c>
      <c r="C20" s="156" t="s">
        <v>84</v>
      </c>
      <c r="D20" s="126"/>
      <c r="E20" s="257">
        <v>5.1249999999999997E-2</v>
      </c>
      <c r="F20" s="154"/>
      <c r="G20" s="159">
        <v>44652</v>
      </c>
      <c r="H20" s="44"/>
      <c r="I20" s="159">
        <v>40078</v>
      </c>
      <c r="J20" s="152"/>
      <c r="K20" s="42">
        <v>250000000</v>
      </c>
      <c r="L20" s="45"/>
      <c r="M20" s="42">
        <v>2284787.7500000005</v>
      </c>
      <c r="N20" s="45"/>
      <c r="O20" s="42">
        <v>-10776222</v>
      </c>
      <c r="P20" s="151"/>
      <c r="Q20" s="42">
        <v>575000</v>
      </c>
      <c r="R20" s="45"/>
      <c r="S20" s="42">
        <v>2875816.7087100977</v>
      </c>
      <c r="T20" s="45"/>
      <c r="U20" s="42">
        <f t="shared" si="0"/>
        <v>255040617.5412899</v>
      </c>
      <c r="V20" s="46"/>
      <c r="W20" s="256">
        <f t="shared" si="1"/>
        <v>4.9074459492199983E-2</v>
      </c>
      <c r="X20" s="46"/>
      <c r="Y20" s="42">
        <f t="shared" si="2"/>
        <v>250000000</v>
      </c>
      <c r="Z20" s="45"/>
      <c r="AA20" s="42">
        <f t="shared" si="3"/>
        <v>12268614.873049995</v>
      </c>
      <c r="AC20" s="156">
        <f t="shared" si="4"/>
        <v>12</v>
      </c>
      <c r="AD20" s="258"/>
      <c r="AF20" s="242"/>
    </row>
    <row r="21" spans="1:35">
      <c r="A21" s="156">
        <v>14</v>
      </c>
      <c r="C21" s="156" t="s">
        <v>85</v>
      </c>
      <c r="E21" s="257">
        <v>3.8899999999999997E-2</v>
      </c>
      <c r="G21" s="159">
        <v>44185</v>
      </c>
      <c r="I21" s="159">
        <v>40532</v>
      </c>
      <c r="K21" s="42">
        <v>52000000</v>
      </c>
      <c r="L21" s="42"/>
      <c r="M21" s="42">
        <v>383338.36948594218</v>
      </c>
      <c r="N21" s="42"/>
      <c r="O21" s="42">
        <v>0</v>
      </c>
      <c r="Q21" s="42">
        <v>0</v>
      </c>
      <c r="R21" s="42"/>
      <c r="S21" s="42">
        <v>6273664.2221528422</v>
      </c>
      <c r="T21" s="42"/>
      <c r="U21" s="42">
        <f t="shared" si="0"/>
        <v>45342997.408361211</v>
      </c>
      <c r="W21" s="256">
        <f t="shared" si="1"/>
        <v>5.5775483998088779E-2</v>
      </c>
      <c r="Y21" s="47">
        <f t="shared" si="2"/>
        <v>52000000</v>
      </c>
      <c r="Z21" s="42"/>
      <c r="AA21" s="47">
        <f t="shared" si="3"/>
        <v>2900325.1679006163</v>
      </c>
      <c r="AC21" s="156">
        <f t="shared" si="4"/>
        <v>14</v>
      </c>
      <c r="AD21" s="157"/>
      <c r="AF21" s="242"/>
    </row>
    <row r="22" spans="1:35">
      <c r="A22" s="156">
        <v>15</v>
      </c>
      <c r="C22" s="156" t="s">
        <v>86</v>
      </c>
      <c r="E22" s="257">
        <v>5.5500000000000001E-2</v>
      </c>
      <c r="G22" s="159">
        <v>51490</v>
      </c>
      <c r="I22" s="159">
        <v>40532</v>
      </c>
      <c r="K22" s="42">
        <v>35000000</v>
      </c>
      <c r="L22" s="42"/>
      <c r="M22" s="42">
        <v>258833.51792323033</v>
      </c>
      <c r="N22" s="42"/>
      <c r="O22" s="42">
        <v>0</v>
      </c>
      <c r="Q22" s="42">
        <v>0</v>
      </c>
      <c r="R22" s="42"/>
      <c r="S22" s="42">
        <v>5263821.6495898366</v>
      </c>
      <c r="T22" s="42"/>
      <c r="U22" s="42">
        <f t="shared" si="0"/>
        <v>29477344.832486935</v>
      </c>
      <c r="W22" s="256">
        <f t="shared" si="1"/>
        <v>6.7882497516345841E-2</v>
      </c>
      <c r="Y22" s="47">
        <f t="shared" si="2"/>
        <v>35000000</v>
      </c>
      <c r="Z22" s="47"/>
      <c r="AA22" s="47">
        <f t="shared" si="3"/>
        <v>2375887.4130721046</v>
      </c>
      <c r="AC22" s="156">
        <f t="shared" si="4"/>
        <v>15</v>
      </c>
      <c r="AD22" s="157"/>
      <c r="AF22" s="242"/>
    </row>
    <row r="23" spans="1:35">
      <c r="A23" s="156">
        <v>16</v>
      </c>
      <c r="C23" s="156" t="s">
        <v>87</v>
      </c>
      <c r="E23" s="257">
        <v>4.4499999999999998E-2</v>
      </c>
      <c r="G23" s="159">
        <v>51849</v>
      </c>
      <c r="I23" s="159">
        <v>40891</v>
      </c>
      <c r="K23" s="42">
        <v>85000000</v>
      </c>
      <c r="L23" s="42"/>
      <c r="M23" s="42">
        <v>692833.13</v>
      </c>
      <c r="N23" s="42"/>
      <c r="O23" s="42">
        <v>10557000</v>
      </c>
      <c r="Q23" s="42">
        <v>0</v>
      </c>
      <c r="R23" s="42"/>
      <c r="S23" s="42">
        <v>0</v>
      </c>
      <c r="T23" s="42"/>
      <c r="U23" s="42">
        <f t="shared" si="0"/>
        <v>73750166.870000005</v>
      </c>
      <c r="W23" s="256">
        <f t="shared" si="1"/>
        <v>5.3398480565838784E-2</v>
      </c>
      <c r="Y23" s="47">
        <f t="shared" si="2"/>
        <v>85000000</v>
      </c>
      <c r="Z23" s="47"/>
      <c r="AA23" s="47">
        <f t="shared" si="3"/>
        <v>4538870.8480962962</v>
      </c>
      <c r="AC23" s="156">
        <f t="shared" si="4"/>
        <v>16</v>
      </c>
      <c r="AD23" s="157"/>
      <c r="AF23" s="242"/>
    </row>
    <row r="24" spans="1:35">
      <c r="A24" s="156">
        <v>17</v>
      </c>
      <c r="C24" s="156" t="s">
        <v>166</v>
      </c>
      <c r="E24" s="257">
        <v>4.2299999999999997E-2</v>
      </c>
      <c r="G24" s="159">
        <v>54025</v>
      </c>
      <c r="I24" s="159">
        <v>41243</v>
      </c>
      <c r="K24" s="42">
        <v>80000000</v>
      </c>
      <c r="L24" s="42"/>
      <c r="M24" s="42">
        <v>730832.49999999988</v>
      </c>
      <c r="N24" s="42"/>
      <c r="O24" s="42">
        <v>18546870</v>
      </c>
      <c r="Q24" s="42">
        <v>0</v>
      </c>
      <c r="R24" s="42"/>
      <c r="S24" s="42">
        <v>105020.45965535883</v>
      </c>
      <c r="T24" s="42"/>
      <c r="U24" s="42">
        <f t="shared" si="0"/>
        <v>60617277.040344641</v>
      </c>
      <c r="W24" s="256">
        <f t="shared" si="1"/>
        <v>5.8681663596242842E-2</v>
      </c>
      <c r="Y24" s="47">
        <f t="shared" si="2"/>
        <v>80000000</v>
      </c>
      <c r="Z24" s="47"/>
      <c r="AA24" s="47">
        <f t="shared" si="3"/>
        <v>4694533.0876994273</v>
      </c>
      <c r="AC24" s="156">
        <f t="shared" si="4"/>
        <v>17</v>
      </c>
      <c r="AD24" s="157"/>
      <c r="AF24" s="242"/>
    </row>
    <row r="25" spans="1:35">
      <c r="A25" s="156">
        <v>18</v>
      </c>
      <c r="C25" s="156" t="s">
        <v>165</v>
      </c>
      <c r="E25" s="257">
        <v>8.3999999999999995E-3</v>
      </c>
      <c r="G25" s="159">
        <v>42596</v>
      </c>
      <c r="I25" s="159">
        <v>41500</v>
      </c>
      <c r="K25" s="42">
        <v>90000000</v>
      </c>
      <c r="L25" s="42"/>
      <c r="M25" s="42">
        <v>512137.68000000005</v>
      </c>
      <c r="N25" s="42"/>
      <c r="O25" s="42">
        <v>-2900680</v>
      </c>
      <c r="Q25" s="42">
        <v>0</v>
      </c>
      <c r="R25" s="42"/>
      <c r="S25" s="42">
        <v>0</v>
      </c>
      <c r="T25" s="42"/>
      <c r="U25" s="42">
        <f t="shared" si="0"/>
        <v>92388542.319999993</v>
      </c>
      <c r="W25" s="256">
        <f t="shared" si="1"/>
        <v>-4.3964796511730518E-4</v>
      </c>
      <c r="Y25" s="47">
        <f t="shared" si="2"/>
        <v>90000000</v>
      </c>
      <c r="Z25" s="47"/>
      <c r="AA25" s="47">
        <f t="shared" si="3"/>
        <v>-39568.316860557468</v>
      </c>
      <c r="AC25" s="156">
        <f t="shared" si="4"/>
        <v>18</v>
      </c>
      <c r="AD25" s="157"/>
      <c r="AF25" s="242"/>
    </row>
    <row r="26" spans="1:35">
      <c r="A26" s="156">
        <v>19</v>
      </c>
      <c r="C26" s="156" t="s">
        <v>88</v>
      </c>
      <c r="E26" s="257">
        <v>5.5000000000000007E-2</v>
      </c>
      <c r="F26" s="125">
        <v>2</v>
      </c>
      <c r="G26" s="159">
        <v>52855</v>
      </c>
      <c r="I26" s="159">
        <v>41897</v>
      </c>
      <c r="K26" s="42">
        <f>100000000</f>
        <v>100000000</v>
      </c>
      <c r="L26" s="42"/>
      <c r="M26" s="42">
        <f>+K26*0.01</f>
        <v>1000000</v>
      </c>
      <c r="N26" s="42"/>
      <c r="O26" s="42">
        <v>0</v>
      </c>
      <c r="Q26" s="42">
        <v>0</v>
      </c>
      <c r="R26" s="42"/>
      <c r="S26" s="42">
        <v>0</v>
      </c>
      <c r="T26" s="42"/>
      <c r="U26" s="42">
        <f t="shared" si="0"/>
        <v>99000000</v>
      </c>
      <c r="W26" s="256">
        <f t="shared" si="1"/>
        <v>5.5689623128075176E-2</v>
      </c>
      <c r="Y26" s="47">
        <f t="shared" si="2"/>
        <v>100000000</v>
      </c>
      <c r="Z26" s="47"/>
      <c r="AA26" s="47">
        <f t="shared" si="3"/>
        <v>5568962.3128075181</v>
      </c>
      <c r="AD26" s="157"/>
      <c r="AF26" s="242"/>
    </row>
    <row r="27" spans="1:35">
      <c r="A27" s="156">
        <v>20</v>
      </c>
      <c r="C27" s="156" t="s">
        <v>88</v>
      </c>
      <c r="E27" s="257">
        <v>5.5000000000000007E-2</v>
      </c>
      <c r="F27" s="125">
        <v>2</v>
      </c>
      <c r="G27" s="159">
        <v>52963</v>
      </c>
      <c r="I27" s="159">
        <v>42005</v>
      </c>
      <c r="K27" s="42">
        <f>57000000</f>
        <v>57000000</v>
      </c>
      <c r="L27" s="42"/>
      <c r="M27" s="42">
        <f>+K27*0.01</f>
        <v>570000</v>
      </c>
      <c r="N27" s="42"/>
      <c r="O27" s="42">
        <v>0</v>
      </c>
      <c r="Q27" s="42">
        <v>0</v>
      </c>
      <c r="R27" s="42"/>
      <c r="S27" s="42">
        <v>0</v>
      </c>
      <c r="T27" s="42"/>
      <c r="U27" s="42">
        <f t="shared" si="0"/>
        <v>56430000</v>
      </c>
      <c r="W27" s="256">
        <f t="shared" si="1"/>
        <v>5.5689623128075176E-2</v>
      </c>
      <c r="Y27" s="48">
        <f t="shared" si="2"/>
        <v>57000000</v>
      </c>
      <c r="Z27" s="47"/>
      <c r="AA27" s="48">
        <f t="shared" si="3"/>
        <v>3174308.5183002851</v>
      </c>
      <c r="AD27" s="157"/>
      <c r="AF27" s="242"/>
    </row>
    <row r="28" spans="1:35">
      <c r="A28" s="156">
        <v>21</v>
      </c>
      <c r="E28" s="153"/>
      <c r="G28" s="159"/>
      <c r="I28" s="159"/>
      <c r="W28" s="248"/>
      <c r="Y28" s="254">
        <f>+SUM(Y9:Y27)</f>
        <v>1490000000</v>
      </c>
      <c r="Z28" s="162"/>
      <c r="AA28" s="254">
        <f>+SUM(AA9:AA27)</f>
        <v>82878838.545282885</v>
      </c>
      <c r="AC28" s="156">
        <f t="shared" ref="AC28:AC43" si="5">+A28</f>
        <v>21</v>
      </c>
      <c r="AE28" s="255"/>
      <c r="AF28" s="242"/>
    </row>
    <row r="29" spans="1:35">
      <c r="A29" s="156">
        <v>22</v>
      </c>
      <c r="E29" s="153"/>
      <c r="G29" s="159"/>
      <c r="I29" s="159"/>
      <c r="W29" s="248"/>
      <c r="Y29" s="254" t="s">
        <v>169</v>
      </c>
      <c r="Z29" s="162"/>
      <c r="AA29" s="254"/>
      <c r="AC29" s="156">
        <f t="shared" si="5"/>
        <v>22</v>
      </c>
      <c r="AF29" s="242"/>
    </row>
    <row r="30" spans="1:35">
      <c r="A30" s="156">
        <v>23</v>
      </c>
      <c r="C30" s="156" t="s">
        <v>89</v>
      </c>
      <c r="D30" s="154"/>
      <c r="E30" s="160">
        <v>8.8499999999999995E-2</v>
      </c>
      <c r="F30" s="154">
        <v>3</v>
      </c>
      <c r="G30" s="155">
        <v>46909</v>
      </c>
      <c r="H30" s="158"/>
      <c r="I30" s="159">
        <v>37400</v>
      </c>
      <c r="K30" s="157">
        <v>10000000</v>
      </c>
      <c r="S30" s="253">
        <v>-2228153</v>
      </c>
      <c r="U30" s="161">
        <f>K30-M30-S30</f>
        <v>12228153</v>
      </c>
      <c r="V30" s="162"/>
      <c r="W30" s="249">
        <f>YIELD(I30,G30,E30,U30/K30*100,100,2,0)</f>
        <v>6.9809831044499712E-2</v>
      </c>
      <c r="X30" s="162"/>
      <c r="Y30" s="161"/>
      <c r="Z30" s="154">
        <v>4</v>
      </c>
      <c r="AA30" s="50">
        <f>-PMT(W30,(YEAR(G30)-YEAR(I30)),S30)</f>
        <v>-188084.26632318582</v>
      </c>
      <c r="AC30" s="156">
        <f t="shared" si="5"/>
        <v>23</v>
      </c>
      <c r="AD30" s="153"/>
      <c r="AF30" s="242"/>
    </row>
    <row r="31" spans="1:35">
      <c r="A31" s="156">
        <v>24</v>
      </c>
      <c r="C31" s="156" t="s">
        <v>89</v>
      </c>
      <c r="D31" s="154"/>
      <c r="E31" s="160">
        <v>8.8300000000000003E-2</v>
      </c>
      <c r="F31" s="154">
        <v>3</v>
      </c>
      <c r="G31" s="155">
        <v>46909</v>
      </c>
      <c r="H31" s="158"/>
      <c r="I31" s="159">
        <v>37714</v>
      </c>
      <c r="K31" s="157">
        <v>10000000</v>
      </c>
      <c r="S31" s="253">
        <v>-450768.99999999994</v>
      </c>
      <c r="U31" s="161">
        <f>K31-M31-S31</f>
        <v>10450769</v>
      </c>
      <c r="V31" s="162"/>
      <c r="W31" s="249">
        <f>YIELD(I31,G31,E31,U31/K31*100,100,2,0)</f>
        <v>8.3949643464908075E-2</v>
      </c>
      <c r="X31" s="162"/>
      <c r="Y31" s="161"/>
      <c r="Z31" s="154">
        <v>4</v>
      </c>
      <c r="AA31" s="50">
        <f>-PMT(W31,(YEAR(G31)-YEAR(I31)),S31)</f>
        <v>-43661.153827584996</v>
      </c>
      <c r="AC31" s="156">
        <f t="shared" si="5"/>
        <v>24</v>
      </c>
      <c r="AD31" s="153"/>
      <c r="AE31" s="157"/>
      <c r="AF31" s="242"/>
    </row>
    <row r="32" spans="1:35">
      <c r="A32" s="156">
        <v>25</v>
      </c>
      <c r="C32" s="156" t="s">
        <v>89</v>
      </c>
      <c r="D32" s="154"/>
      <c r="E32" s="160">
        <v>8.8300000000000003E-2</v>
      </c>
      <c r="F32" s="154">
        <v>3</v>
      </c>
      <c r="G32" s="155">
        <v>44924</v>
      </c>
      <c r="H32" s="158"/>
      <c r="I32" s="159">
        <v>37691</v>
      </c>
      <c r="K32" s="157">
        <v>5000000</v>
      </c>
      <c r="S32" s="253">
        <v>92363.000000000029</v>
      </c>
      <c r="U32" s="161">
        <f>K32-M32-S32</f>
        <v>4907637</v>
      </c>
      <c r="V32" s="162"/>
      <c r="W32" s="249">
        <f>YIELD(I32,G32,E32,U32/K32*100,100,2,0)</f>
        <v>9.0293815979527764E-2</v>
      </c>
      <c r="X32" s="162"/>
      <c r="Y32" s="161"/>
      <c r="Z32" s="154">
        <v>4</v>
      </c>
      <c r="AA32" s="50">
        <f>-PMT(W32,(YEAR(G32)-YEAR(I32)),S32)</f>
        <v>10340.69316564882</v>
      </c>
      <c r="AC32" s="156">
        <f t="shared" si="5"/>
        <v>25</v>
      </c>
      <c r="AD32" s="153"/>
      <c r="AE32" s="157"/>
      <c r="AF32" s="242"/>
    </row>
    <row r="33" spans="1:37" s="51" customFormat="1">
      <c r="A33" s="156">
        <v>26</v>
      </c>
      <c r="C33" s="156" t="s">
        <v>89</v>
      </c>
      <c r="D33" s="154"/>
      <c r="E33" s="164">
        <v>5.7169999999999999E-2</v>
      </c>
      <c r="F33" s="154">
        <v>3</v>
      </c>
      <c r="G33" s="52">
        <v>49004</v>
      </c>
      <c r="H33" s="53"/>
      <c r="I33" s="52">
        <v>40177</v>
      </c>
      <c r="J33" s="53"/>
      <c r="K33" s="252">
        <v>17000000</v>
      </c>
      <c r="L33" s="53"/>
      <c r="M33" s="252"/>
      <c r="N33" s="53"/>
      <c r="O33" s="53"/>
      <c r="P33" s="53"/>
      <c r="Q33" s="53"/>
      <c r="R33" s="53"/>
      <c r="S33" s="251">
        <v>1916297.1170360595</v>
      </c>
      <c r="T33" s="53"/>
      <c r="U33" s="161">
        <f>K33-M33-S33</f>
        <v>15083702.882963941</v>
      </c>
      <c r="V33" s="53"/>
      <c r="W33" s="249">
        <f>YIELD(I33,G33,E33,U33/K33*100,100,2,0)</f>
        <v>6.6608254872293382E-2</v>
      </c>
      <c r="X33" s="53"/>
      <c r="Y33" s="54"/>
      <c r="Z33" s="154">
        <v>4</v>
      </c>
      <c r="AA33" s="54">
        <f>-PMT(W33,(YEAR(G33)-YEAR(I33)),S33)</f>
        <v>159445.77488649799</v>
      </c>
      <c r="AB33" s="156"/>
      <c r="AC33" s="156">
        <f t="shared" si="5"/>
        <v>26</v>
      </c>
      <c r="AD33" s="156"/>
      <c r="AE33" s="157"/>
      <c r="AF33" s="242"/>
      <c r="AG33" s="156"/>
      <c r="AH33" s="156"/>
      <c r="AI33" s="156"/>
      <c r="AJ33" s="150"/>
      <c r="AK33" s="150"/>
    </row>
    <row r="34" spans="1:37" s="51" customFormat="1">
      <c r="A34" s="156">
        <v>27</v>
      </c>
      <c r="C34" s="156" t="s">
        <v>89</v>
      </c>
      <c r="D34" s="154"/>
      <c r="E34" s="164">
        <v>6.5500000000000003E-2</v>
      </c>
      <c r="F34" s="154">
        <v>3</v>
      </c>
      <c r="G34" s="52">
        <v>48488</v>
      </c>
      <c r="H34" s="53"/>
      <c r="I34" s="52">
        <v>39813</v>
      </c>
      <c r="J34" s="53"/>
      <c r="K34" s="252">
        <v>66700000</v>
      </c>
      <c r="L34" s="53"/>
      <c r="M34" s="252"/>
      <c r="N34" s="53"/>
      <c r="O34" s="53"/>
      <c r="P34" s="53"/>
      <c r="Q34" s="53"/>
      <c r="R34" s="53"/>
      <c r="S34" s="251">
        <v>3709174.4508350072</v>
      </c>
      <c r="T34" s="53"/>
      <c r="U34" s="161">
        <f>K34-M34-S34</f>
        <v>62990825.549164996</v>
      </c>
      <c r="V34" s="53"/>
      <c r="W34" s="249">
        <f>YIELD(I34,G34,E34,U34/K34*100,100,2,0)</f>
        <v>7.0338383648514316E-2</v>
      </c>
      <c r="X34" s="53"/>
      <c r="Y34" s="250"/>
      <c r="Z34" s="154">
        <v>4</v>
      </c>
      <c r="AA34" s="250">
        <f>-PMT(W34,(YEAR(G34)-YEAR(I34)),S34)</f>
        <v>324360.47034696257</v>
      </c>
      <c r="AB34" s="156"/>
      <c r="AC34" s="156">
        <f t="shared" si="5"/>
        <v>27</v>
      </c>
      <c r="AD34" s="156"/>
      <c r="AE34" s="156"/>
      <c r="AF34" s="242"/>
      <c r="AG34" s="156"/>
      <c r="AH34" s="156"/>
      <c r="AI34" s="156"/>
      <c r="AJ34" s="150"/>
      <c r="AK34" s="150"/>
    </row>
    <row r="35" spans="1:37">
      <c r="A35" s="156">
        <v>28</v>
      </c>
      <c r="E35" s="156"/>
      <c r="G35" s="156"/>
      <c r="I35" s="156"/>
      <c r="K35" s="156"/>
      <c r="S35" s="156"/>
      <c r="U35" s="156"/>
      <c r="W35" s="249"/>
      <c r="Y35" s="161">
        <f>+SUM(Y28:Y34)</f>
        <v>1490000000</v>
      </c>
      <c r="AA35" s="50">
        <f>+SUM(AA28:AA34)</f>
        <v>83141240.063531235</v>
      </c>
      <c r="AC35" s="156">
        <f t="shared" si="5"/>
        <v>28</v>
      </c>
      <c r="AF35" s="242"/>
    </row>
    <row r="36" spans="1:37" ht="12.95" customHeight="1">
      <c r="A36" s="156">
        <v>29</v>
      </c>
      <c r="D36" s="154">
        <v>5</v>
      </c>
      <c r="E36" s="157" t="s">
        <v>164</v>
      </c>
      <c r="F36" s="152"/>
      <c r="K36" s="157">
        <f>+'Exhibit No.  MTT-2 Page 4'!P19</f>
        <v>100000000</v>
      </c>
      <c r="U36" s="161"/>
      <c r="W36" s="248">
        <f>+'Exhibit No.  MTT-2 Page 4'!P20</f>
        <v>3.041518846666667E-2</v>
      </c>
      <c r="Y36" s="245">
        <f>+'Exhibit No.  MTT-2 Page 4'!P19</f>
        <v>100000000</v>
      </c>
      <c r="AA36" s="245">
        <f>+W36*Y36</f>
        <v>3041518.8466666671</v>
      </c>
      <c r="AC36" s="156">
        <f t="shared" si="5"/>
        <v>29</v>
      </c>
      <c r="AD36" s="157"/>
      <c r="AF36" s="242"/>
    </row>
    <row r="37" spans="1:37" ht="12" thickBot="1">
      <c r="A37" s="156">
        <v>30</v>
      </c>
      <c r="F37" s="247" t="str">
        <f>"TOTAL DEBT OUTSTANDING AND COST OF DEBT AT "&amp;TEXT(Y7,"mmmm d, yyyy")</f>
        <v>TOTAL DEBT OUTSTANDING AND COST OF DEBT AT December 31, 2014</v>
      </c>
      <c r="U37" s="246"/>
      <c r="W37" s="156"/>
      <c r="Y37" s="165">
        <f>SUM(Y35:Y36)</f>
        <v>1590000000</v>
      </c>
      <c r="AA37" s="165">
        <f>SUM(AA35:AA36)</f>
        <v>86182758.910197899</v>
      </c>
      <c r="AC37" s="156">
        <f t="shared" si="5"/>
        <v>30</v>
      </c>
      <c r="AF37" s="242"/>
    </row>
    <row r="38" spans="1:37" ht="12" thickTop="1">
      <c r="A38" s="156">
        <v>31</v>
      </c>
      <c r="U38" s="241"/>
      <c r="AC38" s="156">
        <f t="shared" si="5"/>
        <v>31</v>
      </c>
      <c r="AF38" s="242"/>
    </row>
    <row r="39" spans="1:37">
      <c r="A39" s="156">
        <v>32</v>
      </c>
      <c r="Q39" s="243" t="s">
        <v>163</v>
      </c>
      <c r="R39" s="244"/>
      <c r="S39" s="243"/>
      <c r="T39" s="244"/>
      <c r="U39" s="245"/>
      <c r="V39" s="244"/>
      <c r="W39" s="243">
        <f>AA37/Y37</f>
        <v>5.4202993025281698E-2</v>
      </c>
      <c r="Y39" s="156"/>
      <c r="AA39" s="156"/>
      <c r="AC39" s="156">
        <f t="shared" si="5"/>
        <v>32</v>
      </c>
      <c r="AF39" s="242"/>
    </row>
    <row r="40" spans="1:37">
      <c r="A40" s="156">
        <v>33</v>
      </c>
      <c r="B40" s="154"/>
      <c r="D40" s="260">
        <v>1</v>
      </c>
      <c r="E40" s="261" t="s">
        <v>142</v>
      </c>
      <c r="F40" s="262"/>
      <c r="G40" s="265"/>
      <c r="H40" s="262"/>
      <c r="I40" s="261"/>
      <c r="J40" s="262"/>
      <c r="K40" s="261"/>
      <c r="L40" s="262"/>
      <c r="M40" s="261"/>
      <c r="N40" s="262"/>
      <c r="O40" s="261"/>
      <c r="P40" s="262"/>
      <c r="Q40" s="261"/>
      <c r="R40" s="262"/>
      <c r="S40" s="261"/>
      <c r="T40" s="262"/>
      <c r="U40" s="264"/>
      <c r="Y40" s="161"/>
      <c r="AA40" s="161"/>
      <c r="AC40" s="156">
        <f t="shared" si="5"/>
        <v>33</v>
      </c>
    </row>
    <row r="41" spans="1:37" ht="24.75" customHeight="1">
      <c r="A41" s="156">
        <v>34</v>
      </c>
      <c r="B41" s="154"/>
      <c r="D41" s="260">
        <f>+D40+1</f>
        <v>2</v>
      </c>
      <c r="E41" s="311" t="s">
        <v>181</v>
      </c>
      <c r="F41" s="311"/>
      <c r="G41" s="311"/>
      <c r="H41" s="311"/>
      <c r="I41" s="311"/>
      <c r="J41" s="311"/>
      <c r="K41" s="311"/>
      <c r="L41" s="311"/>
      <c r="M41" s="311"/>
      <c r="N41" s="311"/>
      <c r="O41" s="311"/>
      <c r="P41" s="311"/>
      <c r="Q41" s="311"/>
      <c r="R41" s="311"/>
      <c r="S41" s="311"/>
      <c r="T41" s="311"/>
      <c r="U41" s="311"/>
      <c r="W41" s="240"/>
      <c r="Y41" s="161"/>
      <c r="AA41" s="161"/>
      <c r="AC41" s="156">
        <f t="shared" si="5"/>
        <v>34</v>
      </c>
    </row>
    <row r="42" spans="1:37">
      <c r="A42" s="156">
        <v>35</v>
      </c>
      <c r="B42" s="154"/>
      <c r="D42" s="260">
        <f>+D41+1</f>
        <v>3</v>
      </c>
      <c r="E42" s="262" t="s">
        <v>90</v>
      </c>
      <c r="F42" s="262"/>
      <c r="G42" s="265"/>
      <c r="H42" s="262"/>
      <c r="I42" s="262"/>
      <c r="J42" s="262"/>
      <c r="K42" s="261"/>
      <c r="L42" s="262"/>
      <c r="M42" s="261"/>
      <c r="N42" s="262"/>
      <c r="O42" s="261"/>
      <c r="P42" s="262"/>
      <c r="Q42" s="261"/>
      <c r="R42" s="262"/>
      <c r="S42" s="261"/>
      <c r="T42" s="262"/>
      <c r="U42" s="261"/>
      <c r="Y42" s="161"/>
      <c r="AA42" s="161"/>
      <c r="AC42" s="156">
        <f t="shared" si="5"/>
        <v>35</v>
      </c>
    </row>
    <row r="43" spans="1:37">
      <c r="A43" s="156">
        <v>36</v>
      </c>
      <c r="B43" s="154"/>
      <c r="D43" s="260">
        <f>+D42+1</f>
        <v>4</v>
      </c>
      <c r="E43" s="262" t="s">
        <v>91</v>
      </c>
      <c r="F43" s="262"/>
      <c r="G43" s="265"/>
      <c r="H43" s="262"/>
      <c r="I43" s="261"/>
      <c r="J43" s="262"/>
      <c r="K43" s="262"/>
      <c r="L43" s="262"/>
      <c r="M43" s="262"/>
      <c r="N43" s="262"/>
      <c r="O43" s="262"/>
      <c r="P43" s="262"/>
      <c r="Q43" s="262"/>
      <c r="R43" s="262"/>
      <c r="S43" s="262"/>
      <c r="T43" s="262"/>
      <c r="U43" s="262"/>
      <c r="Y43" s="156"/>
      <c r="AA43" s="156"/>
      <c r="AC43" s="156">
        <f t="shared" si="5"/>
        <v>36</v>
      </c>
    </row>
    <row r="44" spans="1:37">
      <c r="B44" s="154"/>
      <c r="D44" s="260">
        <f>+D43+1</f>
        <v>5</v>
      </c>
      <c r="E44" s="261" t="s">
        <v>158</v>
      </c>
      <c r="F44" s="262"/>
      <c r="G44" s="265"/>
      <c r="H44" s="262"/>
      <c r="I44" s="261"/>
      <c r="J44" s="262"/>
      <c r="K44" s="261"/>
      <c r="L44" s="262"/>
      <c r="M44" s="261"/>
      <c r="N44" s="262"/>
      <c r="O44" s="261"/>
      <c r="P44" s="262"/>
      <c r="Q44" s="261"/>
      <c r="R44" s="262"/>
      <c r="S44" s="261"/>
      <c r="T44" s="262"/>
      <c r="U44" s="261"/>
    </row>
    <row r="45" spans="1:37">
      <c r="B45" s="154"/>
    </row>
    <row r="46" spans="1:37">
      <c r="B46" s="154"/>
    </row>
    <row r="47" spans="1:37" ht="15.75">
      <c r="B47" s="291"/>
    </row>
    <row r="48" spans="1:37">
      <c r="B48" s="154"/>
    </row>
    <row r="49" spans="2:27">
      <c r="B49" s="154"/>
    </row>
    <row r="50" spans="2:27">
      <c r="B50" s="154"/>
      <c r="I50" s="156"/>
      <c r="K50" s="156"/>
      <c r="M50" s="156"/>
      <c r="O50" s="156"/>
      <c r="Q50" s="156"/>
      <c r="S50" s="156"/>
      <c r="U50" s="156"/>
      <c r="W50" s="156"/>
      <c r="Y50" s="156"/>
      <c r="AA50" s="156"/>
    </row>
    <row r="51" spans="2:27">
      <c r="G51" s="157"/>
      <c r="I51" s="156"/>
      <c r="K51" s="156"/>
      <c r="M51" s="156"/>
      <c r="O51" s="156"/>
      <c r="Q51" s="156"/>
      <c r="S51" s="156"/>
      <c r="U51" s="156"/>
      <c r="W51" s="156"/>
      <c r="Y51" s="156"/>
      <c r="AA51" s="156"/>
    </row>
  </sheetData>
  <mergeCells count="4">
    <mergeCell ref="A1:AC1"/>
    <mergeCell ref="A2:AC2"/>
    <mergeCell ref="A3:AC3"/>
    <mergeCell ref="E41:U41"/>
  </mergeCells>
  <conditionalFormatting sqref="G9:G27 I9:I27">
    <cfRule type="expression" dxfId="1" priority="1" stopIfTrue="1">
      <formula>(G9&lt;#REF!)</formula>
    </cfRule>
  </conditionalFormatting>
  <pageMargins left="0.48" right="0.48" top="0.5" bottom="0.5" header="0.5" footer="0.5"/>
  <pageSetup scale="72" orientation="landscape" r:id="rId1"/>
  <headerFooter scaleWithDoc="0" alignWithMargins="0">
    <oddHeader>&amp;RExhibit No.___(MTT-2)</oddHeader>
    <oddFooter>&amp;R&amp;12Page &amp;P of &amp;N</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S47"/>
  <sheetViews>
    <sheetView tabSelected="1" view="pageLayout" topLeftCell="A17" zoomScaleNormal="100" workbookViewId="0">
      <selection activeCell="G35" sqref="G35"/>
    </sheetView>
  </sheetViews>
  <sheetFormatPr defaultRowHeight="12.75"/>
  <cols>
    <col min="1" max="1" width="3.28515625" style="77" bestFit="1" customWidth="1"/>
    <col min="2" max="2" width="33.5703125" style="77" customWidth="1"/>
    <col min="3" max="14" width="11.5703125" style="77" bestFit="1" customWidth="1"/>
    <col min="15" max="15" width="12" style="77" customWidth="1"/>
    <col min="16" max="16" width="11.5703125" style="77" bestFit="1" customWidth="1"/>
    <col min="17" max="17" width="1.5703125" style="77" customWidth="1"/>
    <col min="18" max="18" width="14.42578125" style="77" bestFit="1" customWidth="1"/>
    <col min="19" max="19" width="14" style="77" bestFit="1" customWidth="1"/>
    <col min="20" max="256" width="9.140625" style="77"/>
    <col min="257" max="257" width="4.7109375" style="77" customWidth="1"/>
    <col min="258" max="258" width="24.28515625" style="77" customWidth="1"/>
    <col min="259" max="259" width="8" style="77" customWidth="1"/>
    <col min="260" max="260" width="12.7109375" style="77" customWidth="1"/>
    <col min="261" max="261" width="10.140625" style="77" bestFit="1" customWidth="1"/>
    <col min="262" max="263" width="8.140625" style="77" customWidth="1"/>
    <col min="264" max="266" width="8.28515625" style="77" customWidth="1"/>
    <col min="267" max="268" width="8.42578125" style="77" customWidth="1"/>
    <col min="269" max="269" width="8.28515625" style="77" customWidth="1"/>
    <col min="270" max="270" width="8.140625" style="77" customWidth="1"/>
    <col min="271" max="271" width="8.28515625" style="77" customWidth="1"/>
    <col min="272" max="272" width="11.28515625" style="77" customWidth="1"/>
    <col min="273" max="273" width="9.85546875" style="77" bestFit="1" customWidth="1"/>
    <col min="274" max="512" width="9.140625" style="77"/>
    <col min="513" max="513" width="4.7109375" style="77" customWidth="1"/>
    <col min="514" max="514" width="24.28515625" style="77" customWidth="1"/>
    <col min="515" max="515" width="8" style="77" customWidth="1"/>
    <col min="516" max="516" width="12.7109375" style="77" customWidth="1"/>
    <col min="517" max="517" width="10.140625" style="77" bestFit="1" customWidth="1"/>
    <col min="518" max="519" width="8.140625" style="77" customWidth="1"/>
    <col min="520" max="522" width="8.28515625" style="77" customWidth="1"/>
    <col min="523" max="524" width="8.42578125" style="77" customWidth="1"/>
    <col min="525" max="525" width="8.28515625" style="77" customWidth="1"/>
    <col min="526" max="526" width="8.140625" style="77" customWidth="1"/>
    <col min="527" max="527" width="8.28515625" style="77" customWidth="1"/>
    <col min="528" max="528" width="11.28515625" style="77" customWidth="1"/>
    <col min="529" max="529" width="9.85546875" style="77" bestFit="1" customWidth="1"/>
    <col min="530" max="768" width="9.140625" style="77"/>
    <col min="769" max="769" width="4.7109375" style="77" customWidth="1"/>
    <col min="770" max="770" width="24.28515625" style="77" customWidth="1"/>
    <col min="771" max="771" width="8" style="77" customWidth="1"/>
    <col min="772" max="772" width="12.7109375" style="77" customWidth="1"/>
    <col min="773" max="773" width="10.140625" style="77" bestFit="1" customWidth="1"/>
    <col min="774" max="775" width="8.140625" style="77" customWidth="1"/>
    <col min="776" max="778" width="8.28515625" style="77" customWidth="1"/>
    <col min="779" max="780" width="8.42578125" style="77" customWidth="1"/>
    <col min="781" max="781" width="8.28515625" style="77" customWidth="1"/>
    <col min="782" max="782" width="8.140625" style="77" customWidth="1"/>
    <col min="783" max="783" width="8.28515625" style="77" customWidth="1"/>
    <col min="784" max="784" width="11.28515625" style="77" customWidth="1"/>
    <col min="785" max="785" width="9.85546875" style="77" bestFit="1" customWidth="1"/>
    <col min="786" max="1024" width="9.140625" style="77"/>
    <col min="1025" max="1025" width="4.7109375" style="77" customWidth="1"/>
    <col min="1026" max="1026" width="24.28515625" style="77" customWidth="1"/>
    <col min="1027" max="1027" width="8" style="77" customWidth="1"/>
    <col min="1028" max="1028" width="12.7109375" style="77" customWidth="1"/>
    <col min="1029" max="1029" width="10.140625" style="77" bestFit="1" customWidth="1"/>
    <col min="1030" max="1031" width="8.140625" style="77" customWidth="1"/>
    <col min="1032" max="1034" width="8.28515625" style="77" customWidth="1"/>
    <col min="1035" max="1036" width="8.42578125" style="77" customWidth="1"/>
    <col min="1037" max="1037" width="8.28515625" style="77" customWidth="1"/>
    <col min="1038" max="1038" width="8.140625" style="77" customWidth="1"/>
    <col min="1039" max="1039" width="8.28515625" style="77" customWidth="1"/>
    <col min="1040" max="1040" width="11.28515625" style="77" customWidth="1"/>
    <col min="1041" max="1041" width="9.85546875" style="77" bestFit="1" customWidth="1"/>
    <col min="1042" max="1280" width="9.140625" style="77"/>
    <col min="1281" max="1281" width="4.7109375" style="77" customWidth="1"/>
    <col min="1282" max="1282" width="24.28515625" style="77" customWidth="1"/>
    <col min="1283" max="1283" width="8" style="77" customWidth="1"/>
    <col min="1284" max="1284" width="12.7109375" style="77" customWidth="1"/>
    <col min="1285" max="1285" width="10.140625" style="77" bestFit="1" customWidth="1"/>
    <col min="1286" max="1287" width="8.140625" style="77" customWidth="1"/>
    <col min="1288" max="1290" width="8.28515625" style="77" customWidth="1"/>
    <col min="1291" max="1292" width="8.42578125" style="77" customWidth="1"/>
    <col min="1293" max="1293" width="8.28515625" style="77" customWidth="1"/>
    <col min="1294" max="1294" width="8.140625" style="77" customWidth="1"/>
    <col min="1295" max="1295" width="8.28515625" style="77" customWidth="1"/>
    <col min="1296" max="1296" width="11.28515625" style="77" customWidth="1"/>
    <col min="1297" max="1297" width="9.85546875" style="77" bestFit="1" customWidth="1"/>
    <col min="1298" max="1536" width="9.140625" style="77"/>
    <col min="1537" max="1537" width="4.7109375" style="77" customWidth="1"/>
    <col min="1538" max="1538" width="24.28515625" style="77" customWidth="1"/>
    <col min="1539" max="1539" width="8" style="77" customWidth="1"/>
    <col min="1540" max="1540" width="12.7109375" style="77" customWidth="1"/>
    <col min="1541" max="1541" width="10.140625" style="77" bestFit="1" customWidth="1"/>
    <col min="1542" max="1543" width="8.140625" style="77" customWidth="1"/>
    <col min="1544" max="1546" width="8.28515625" style="77" customWidth="1"/>
    <col min="1547" max="1548" width="8.42578125" style="77" customWidth="1"/>
    <col min="1549" max="1549" width="8.28515625" style="77" customWidth="1"/>
    <col min="1550" max="1550" width="8.140625" style="77" customWidth="1"/>
    <col min="1551" max="1551" width="8.28515625" style="77" customWidth="1"/>
    <col min="1552" max="1552" width="11.28515625" style="77" customWidth="1"/>
    <col min="1553" max="1553" width="9.85546875" style="77" bestFit="1" customWidth="1"/>
    <col min="1554" max="1792" width="9.140625" style="77"/>
    <col min="1793" max="1793" width="4.7109375" style="77" customWidth="1"/>
    <col min="1794" max="1794" width="24.28515625" style="77" customWidth="1"/>
    <col min="1795" max="1795" width="8" style="77" customWidth="1"/>
    <col min="1796" max="1796" width="12.7109375" style="77" customWidth="1"/>
    <col min="1797" max="1797" width="10.140625" style="77" bestFit="1" customWidth="1"/>
    <col min="1798" max="1799" width="8.140625" style="77" customWidth="1"/>
    <col min="1800" max="1802" width="8.28515625" style="77" customWidth="1"/>
    <col min="1803" max="1804" width="8.42578125" style="77" customWidth="1"/>
    <col min="1805" max="1805" width="8.28515625" style="77" customWidth="1"/>
    <col min="1806" max="1806" width="8.140625" style="77" customWidth="1"/>
    <col min="1807" max="1807" width="8.28515625" style="77" customWidth="1"/>
    <col min="1808" max="1808" width="11.28515625" style="77" customWidth="1"/>
    <col min="1809" max="1809" width="9.85546875" style="77" bestFit="1" customWidth="1"/>
    <col min="1810" max="2048" width="9.140625" style="77"/>
    <col min="2049" max="2049" width="4.7109375" style="77" customWidth="1"/>
    <col min="2050" max="2050" width="24.28515625" style="77" customWidth="1"/>
    <col min="2051" max="2051" width="8" style="77" customWidth="1"/>
    <col min="2052" max="2052" width="12.7109375" style="77" customWidth="1"/>
    <col min="2053" max="2053" width="10.140625" style="77" bestFit="1" customWidth="1"/>
    <col min="2054" max="2055" width="8.140625" style="77" customWidth="1"/>
    <col min="2056" max="2058" width="8.28515625" style="77" customWidth="1"/>
    <col min="2059" max="2060" width="8.42578125" style="77" customWidth="1"/>
    <col min="2061" max="2061" width="8.28515625" style="77" customWidth="1"/>
    <col min="2062" max="2062" width="8.140625" style="77" customWidth="1"/>
    <col min="2063" max="2063" width="8.28515625" style="77" customWidth="1"/>
    <col min="2064" max="2064" width="11.28515625" style="77" customWidth="1"/>
    <col min="2065" max="2065" width="9.85546875" style="77" bestFit="1" customWidth="1"/>
    <col min="2066" max="2304" width="9.140625" style="77"/>
    <col min="2305" max="2305" width="4.7109375" style="77" customWidth="1"/>
    <col min="2306" max="2306" width="24.28515625" style="77" customWidth="1"/>
    <col min="2307" max="2307" width="8" style="77" customWidth="1"/>
    <col min="2308" max="2308" width="12.7109375" style="77" customWidth="1"/>
    <col min="2309" max="2309" width="10.140625" style="77" bestFit="1" customWidth="1"/>
    <col min="2310" max="2311" width="8.140625" style="77" customWidth="1"/>
    <col min="2312" max="2314" width="8.28515625" style="77" customWidth="1"/>
    <col min="2315" max="2316" width="8.42578125" style="77" customWidth="1"/>
    <col min="2317" max="2317" width="8.28515625" style="77" customWidth="1"/>
    <col min="2318" max="2318" width="8.140625" style="77" customWidth="1"/>
    <col min="2319" max="2319" width="8.28515625" style="77" customWidth="1"/>
    <col min="2320" max="2320" width="11.28515625" style="77" customWidth="1"/>
    <col min="2321" max="2321" width="9.85546875" style="77" bestFit="1" customWidth="1"/>
    <col min="2322" max="2560" width="9.140625" style="77"/>
    <col min="2561" max="2561" width="4.7109375" style="77" customWidth="1"/>
    <col min="2562" max="2562" width="24.28515625" style="77" customWidth="1"/>
    <col min="2563" max="2563" width="8" style="77" customWidth="1"/>
    <col min="2564" max="2564" width="12.7109375" style="77" customWidth="1"/>
    <col min="2565" max="2565" width="10.140625" style="77" bestFit="1" customWidth="1"/>
    <col min="2566" max="2567" width="8.140625" style="77" customWidth="1"/>
    <col min="2568" max="2570" width="8.28515625" style="77" customWidth="1"/>
    <col min="2571" max="2572" width="8.42578125" style="77" customWidth="1"/>
    <col min="2573" max="2573" width="8.28515625" style="77" customWidth="1"/>
    <col min="2574" max="2574" width="8.140625" style="77" customWidth="1"/>
    <col min="2575" max="2575" width="8.28515625" style="77" customWidth="1"/>
    <col min="2576" max="2576" width="11.28515625" style="77" customWidth="1"/>
    <col min="2577" max="2577" width="9.85546875" style="77" bestFit="1" customWidth="1"/>
    <col min="2578" max="2816" width="9.140625" style="77"/>
    <col min="2817" max="2817" width="4.7109375" style="77" customWidth="1"/>
    <col min="2818" max="2818" width="24.28515625" style="77" customWidth="1"/>
    <col min="2819" max="2819" width="8" style="77" customWidth="1"/>
    <col min="2820" max="2820" width="12.7109375" style="77" customWidth="1"/>
    <col min="2821" max="2821" width="10.140625" style="77" bestFit="1" customWidth="1"/>
    <col min="2822" max="2823" width="8.140625" style="77" customWidth="1"/>
    <col min="2824" max="2826" width="8.28515625" style="77" customWidth="1"/>
    <col min="2827" max="2828" width="8.42578125" style="77" customWidth="1"/>
    <col min="2829" max="2829" width="8.28515625" style="77" customWidth="1"/>
    <col min="2830" max="2830" width="8.140625" style="77" customWidth="1"/>
    <col min="2831" max="2831" width="8.28515625" style="77" customWidth="1"/>
    <col min="2832" max="2832" width="11.28515625" style="77" customWidth="1"/>
    <col min="2833" max="2833" width="9.85546875" style="77" bestFit="1" customWidth="1"/>
    <col min="2834" max="3072" width="9.140625" style="77"/>
    <col min="3073" max="3073" width="4.7109375" style="77" customWidth="1"/>
    <col min="3074" max="3074" width="24.28515625" style="77" customWidth="1"/>
    <col min="3075" max="3075" width="8" style="77" customWidth="1"/>
    <col min="3076" max="3076" width="12.7109375" style="77" customWidth="1"/>
    <col min="3077" max="3077" width="10.140625" style="77" bestFit="1" customWidth="1"/>
    <col min="3078" max="3079" width="8.140625" style="77" customWidth="1"/>
    <col min="3080" max="3082" width="8.28515625" style="77" customWidth="1"/>
    <col min="3083" max="3084" width="8.42578125" style="77" customWidth="1"/>
    <col min="3085" max="3085" width="8.28515625" style="77" customWidth="1"/>
    <col min="3086" max="3086" width="8.140625" style="77" customWidth="1"/>
    <col min="3087" max="3087" width="8.28515625" style="77" customWidth="1"/>
    <col min="3088" max="3088" width="11.28515625" style="77" customWidth="1"/>
    <col min="3089" max="3089" width="9.85546875" style="77" bestFit="1" customWidth="1"/>
    <col min="3090" max="3328" width="9.140625" style="77"/>
    <col min="3329" max="3329" width="4.7109375" style="77" customWidth="1"/>
    <col min="3330" max="3330" width="24.28515625" style="77" customWidth="1"/>
    <col min="3331" max="3331" width="8" style="77" customWidth="1"/>
    <col min="3332" max="3332" width="12.7109375" style="77" customWidth="1"/>
    <col min="3333" max="3333" width="10.140625" style="77" bestFit="1" customWidth="1"/>
    <col min="3334" max="3335" width="8.140625" style="77" customWidth="1"/>
    <col min="3336" max="3338" width="8.28515625" style="77" customWidth="1"/>
    <col min="3339" max="3340" width="8.42578125" style="77" customWidth="1"/>
    <col min="3341" max="3341" width="8.28515625" style="77" customWidth="1"/>
    <col min="3342" max="3342" width="8.140625" style="77" customWidth="1"/>
    <col min="3343" max="3343" width="8.28515625" style="77" customWidth="1"/>
    <col min="3344" max="3344" width="11.28515625" style="77" customWidth="1"/>
    <col min="3345" max="3345" width="9.85546875" style="77" bestFit="1" customWidth="1"/>
    <col min="3346" max="3584" width="9.140625" style="77"/>
    <col min="3585" max="3585" width="4.7109375" style="77" customWidth="1"/>
    <col min="3586" max="3586" width="24.28515625" style="77" customWidth="1"/>
    <col min="3587" max="3587" width="8" style="77" customWidth="1"/>
    <col min="3588" max="3588" width="12.7109375" style="77" customWidth="1"/>
    <col min="3589" max="3589" width="10.140625" style="77" bestFit="1" customWidth="1"/>
    <col min="3590" max="3591" width="8.140625" style="77" customWidth="1"/>
    <col min="3592" max="3594" width="8.28515625" style="77" customWidth="1"/>
    <col min="3595" max="3596" width="8.42578125" style="77" customWidth="1"/>
    <col min="3597" max="3597" width="8.28515625" style="77" customWidth="1"/>
    <col min="3598" max="3598" width="8.140625" style="77" customWidth="1"/>
    <col min="3599" max="3599" width="8.28515625" style="77" customWidth="1"/>
    <col min="3600" max="3600" width="11.28515625" style="77" customWidth="1"/>
    <col min="3601" max="3601" width="9.85546875" style="77" bestFit="1" customWidth="1"/>
    <col min="3602" max="3840" width="9.140625" style="77"/>
    <col min="3841" max="3841" width="4.7109375" style="77" customWidth="1"/>
    <col min="3842" max="3842" width="24.28515625" style="77" customWidth="1"/>
    <col min="3843" max="3843" width="8" style="77" customWidth="1"/>
    <col min="3844" max="3844" width="12.7109375" style="77" customWidth="1"/>
    <col min="3845" max="3845" width="10.140625" style="77" bestFit="1" customWidth="1"/>
    <col min="3846" max="3847" width="8.140625" style="77" customWidth="1"/>
    <col min="3848" max="3850" width="8.28515625" style="77" customWidth="1"/>
    <col min="3851" max="3852" width="8.42578125" style="77" customWidth="1"/>
    <col min="3853" max="3853" width="8.28515625" style="77" customWidth="1"/>
    <col min="3854" max="3854" width="8.140625" style="77" customWidth="1"/>
    <col min="3855" max="3855" width="8.28515625" style="77" customWidth="1"/>
    <col min="3856" max="3856" width="11.28515625" style="77" customWidth="1"/>
    <col min="3857" max="3857" width="9.85546875" style="77" bestFit="1" customWidth="1"/>
    <col min="3858" max="4096" width="9.140625" style="77"/>
    <col min="4097" max="4097" width="4.7109375" style="77" customWidth="1"/>
    <col min="4098" max="4098" width="24.28515625" style="77" customWidth="1"/>
    <col min="4099" max="4099" width="8" style="77" customWidth="1"/>
    <col min="4100" max="4100" width="12.7109375" style="77" customWidth="1"/>
    <col min="4101" max="4101" width="10.140625" style="77" bestFit="1" customWidth="1"/>
    <col min="4102" max="4103" width="8.140625" style="77" customWidth="1"/>
    <col min="4104" max="4106" width="8.28515625" style="77" customWidth="1"/>
    <col min="4107" max="4108" width="8.42578125" style="77" customWidth="1"/>
    <col min="4109" max="4109" width="8.28515625" style="77" customWidth="1"/>
    <col min="4110" max="4110" width="8.140625" style="77" customWidth="1"/>
    <col min="4111" max="4111" width="8.28515625" style="77" customWidth="1"/>
    <col min="4112" max="4112" width="11.28515625" style="77" customWidth="1"/>
    <col min="4113" max="4113" width="9.85546875" style="77" bestFit="1" customWidth="1"/>
    <col min="4114" max="4352" width="9.140625" style="77"/>
    <col min="4353" max="4353" width="4.7109375" style="77" customWidth="1"/>
    <col min="4354" max="4354" width="24.28515625" style="77" customWidth="1"/>
    <col min="4355" max="4355" width="8" style="77" customWidth="1"/>
    <col min="4356" max="4356" width="12.7109375" style="77" customWidth="1"/>
    <col min="4357" max="4357" width="10.140625" style="77" bestFit="1" customWidth="1"/>
    <col min="4358" max="4359" width="8.140625" style="77" customWidth="1"/>
    <col min="4360" max="4362" width="8.28515625" style="77" customWidth="1"/>
    <col min="4363" max="4364" width="8.42578125" style="77" customWidth="1"/>
    <col min="4365" max="4365" width="8.28515625" style="77" customWidth="1"/>
    <col min="4366" max="4366" width="8.140625" style="77" customWidth="1"/>
    <col min="4367" max="4367" width="8.28515625" style="77" customWidth="1"/>
    <col min="4368" max="4368" width="11.28515625" style="77" customWidth="1"/>
    <col min="4369" max="4369" width="9.85546875" style="77" bestFit="1" customWidth="1"/>
    <col min="4370" max="4608" width="9.140625" style="77"/>
    <col min="4609" max="4609" width="4.7109375" style="77" customWidth="1"/>
    <col min="4610" max="4610" width="24.28515625" style="77" customWidth="1"/>
    <col min="4611" max="4611" width="8" style="77" customWidth="1"/>
    <col min="4612" max="4612" width="12.7109375" style="77" customWidth="1"/>
    <col min="4613" max="4613" width="10.140625" style="77" bestFit="1" customWidth="1"/>
    <col min="4614" max="4615" width="8.140625" style="77" customWidth="1"/>
    <col min="4616" max="4618" width="8.28515625" style="77" customWidth="1"/>
    <col min="4619" max="4620" width="8.42578125" style="77" customWidth="1"/>
    <col min="4621" max="4621" width="8.28515625" style="77" customWidth="1"/>
    <col min="4622" max="4622" width="8.140625" style="77" customWidth="1"/>
    <col min="4623" max="4623" width="8.28515625" style="77" customWidth="1"/>
    <col min="4624" max="4624" width="11.28515625" style="77" customWidth="1"/>
    <col min="4625" max="4625" width="9.85546875" style="77" bestFit="1" customWidth="1"/>
    <col min="4626" max="4864" width="9.140625" style="77"/>
    <col min="4865" max="4865" width="4.7109375" style="77" customWidth="1"/>
    <col min="4866" max="4866" width="24.28515625" style="77" customWidth="1"/>
    <col min="4867" max="4867" width="8" style="77" customWidth="1"/>
    <col min="4868" max="4868" width="12.7109375" style="77" customWidth="1"/>
    <col min="4869" max="4869" width="10.140625" style="77" bestFit="1" customWidth="1"/>
    <col min="4870" max="4871" width="8.140625" style="77" customWidth="1"/>
    <col min="4872" max="4874" width="8.28515625" style="77" customWidth="1"/>
    <col min="4875" max="4876" width="8.42578125" style="77" customWidth="1"/>
    <col min="4877" max="4877" width="8.28515625" style="77" customWidth="1"/>
    <col min="4878" max="4878" width="8.140625" style="77" customWidth="1"/>
    <col min="4879" max="4879" width="8.28515625" style="77" customWidth="1"/>
    <col min="4880" max="4880" width="11.28515625" style="77" customWidth="1"/>
    <col min="4881" max="4881" width="9.85546875" style="77" bestFit="1" customWidth="1"/>
    <col min="4882" max="5120" width="9.140625" style="77"/>
    <col min="5121" max="5121" width="4.7109375" style="77" customWidth="1"/>
    <col min="5122" max="5122" width="24.28515625" style="77" customWidth="1"/>
    <col min="5123" max="5123" width="8" style="77" customWidth="1"/>
    <col min="5124" max="5124" width="12.7109375" style="77" customWidth="1"/>
    <col min="5125" max="5125" width="10.140625" style="77" bestFit="1" customWidth="1"/>
    <col min="5126" max="5127" width="8.140625" style="77" customWidth="1"/>
    <col min="5128" max="5130" width="8.28515625" style="77" customWidth="1"/>
    <col min="5131" max="5132" width="8.42578125" style="77" customWidth="1"/>
    <col min="5133" max="5133" width="8.28515625" style="77" customWidth="1"/>
    <col min="5134" max="5134" width="8.140625" style="77" customWidth="1"/>
    <col min="5135" max="5135" width="8.28515625" style="77" customWidth="1"/>
    <col min="5136" max="5136" width="11.28515625" style="77" customWidth="1"/>
    <col min="5137" max="5137" width="9.85546875" style="77" bestFit="1" customWidth="1"/>
    <col min="5138" max="5376" width="9.140625" style="77"/>
    <col min="5377" max="5377" width="4.7109375" style="77" customWidth="1"/>
    <col min="5378" max="5378" width="24.28515625" style="77" customWidth="1"/>
    <col min="5379" max="5379" width="8" style="77" customWidth="1"/>
    <col min="5380" max="5380" width="12.7109375" style="77" customWidth="1"/>
    <col min="5381" max="5381" width="10.140625" style="77" bestFit="1" customWidth="1"/>
    <col min="5382" max="5383" width="8.140625" style="77" customWidth="1"/>
    <col min="5384" max="5386" width="8.28515625" style="77" customWidth="1"/>
    <col min="5387" max="5388" width="8.42578125" style="77" customWidth="1"/>
    <col min="5389" max="5389" width="8.28515625" style="77" customWidth="1"/>
    <col min="5390" max="5390" width="8.140625" style="77" customWidth="1"/>
    <col min="5391" max="5391" width="8.28515625" style="77" customWidth="1"/>
    <col min="5392" max="5392" width="11.28515625" style="77" customWidth="1"/>
    <col min="5393" max="5393" width="9.85546875" style="77" bestFit="1" customWidth="1"/>
    <col min="5394" max="5632" width="9.140625" style="77"/>
    <col min="5633" max="5633" width="4.7109375" style="77" customWidth="1"/>
    <col min="5634" max="5634" width="24.28515625" style="77" customWidth="1"/>
    <col min="5635" max="5635" width="8" style="77" customWidth="1"/>
    <col min="5636" max="5636" width="12.7109375" style="77" customWidth="1"/>
    <col min="5637" max="5637" width="10.140625" style="77" bestFit="1" customWidth="1"/>
    <col min="5638" max="5639" width="8.140625" style="77" customWidth="1"/>
    <col min="5640" max="5642" width="8.28515625" style="77" customWidth="1"/>
    <col min="5643" max="5644" width="8.42578125" style="77" customWidth="1"/>
    <col min="5645" max="5645" width="8.28515625" style="77" customWidth="1"/>
    <col min="5646" max="5646" width="8.140625" style="77" customWidth="1"/>
    <col min="5647" max="5647" width="8.28515625" style="77" customWidth="1"/>
    <col min="5648" max="5648" width="11.28515625" style="77" customWidth="1"/>
    <col min="5649" max="5649" width="9.85546875" style="77" bestFit="1" customWidth="1"/>
    <col min="5650" max="5888" width="9.140625" style="77"/>
    <col min="5889" max="5889" width="4.7109375" style="77" customWidth="1"/>
    <col min="5890" max="5890" width="24.28515625" style="77" customWidth="1"/>
    <col min="5891" max="5891" width="8" style="77" customWidth="1"/>
    <col min="5892" max="5892" width="12.7109375" style="77" customWidth="1"/>
    <col min="5893" max="5893" width="10.140625" style="77" bestFit="1" customWidth="1"/>
    <col min="5894" max="5895" width="8.140625" style="77" customWidth="1"/>
    <col min="5896" max="5898" width="8.28515625" style="77" customWidth="1"/>
    <col min="5899" max="5900" width="8.42578125" style="77" customWidth="1"/>
    <col min="5901" max="5901" width="8.28515625" style="77" customWidth="1"/>
    <col min="5902" max="5902" width="8.140625" style="77" customWidth="1"/>
    <col min="5903" max="5903" width="8.28515625" style="77" customWidth="1"/>
    <col min="5904" max="5904" width="11.28515625" style="77" customWidth="1"/>
    <col min="5905" max="5905" width="9.85546875" style="77" bestFit="1" customWidth="1"/>
    <col min="5906" max="6144" width="9.140625" style="77"/>
    <col min="6145" max="6145" width="4.7109375" style="77" customWidth="1"/>
    <col min="6146" max="6146" width="24.28515625" style="77" customWidth="1"/>
    <col min="6147" max="6147" width="8" style="77" customWidth="1"/>
    <col min="6148" max="6148" width="12.7109375" style="77" customWidth="1"/>
    <col min="6149" max="6149" width="10.140625" style="77" bestFit="1" customWidth="1"/>
    <col min="6150" max="6151" width="8.140625" style="77" customWidth="1"/>
    <col min="6152" max="6154" width="8.28515625" style="77" customWidth="1"/>
    <col min="6155" max="6156" width="8.42578125" style="77" customWidth="1"/>
    <col min="6157" max="6157" width="8.28515625" style="77" customWidth="1"/>
    <col min="6158" max="6158" width="8.140625" style="77" customWidth="1"/>
    <col min="6159" max="6159" width="8.28515625" style="77" customWidth="1"/>
    <col min="6160" max="6160" width="11.28515625" style="77" customWidth="1"/>
    <col min="6161" max="6161" width="9.85546875" style="77" bestFit="1" customWidth="1"/>
    <col min="6162" max="6400" width="9.140625" style="77"/>
    <col min="6401" max="6401" width="4.7109375" style="77" customWidth="1"/>
    <col min="6402" max="6402" width="24.28515625" style="77" customWidth="1"/>
    <col min="6403" max="6403" width="8" style="77" customWidth="1"/>
    <col min="6404" max="6404" width="12.7109375" style="77" customWidth="1"/>
    <col min="6405" max="6405" width="10.140625" style="77" bestFit="1" customWidth="1"/>
    <col min="6406" max="6407" width="8.140625" style="77" customWidth="1"/>
    <col min="6408" max="6410" width="8.28515625" style="77" customWidth="1"/>
    <col min="6411" max="6412" width="8.42578125" style="77" customWidth="1"/>
    <col min="6413" max="6413" width="8.28515625" style="77" customWidth="1"/>
    <col min="6414" max="6414" width="8.140625" style="77" customWidth="1"/>
    <col min="6415" max="6415" width="8.28515625" style="77" customWidth="1"/>
    <col min="6416" max="6416" width="11.28515625" style="77" customWidth="1"/>
    <col min="6417" max="6417" width="9.85546875" style="77" bestFit="1" customWidth="1"/>
    <col min="6418" max="6656" width="9.140625" style="77"/>
    <col min="6657" max="6657" width="4.7109375" style="77" customWidth="1"/>
    <col min="6658" max="6658" width="24.28515625" style="77" customWidth="1"/>
    <col min="6659" max="6659" width="8" style="77" customWidth="1"/>
    <col min="6660" max="6660" width="12.7109375" style="77" customWidth="1"/>
    <col min="6661" max="6661" width="10.140625" style="77" bestFit="1" customWidth="1"/>
    <col min="6662" max="6663" width="8.140625" style="77" customWidth="1"/>
    <col min="6664" max="6666" width="8.28515625" style="77" customWidth="1"/>
    <col min="6667" max="6668" width="8.42578125" style="77" customWidth="1"/>
    <col min="6669" max="6669" width="8.28515625" style="77" customWidth="1"/>
    <col min="6670" max="6670" width="8.140625" style="77" customWidth="1"/>
    <col min="6671" max="6671" width="8.28515625" style="77" customWidth="1"/>
    <col min="6672" max="6672" width="11.28515625" style="77" customWidth="1"/>
    <col min="6673" max="6673" width="9.85546875" style="77" bestFit="1" customWidth="1"/>
    <col min="6674" max="6912" width="9.140625" style="77"/>
    <col min="6913" max="6913" width="4.7109375" style="77" customWidth="1"/>
    <col min="6914" max="6914" width="24.28515625" style="77" customWidth="1"/>
    <col min="6915" max="6915" width="8" style="77" customWidth="1"/>
    <col min="6916" max="6916" width="12.7109375" style="77" customWidth="1"/>
    <col min="6917" max="6917" width="10.140625" style="77" bestFit="1" customWidth="1"/>
    <col min="6918" max="6919" width="8.140625" style="77" customWidth="1"/>
    <col min="6920" max="6922" width="8.28515625" style="77" customWidth="1"/>
    <col min="6923" max="6924" width="8.42578125" style="77" customWidth="1"/>
    <col min="6925" max="6925" width="8.28515625" style="77" customWidth="1"/>
    <col min="6926" max="6926" width="8.140625" style="77" customWidth="1"/>
    <col min="6927" max="6927" width="8.28515625" style="77" customWidth="1"/>
    <col min="6928" max="6928" width="11.28515625" style="77" customWidth="1"/>
    <col min="6929" max="6929" width="9.85546875" style="77" bestFit="1" customWidth="1"/>
    <col min="6930" max="7168" width="9.140625" style="77"/>
    <col min="7169" max="7169" width="4.7109375" style="77" customWidth="1"/>
    <col min="7170" max="7170" width="24.28515625" style="77" customWidth="1"/>
    <col min="7171" max="7171" width="8" style="77" customWidth="1"/>
    <col min="7172" max="7172" width="12.7109375" style="77" customWidth="1"/>
    <col min="7173" max="7173" width="10.140625" style="77" bestFit="1" customWidth="1"/>
    <col min="7174" max="7175" width="8.140625" style="77" customWidth="1"/>
    <col min="7176" max="7178" width="8.28515625" style="77" customWidth="1"/>
    <col min="7179" max="7180" width="8.42578125" style="77" customWidth="1"/>
    <col min="7181" max="7181" width="8.28515625" style="77" customWidth="1"/>
    <col min="7182" max="7182" width="8.140625" style="77" customWidth="1"/>
    <col min="7183" max="7183" width="8.28515625" style="77" customWidth="1"/>
    <col min="7184" max="7184" width="11.28515625" style="77" customWidth="1"/>
    <col min="7185" max="7185" width="9.85546875" style="77" bestFit="1" customWidth="1"/>
    <col min="7186" max="7424" width="9.140625" style="77"/>
    <col min="7425" max="7425" width="4.7109375" style="77" customWidth="1"/>
    <col min="7426" max="7426" width="24.28515625" style="77" customWidth="1"/>
    <col min="7427" max="7427" width="8" style="77" customWidth="1"/>
    <col min="7428" max="7428" width="12.7109375" style="77" customWidth="1"/>
    <col min="7429" max="7429" width="10.140625" style="77" bestFit="1" customWidth="1"/>
    <col min="7430" max="7431" width="8.140625" style="77" customWidth="1"/>
    <col min="7432" max="7434" width="8.28515625" style="77" customWidth="1"/>
    <col min="7435" max="7436" width="8.42578125" style="77" customWidth="1"/>
    <col min="7437" max="7437" width="8.28515625" style="77" customWidth="1"/>
    <col min="7438" max="7438" width="8.140625" style="77" customWidth="1"/>
    <col min="7439" max="7439" width="8.28515625" style="77" customWidth="1"/>
    <col min="7440" max="7440" width="11.28515625" style="77" customWidth="1"/>
    <col min="7441" max="7441" width="9.85546875" style="77" bestFit="1" customWidth="1"/>
    <col min="7442" max="7680" width="9.140625" style="77"/>
    <col min="7681" max="7681" width="4.7109375" style="77" customWidth="1"/>
    <col min="7682" max="7682" width="24.28515625" style="77" customWidth="1"/>
    <col min="7683" max="7683" width="8" style="77" customWidth="1"/>
    <col min="7684" max="7684" width="12.7109375" style="77" customWidth="1"/>
    <col min="7685" max="7685" width="10.140625" style="77" bestFit="1" customWidth="1"/>
    <col min="7686" max="7687" width="8.140625" style="77" customWidth="1"/>
    <col min="7688" max="7690" width="8.28515625" style="77" customWidth="1"/>
    <col min="7691" max="7692" width="8.42578125" style="77" customWidth="1"/>
    <col min="7693" max="7693" width="8.28515625" style="77" customWidth="1"/>
    <col min="7694" max="7694" width="8.140625" style="77" customWidth="1"/>
    <col min="7695" max="7695" width="8.28515625" style="77" customWidth="1"/>
    <col min="7696" max="7696" width="11.28515625" style="77" customWidth="1"/>
    <col min="7697" max="7697" width="9.85546875" style="77" bestFit="1" customWidth="1"/>
    <col min="7698" max="7936" width="9.140625" style="77"/>
    <col min="7937" max="7937" width="4.7109375" style="77" customWidth="1"/>
    <col min="7938" max="7938" width="24.28515625" style="77" customWidth="1"/>
    <col min="7939" max="7939" width="8" style="77" customWidth="1"/>
    <col min="7940" max="7940" width="12.7109375" style="77" customWidth="1"/>
    <col min="7941" max="7941" width="10.140625" style="77" bestFit="1" customWidth="1"/>
    <col min="7942" max="7943" width="8.140625" style="77" customWidth="1"/>
    <col min="7944" max="7946" width="8.28515625" style="77" customWidth="1"/>
    <col min="7947" max="7948" width="8.42578125" style="77" customWidth="1"/>
    <col min="7949" max="7949" width="8.28515625" style="77" customWidth="1"/>
    <col min="7950" max="7950" width="8.140625" style="77" customWidth="1"/>
    <col min="7951" max="7951" width="8.28515625" style="77" customWidth="1"/>
    <col min="7952" max="7952" width="11.28515625" style="77" customWidth="1"/>
    <col min="7953" max="7953" width="9.85546875" style="77" bestFit="1" customWidth="1"/>
    <col min="7954" max="8192" width="9.140625" style="77"/>
    <col min="8193" max="8193" width="4.7109375" style="77" customWidth="1"/>
    <col min="8194" max="8194" width="24.28515625" style="77" customWidth="1"/>
    <col min="8195" max="8195" width="8" style="77" customWidth="1"/>
    <col min="8196" max="8196" width="12.7109375" style="77" customWidth="1"/>
    <col min="8197" max="8197" width="10.140625" style="77" bestFit="1" customWidth="1"/>
    <col min="8198" max="8199" width="8.140625" style="77" customWidth="1"/>
    <col min="8200" max="8202" width="8.28515625" style="77" customWidth="1"/>
    <col min="8203" max="8204" width="8.42578125" style="77" customWidth="1"/>
    <col min="8205" max="8205" width="8.28515625" style="77" customWidth="1"/>
    <col min="8206" max="8206" width="8.140625" style="77" customWidth="1"/>
    <col min="8207" max="8207" width="8.28515625" style="77" customWidth="1"/>
    <col min="8208" max="8208" width="11.28515625" style="77" customWidth="1"/>
    <col min="8209" max="8209" width="9.85546875" style="77" bestFit="1" customWidth="1"/>
    <col min="8210" max="8448" width="9.140625" style="77"/>
    <col min="8449" max="8449" width="4.7109375" style="77" customWidth="1"/>
    <col min="8450" max="8450" width="24.28515625" style="77" customWidth="1"/>
    <col min="8451" max="8451" width="8" style="77" customWidth="1"/>
    <col min="8452" max="8452" width="12.7109375" style="77" customWidth="1"/>
    <col min="8453" max="8453" width="10.140625" style="77" bestFit="1" customWidth="1"/>
    <col min="8454" max="8455" width="8.140625" style="77" customWidth="1"/>
    <col min="8456" max="8458" width="8.28515625" style="77" customWidth="1"/>
    <col min="8459" max="8460" width="8.42578125" style="77" customWidth="1"/>
    <col min="8461" max="8461" width="8.28515625" style="77" customWidth="1"/>
    <col min="8462" max="8462" width="8.140625" style="77" customWidth="1"/>
    <col min="8463" max="8463" width="8.28515625" style="77" customWidth="1"/>
    <col min="8464" max="8464" width="11.28515625" style="77" customWidth="1"/>
    <col min="8465" max="8465" width="9.85546875" style="77" bestFit="1" customWidth="1"/>
    <col min="8466" max="8704" width="9.140625" style="77"/>
    <col min="8705" max="8705" width="4.7109375" style="77" customWidth="1"/>
    <col min="8706" max="8706" width="24.28515625" style="77" customWidth="1"/>
    <col min="8707" max="8707" width="8" style="77" customWidth="1"/>
    <col min="8708" max="8708" width="12.7109375" style="77" customWidth="1"/>
    <col min="8709" max="8709" width="10.140625" style="77" bestFit="1" customWidth="1"/>
    <col min="8710" max="8711" width="8.140625" style="77" customWidth="1"/>
    <col min="8712" max="8714" width="8.28515625" style="77" customWidth="1"/>
    <col min="8715" max="8716" width="8.42578125" style="77" customWidth="1"/>
    <col min="8717" max="8717" width="8.28515625" style="77" customWidth="1"/>
    <col min="8718" max="8718" width="8.140625" style="77" customWidth="1"/>
    <col min="8719" max="8719" width="8.28515625" style="77" customWidth="1"/>
    <col min="8720" max="8720" width="11.28515625" style="77" customWidth="1"/>
    <col min="8721" max="8721" width="9.85546875" style="77" bestFit="1" customWidth="1"/>
    <col min="8722" max="8960" width="9.140625" style="77"/>
    <col min="8961" max="8961" width="4.7109375" style="77" customWidth="1"/>
    <col min="8962" max="8962" width="24.28515625" style="77" customWidth="1"/>
    <col min="8963" max="8963" width="8" style="77" customWidth="1"/>
    <col min="8964" max="8964" width="12.7109375" style="77" customWidth="1"/>
    <col min="8965" max="8965" width="10.140625" style="77" bestFit="1" customWidth="1"/>
    <col min="8966" max="8967" width="8.140625" style="77" customWidth="1"/>
    <col min="8968" max="8970" width="8.28515625" style="77" customWidth="1"/>
    <col min="8971" max="8972" width="8.42578125" style="77" customWidth="1"/>
    <col min="8973" max="8973" width="8.28515625" style="77" customWidth="1"/>
    <col min="8974" max="8974" width="8.140625" style="77" customWidth="1"/>
    <col min="8975" max="8975" width="8.28515625" style="77" customWidth="1"/>
    <col min="8976" max="8976" width="11.28515625" style="77" customWidth="1"/>
    <col min="8977" max="8977" width="9.85546875" style="77" bestFit="1" customWidth="1"/>
    <col min="8978" max="9216" width="9.140625" style="77"/>
    <col min="9217" max="9217" width="4.7109375" style="77" customWidth="1"/>
    <col min="9218" max="9218" width="24.28515625" style="77" customWidth="1"/>
    <col min="9219" max="9219" width="8" style="77" customWidth="1"/>
    <col min="9220" max="9220" width="12.7109375" style="77" customWidth="1"/>
    <col min="9221" max="9221" width="10.140625" style="77" bestFit="1" customWidth="1"/>
    <col min="9222" max="9223" width="8.140625" style="77" customWidth="1"/>
    <col min="9224" max="9226" width="8.28515625" style="77" customWidth="1"/>
    <col min="9227" max="9228" width="8.42578125" style="77" customWidth="1"/>
    <col min="9229" max="9229" width="8.28515625" style="77" customWidth="1"/>
    <col min="9230" max="9230" width="8.140625" style="77" customWidth="1"/>
    <col min="9231" max="9231" width="8.28515625" style="77" customWidth="1"/>
    <col min="9232" max="9232" width="11.28515625" style="77" customWidth="1"/>
    <col min="9233" max="9233" width="9.85546875" style="77" bestFit="1" customWidth="1"/>
    <col min="9234" max="9472" width="9.140625" style="77"/>
    <col min="9473" max="9473" width="4.7109375" style="77" customWidth="1"/>
    <col min="9474" max="9474" width="24.28515625" style="77" customWidth="1"/>
    <col min="9475" max="9475" width="8" style="77" customWidth="1"/>
    <col min="9476" max="9476" width="12.7109375" style="77" customWidth="1"/>
    <col min="9477" max="9477" width="10.140625" style="77" bestFit="1" customWidth="1"/>
    <col min="9478" max="9479" width="8.140625" style="77" customWidth="1"/>
    <col min="9480" max="9482" width="8.28515625" style="77" customWidth="1"/>
    <col min="9483" max="9484" width="8.42578125" style="77" customWidth="1"/>
    <col min="9485" max="9485" width="8.28515625" style="77" customWidth="1"/>
    <col min="9486" max="9486" width="8.140625" style="77" customWidth="1"/>
    <col min="9487" max="9487" width="8.28515625" style="77" customWidth="1"/>
    <col min="9488" max="9488" width="11.28515625" style="77" customWidth="1"/>
    <col min="9489" max="9489" width="9.85546875" style="77" bestFit="1" customWidth="1"/>
    <col min="9490" max="9728" width="9.140625" style="77"/>
    <col min="9729" max="9729" width="4.7109375" style="77" customWidth="1"/>
    <col min="9730" max="9730" width="24.28515625" style="77" customWidth="1"/>
    <col min="9731" max="9731" width="8" style="77" customWidth="1"/>
    <col min="9732" max="9732" width="12.7109375" style="77" customWidth="1"/>
    <col min="9733" max="9733" width="10.140625" style="77" bestFit="1" customWidth="1"/>
    <col min="9734" max="9735" width="8.140625" style="77" customWidth="1"/>
    <col min="9736" max="9738" width="8.28515625" style="77" customWidth="1"/>
    <col min="9739" max="9740" width="8.42578125" style="77" customWidth="1"/>
    <col min="9741" max="9741" width="8.28515625" style="77" customWidth="1"/>
    <col min="9742" max="9742" width="8.140625" style="77" customWidth="1"/>
    <col min="9743" max="9743" width="8.28515625" style="77" customWidth="1"/>
    <col min="9744" max="9744" width="11.28515625" style="77" customWidth="1"/>
    <col min="9745" max="9745" width="9.85546875" style="77" bestFit="1" customWidth="1"/>
    <col min="9746" max="9984" width="9.140625" style="77"/>
    <col min="9985" max="9985" width="4.7109375" style="77" customWidth="1"/>
    <col min="9986" max="9986" width="24.28515625" style="77" customWidth="1"/>
    <col min="9987" max="9987" width="8" style="77" customWidth="1"/>
    <col min="9988" max="9988" width="12.7109375" style="77" customWidth="1"/>
    <col min="9989" max="9989" width="10.140625" style="77" bestFit="1" customWidth="1"/>
    <col min="9990" max="9991" width="8.140625" style="77" customWidth="1"/>
    <col min="9992" max="9994" width="8.28515625" style="77" customWidth="1"/>
    <col min="9995" max="9996" width="8.42578125" style="77" customWidth="1"/>
    <col min="9997" max="9997" width="8.28515625" style="77" customWidth="1"/>
    <col min="9998" max="9998" width="8.140625" style="77" customWidth="1"/>
    <col min="9999" max="9999" width="8.28515625" style="77" customWidth="1"/>
    <col min="10000" max="10000" width="11.28515625" style="77" customWidth="1"/>
    <col min="10001" max="10001" width="9.85546875" style="77" bestFit="1" customWidth="1"/>
    <col min="10002" max="10240" width="9.140625" style="77"/>
    <col min="10241" max="10241" width="4.7109375" style="77" customWidth="1"/>
    <col min="10242" max="10242" width="24.28515625" style="77" customWidth="1"/>
    <col min="10243" max="10243" width="8" style="77" customWidth="1"/>
    <col min="10244" max="10244" width="12.7109375" style="77" customWidth="1"/>
    <col min="10245" max="10245" width="10.140625" style="77" bestFit="1" customWidth="1"/>
    <col min="10246" max="10247" width="8.140625" style="77" customWidth="1"/>
    <col min="10248" max="10250" width="8.28515625" style="77" customWidth="1"/>
    <col min="10251" max="10252" width="8.42578125" style="77" customWidth="1"/>
    <col min="10253" max="10253" width="8.28515625" style="77" customWidth="1"/>
    <col min="10254" max="10254" width="8.140625" style="77" customWidth="1"/>
    <col min="10255" max="10255" width="8.28515625" style="77" customWidth="1"/>
    <col min="10256" max="10256" width="11.28515625" style="77" customWidth="1"/>
    <col min="10257" max="10257" width="9.85546875" style="77" bestFit="1" customWidth="1"/>
    <col min="10258" max="10496" width="9.140625" style="77"/>
    <col min="10497" max="10497" width="4.7109375" style="77" customWidth="1"/>
    <col min="10498" max="10498" width="24.28515625" style="77" customWidth="1"/>
    <col min="10499" max="10499" width="8" style="77" customWidth="1"/>
    <col min="10500" max="10500" width="12.7109375" style="77" customWidth="1"/>
    <col min="10501" max="10501" width="10.140625" style="77" bestFit="1" customWidth="1"/>
    <col min="10502" max="10503" width="8.140625" style="77" customWidth="1"/>
    <col min="10504" max="10506" width="8.28515625" style="77" customWidth="1"/>
    <col min="10507" max="10508" width="8.42578125" style="77" customWidth="1"/>
    <col min="10509" max="10509" width="8.28515625" style="77" customWidth="1"/>
    <col min="10510" max="10510" width="8.140625" style="77" customWidth="1"/>
    <col min="10511" max="10511" width="8.28515625" style="77" customWidth="1"/>
    <col min="10512" max="10512" width="11.28515625" style="77" customWidth="1"/>
    <col min="10513" max="10513" width="9.85546875" style="77" bestFit="1" customWidth="1"/>
    <col min="10514" max="10752" width="9.140625" style="77"/>
    <col min="10753" max="10753" width="4.7109375" style="77" customWidth="1"/>
    <col min="10754" max="10754" width="24.28515625" style="77" customWidth="1"/>
    <col min="10755" max="10755" width="8" style="77" customWidth="1"/>
    <col min="10756" max="10756" width="12.7109375" style="77" customWidth="1"/>
    <col min="10757" max="10757" width="10.140625" style="77" bestFit="1" customWidth="1"/>
    <col min="10758" max="10759" width="8.140625" style="77" customWidth="1"/>
    <col min="10760" max="10762" width="8.28515625" style="77" customWidth="1"/>
    <col min="10763" max="10764" width="8.42578125" style="77" customWidth="1"/>
    <col min="10765" max="10765" width="8.28515625" style="77" customWidth="1"/>
    <col min="10766" max="10766" width="8.140625" style="77" customWidth="1"/>
    <col min="10767" max="10767" width="8.28515625" style="77" customWidth="1"/>
    <col min="10768" max="10768" width="11.28515625" style="77" customWidth="1"/>
    <col min="10769" max="10769" width="9.85546875" style="77" bestFit="1" customWidth="1"/>
    <col min="10770" max="11008" width="9.140625" style="77"/>
    <col min="11009" max="11009" width="4.7109375" style="77" customWidth="1"/>
    <col min="11010" max="11010" width="24.28515625" style="77" customWidth="1"/>
    <col min="11011" max="11011" width="8" style="77" customWidth="1"/>
    <col min="11012" max="11012" width="12.7109375" style="77" customWidth="1"/>
    <col min="11013" max="11013" width="10.140625" style="77" bestFit="1" customWidth="1"/>
    <col min="11014" max="11015" width="8.140625" style="77" customWidth="1"/>
    <col min="11016" max="11018" width="8.28515625" style="77" customWidth="1"/>
    <col min="11019" max="11020" width="8.42578125" style="77" customWidth="1"/>
    <col min="11021" max="11021" width="8.28515625" style="77" customWidth="1"/>
    <col min="11022" max="11022" width="8.140625" style="77" customWidth="1"/>
    <col min="11023" max="11023" width="8.28515625" style="77" customWidth="1"/>
    <col min="11024" max="11024" width="11.28515625" style="77" customWidth="1"/>
    <col min="11025" max="11025" width="9.85546875" style="77" bestFit="1" customWidth="1"/>
    <col min="11026" max="11264" width="9.140625" style="77"/>
    <col min="11265" max="11265" width="4.7109375" style="77" customWidth="1"/>
    <col min="11266" max="11266" width="24.28515625" style="77" customWidth="1"/>
    <col min="11267" max="11267" width="8" style="77" customWidth="1"/>
    <col min="11268" max="11268" width="12.7109375" style="77" customWidth="1"/>
    <col min="11269" max="11269" width="10.140625" style="77" bestFit="1" customWidth="1"/>
    <col min="11270" max="11271" width="8.140625" style="77" customWidth="1"/>
    <col min="11272" max="11274" width="8.28515625" style="77" customWidth="1"/>
    <col min="11275" max="11276" width="8.42578125" style="77" customWidth="1"/>
    <col min="11277" max="11277" width="8.28515625" style="77" customWidth="1"/>
    <col min="11278" max="11278" width="8.140625" style="77" customWidth="1"/>
    <col min="11279" max="11279" width="8.28515625" style="77" customWidth="1"/>
    <col min="11280" max="11280" width="11.28515625" style="77" customWidth="1"/>
    <col min="11281" max="11281" width="9.85546875" style="77" bestFit="1" customWidth="1"/>
    <col min="11282" max="11520" width="9.140625" style="77"/>
    <col min="11521" max="11521" width="4.7109375" style="77" customWidth="1"/>
    <col min="11522" max="11522" width="24.28515625" style="77" customWidth="1"/>
    <col min="11523" max="11523" width="8" style="77" customWidth="1"/>
    <col min="11524" max="11524" width="12.7109375" style="77" customWidth="1"/>
    <col min="11525" max="11525" width="10.140625" style="77" bestFit="1" customWidth="1"/>
    <col min="11526" max="11527" width="8.140625" style="77" customWidth="1"/>
    <col min="11528" max="11530" width="8.28515625" style="77" customWidth="1"/>
    <col min="11531" max="11532" width="8.42578125" style="77" customWidth="1"/>
    <col min="11533" max="11533" width="8.28515625" style="77" customWidth="1"/>
    <col min="11534" max="11534" width="8.140625" style="77" customWidth="1"/>
    <col min="11535" max="11535" width="8.28515625" style="77" customWidth="1"/>
    <col min="11536" max="11536" width="11.28515625" style="77" customWidth="1"/>
    <col min="11537" max="11537" width="9.85546875" style="77" bestFit="1" customWidth="1"/>
    <col min="11538" max="11776" width="9.140625" style="77"/>
    <col min="11777" max="11777" width="4.7109375" style="77" customWidth="1"/>
    <col min="11778" max="11778" width="24.28515625" style="77" customWidth="1"/>
    <col min="11779" max="11779" width="8" style="77" customWidth="1"/>
    <col min="11780" max="11780" width="12.7109375" style="77" customWidth="1"/>
    <col min="11781" max="11781" width="10.140625" style="77" bestFit="1" customWidth="1"/>
    <col min="11782" max="11783" width="8.140625" style="77" customWidth="1"/>
    <col min="11784" max="11786" width="8.28515625" style="77" customWidth="1"/>
    <col min="11787" max="11788" width="8.42578125" style="77" customWidth="1"/>
    <col min="11789" max="11789" width="8.28515625" style="77" customWidth="1"/>
    <col min="11790" max="11790" width="8.140625" style="77" customWidth="1"/>
    <col min="11791" max="11791" width="8.28515625" style="77" customWidth="1"/>
    <col min="11792" max="11792" width="11.28515625" style="77" customWidth="1"/>
    <col min="11793" max="11793" width="9.85546875" style="77" bestFit="1" customWidth="1"/>
    <col min="11794" max="12032" width="9.140625" style="77"/>
    <col min="12033" max="12033" width="4.7109375" style="77" customWidth="1"/>
    <col min="12034" max="12034" width="24.28515625" style="77" customWidth="1"/>
    <col min="12035" max="12035" width="8" style="77" customWidth="1"/>
    <col min="12036" max="12036" width="12.7109375" style="77" customWidth="1"/>
    <col min="12037" max="12037" width="10.140625" style="77" bestFit="1" customWidth="1"/>
    <col min="12038" max="12039" width="8.140625" style="77" customWidth="1"/>
    <col min="12040" max="12042" width="8.28515625" style="77" customWidth="1"/>
    <col min="12043" max="12044" width="8.42578125" style="77" customWidth="1"/>
    <col min="12045" max="12045" width="8.28515625" style="77" customWidth="1"/>
    <col min="12046" max="12046" width="8.140625" style="77" customWidth="1"/>
    <col min="12047" max="12047" width="8.28515625" style="77" customWidth="1"/>
    <col min="12048" max="12048" width="11.28515625" style="77" customWidth="1"/>
    <col min="12049" max="12049" width="9.85546875" style="77" bestFit="1" customWidth="1"/>
    <col min="12050" max="12288" width="9.140625" style="77"/>
    <col min="12289" max="12289" width="4.7109375" style="77" customWidth="1"/>
    <col min="12290" max="12290" width="24.28515625" style="77" customWidth="1"/>
    <col min="12291" max="12291" width="8" style="77" customWidth="1"/>
    <col min="12292" max="12292" width="12.7109375" style="77" customWidth="1"/>
    <col min="12293" max="12293" width="10.140625" style="77" bestFit="1" customWidth="1"/>
    <col min="12294" max="12295" width="8.140625" style="77" customWidth="1"/>
    <col min="12296" max="12298" width="8.28515625" style="77" customWidth="1"/>
    <col min="12299" max="12300" width="8.42578125" style="77" customWidth="1"/>
    <col min="12301" max="12301" width="8.28515625" style="77" customWidth="1"/>
    <col min="12302" max="12302" width="8.140625" style="77" customWidth="1"/>
    <col min="12303" max="12303" width="8.28515625" style="77" customWidth="1"/>
    <col min="12304" max="12304" width="11.28515625" style="77" customWidth="1"/>
    <col min="12305" max="12305" width="9.85546875" style="77" bestFit="1" customWidth="1"/>
    <col min="12306" max="12544" width="9.140625" style="77"/>
    <col min="12545" max="12545" width="4.7109375" style="77" customWidth="1"/>
    <col min="12546" max="12546" width="24.28515625" style="77" customWidth="1"/>
    <col min="12547" max="12547" width="8" style="77" customWidth="1"/>
    <col min="12548" max="12548" width="12.7109375" style="77" customWidth="1"/>
    <col min="12549" max="12549" width="10.140625" style="77" bestFit="1" customWidth="1"/>
    <col min="12550" max="12551" width="8.140625" style="77" customWidth="1"/>
    <col min="12552" max="12554" width="8.28515625" style="77" customWidth="1"/>
    <col min="12555" max="12556" width="8.42578125" style="77" customWidth="1"/>
    <col min="12557" max="12557" width="8.28515625" style="77" customWidth="1"/>
    <col min="12558" max="12558" width="8.140625" style="77" customWidth="1"/>
    <col min="12559" max="12559" width="8.28515625" style="77" customWidth="1"/>
    <col min="12560" max="12560" width="11.28515625" style="77" customWidth="1"/>
    <col min="12561" max="12561" width="9.85546875" style="77" bestFit="1" customWidth="1"/>
    <col min="12562" max="12800" width="9.140625" style="77"/>
    <col min="12801" max="12801" width="4.7109375" style="77" customWidth="1"/>
    <col min="12802" max="12802" width="24.28515625" style="77" customWidth="1"/>
    <col min="12803" max="12803" width="8" style="77" customWidth="1"/>
    <col min="12804" max="12804" width="12.7109375" style="77" customWidth="1"/>
    <col min="12805" max="12805" width="10.140625" style="77" bestFit="1" customWidth="1"/>
    <col min="12806" max="12807" width="8.140625" style="77" customWidth="1"/>
    <col min="12808" max="12810" width="8.28515625" style="77" customWidth="1"/>
    <col min="12811" max="12812" width="8.42578125" style="77" customWidth="1"/>
    <col min="12813" max="12813" width="8.28515625" style="77" customWidth="1"/>
    <col min="12814" max="12814" width="8.140625" style="77" customWidth="1"/>
    <col min="12815" max="12815" width="8.28515625" style="77" customWidth="1"/>
    <col min="12816" max="12816" width="11.28515625" style="77" customWidth="1"/>
    <col min="12817" max="12817" width="9.85546875" style="77" bestFit="1" customWidth="1"/>
    <col min="12818" max="13056" width="9.140625" style="77"/>
    <col min="13057" max="13057" width="4.7109375" style="77" customWidth="1"/>
    <col min="13058" max="13058" width="24.28515625" style="77" customWidth="1"/>
    <col min="13059" max="13059" width="8" style="77" customWidth="1"/>
    <col min="13060" max="13060" width="12.7109375" style="77" customWidth="1"/>
    <col min="13061" max="13061" width="10.140625" style="77" bestFit="1" customWidth="1"/>
    <col min="13062" max="13063" width="8.140625" style="77" customWidth="1"/>
    <col min="13064" max="13066" width="8.28515625" style="77" customWidth="1"/>
    <col min="13067" max="13068" width="8.42578125" style="77" customWidth="1"/>
    <col min="13069" max="13069" width="8.28515625" style="77" customWidth="1"/>
    <col min="13070" max="13070" width="8.140625" style="77" customWidth="1"/>
    <col min="13071" max="13071" width="8.28515625" style="77" customWidth="1"/>
    <col min="13072" max="13072" width="11.28515625" style="77" customWidth="1"/>
    <col min="13073" max="13073" width="9.85546875" style="77" bestFit="1" customWidth="1"/>
    <col min="13074" max="13312" width="9.140625" style="77"/>
    <col min="13313" max="13313" width="4.7109375" style="77" customWidth="1"/>
    <col min="13314" max="13314" width="24.28515625" style="77" customWidth="1"/>
    <col min="13315" max="13315" width="8" style="77" customWidth="1"/>
    <col min="13316" max="13316" width="12.7109375" style="77" customWidth="1"/>
    <col min="13317" max="13317" width="10.140625" style="77" bestFit="1" customWidth="1"/>
    <col min="13318" max="13319" width="8.140625" style="77" customWidth="1"/>
    <col min="13320" max="13322" width="8.28515625" style="77" customWidth="1"/>
    <col min="13323" max="13324" width="8.42578125" style="77" customWidth="1"/>
    <col min="13325" max="13325" width="8.28515625" style="77" customWidth="1"/>
    <col min="13326" max="13326" width="8.140625" style="77" customWidth="1"/>
    <col min="13327" max="13327" width="8.28515625" style="77" customWidth="1"/>
    <col min="13328" max="13328" width="11.28515625" style="77" customWidth="1"/>
    <col min="13329" max="13329" width="9.85546875" style="77" bestFit="1" customWidth="1"/>
    <col min="13330" max="13568" width="9.140625" style="77"/>
    <col min="13569" max="13569" width="4.7109375" style="77" customWidth="1"/>
    <col min="13570" max="13570" width="24.28515625" style="77" customWidth="1"/>
    <col min="13571" max="13571" width="8" style="77" customWidth="1"/>
    <col min="13572" max="13572" width="12.7109375" style="77" customWidth="1"/>
    <col min="13573" max="13573" width="10.140625" style="77" bestFit="1" customWidth="1"/>
    <col min="13574" max="13575" width="8.140625" style="77" customWidth="1"/>
    <col min="13576" max="13578" width="8.28515625" style="77" customWidth="1"/>
    <col min="13579" max="13580" width="8.42578125" style="77" customWidth="1"/>
    <col min="13581" max="13581" width="8.28515625" style="77" customWidth="1"/>
    <col min="13582" max="13582" width="8.140625" style="77" customWidth="1"/>
    <col min="13583" max="13583" width="8.28515625" style="77" customWidth="1"/>
    <col min="13584" max="13584" width="11.28515625" style="77" customWidth="1"/>
    <col min="13585" max="13585" width="9.85546875" style="77" bestFit="1" customWidth="1"/>
    <col min="13586" max="13824" width="9.140625" style="77"/>
    <col min="13825" max="13825" width="4.7109375" style="77" customWidth="1"/>
    <col min="13826" max="13826" width="24.28515625" style="77" customWidth="1"/>
    <col min="13827" max="13827" width="8" style="77" customWidth="1"/>
    <col min="13828" max="13828" width="12.7109375" style="77" customWidth="1"/>
    <col min="13829" max="13829" width="10.140625" style="77" bestFit="1" customWidth="1"/>
    <col min="13830" max="13831" width="8.140625" style="77" customWidth="1"/>
    <col min="13832" max="13834" width="8.28515625" style="77" customWidth="1"/>
    <col min="13835" max="13836" width="8.42578125" style="77" customWidth="1"/>
    <col min="13837" max="13837" width="8.28515625" style="77" customWidth="1"/>
    <col min="13838" max="13838" width="8.140625" style="77" customWidth="1"/>
    <col min="13839" max="13839" width="8.28515625" style="77" customWidth="1"/>
    <col min="13840" max="13840" width="11.28515625" style="77" customWidth="1"/>
    <col min="13841" max="13841" width="9.85546875" style="77" bestFit="1" customWidth="1"/>
    <col min="13842" max="14080" width="9.140625" style="77"/>
    <col min="14081" max="14081" width="4.7109375" style="77" customWidth="1"/>
    <col min="14082" max="14082" width="24.28515625" style="77" customWidth="1"/>
    <col min="14083" max="14083" width="8" style="77" customWidth="1"/>
    <col min="14084" max="14084" width="12.7109375" style="77" customWidth="1"/>
    <col min="14085" max="14085" width="10.140625" style="77" bestFit="1" customWidth="1"/>
    <col min="14086" max="14087" width="8.140625" style="77" customWidth="1"/>
    <col min="14088" max="14090" width="8.28515625" style="77" customWidth="1"/>
    <col min="14091" max="14092" width="8.42578125" style="77" customWidth="1"/>
    <col min="14093" max="14093" width="8.28515625" style="77" customWidth="1"/>
    <col min="14094" max="14094" width="8.140625" style="77" customWidth="1"/>
    <col min="14095" max="14095" width="8.28515625" style="77" customWidth="1"/>
    <col min="14096" max="14096" width="11.28515625" style="77" customWidth="1"/>
    <col min="14097" max="14097" width="9.85546875" style="77" bestFit="1" customWidth="1"/>
    <col min="14098" max="14336" width="9.140625" style="77"/>
    <col min="14337" max="14337" width="4.7109375" style="77" customWidth="1"/>
    <col min="14338" max="14338" width="24.28515625" style="77" customWidth="1"/>
    <col min="14339" max="14339" width="8" style="77" customWidth="1"/>
    <col min="14340" max="14340" width="12.7109375" style="77" customWidth="1"/>
    <col min="14341" max="14341" width="10.140625" style="77" bestFit="1" customWidth="1"/>
    <col min="14342" max="14343" width="8.140625" style="77" customWidth="1"/>
    <col min="14344" max="14346" width="8.28515625" style="77" customWidth="1"/>
    <col min="14347" max="14348" width="8.42578125" style="77" customWidth="1"/>
    <col min="14349" max="14349" width="8.28515625" style="77" customWidth="1"/>
    <col min="14350" max="14350" width="8.140625" style="77" customWidth="1"/>
    <col min="14351" max="14351" width="8.28515625" style="77" customWidth="1"/>
    <col min="14352" max="14352" width="11.28515625" style="77" customWidth="1"/>
    <col min="14353" max="14353" width="9.85546875" style="77" bestFit="1" customWidth="1"/>
    <col min="14354" max="14592" width="9.140625" style="77"/>
    <col min="14593" max="14593" width="4.7109375" style="77" customWidth="1"/>
    <col min="14594" max="14594" width="24.28515625" style="77" customWidth="1"/>
    <col min="14595" max="14595" width="8" style="77" customWidth="1"/>
    <col min="14596" max="14596" width="12.7109375" style="77" customWidth="1"/>
    <col min="14597" max="14597" width="10.140625" style="77" bestFit="1" customWidth="1"/>
    <col min="14598" max="14599" width="8.140625" style="77" customWidth="1"/>
    <col min="14600" max="14602" width="8.28515625" style="77" customWidth="1"/>
    <col min="14603" max="14604" width="8.42578125" style="77" customWidth="1"/>
    <col min="14605" max="14605" width="8.28515625" style="77" customWidth="1"/>
    <col min="14606" max="14606" width="8.140625" style="77" customWidth="1"/>
    <col min="14607" max="14607" width="8.28515625" style="77" customWidth="1"/>
    <col min="14608" max="14608" width="11.28515625" style="77" customWidth="1"/>
    <col min="14609" max="14609" width="9.85546875" style="77" bestFit="1" customWidth="1"/>
    <col min="14610" max="14848" width="9.140625" style="77"/>
    <col min="14849" max="14849" width="4.7109375" style="77" customWidth="1"/>
    <col min="14850" max="14850" width="24.28515625" style="77" customWidth="1"/>
    <col min="14851" max="14851" width="8" style="77" customWidth="1"/>
    <col min="14852" max="14852" width="12.7109375" style="77" customWidth="1"/>
    <col min="14853" max="14853" width="10.140625" style="77" bestFit="1" customWidth="1"/>
    <col min="14854" max="14855" width="8.140625" style="77" customWidth="1"/>
    <col min="14856" max="14858" width="8.28515625" style="77" customWidth="1"/>
    <col min="14859" max="14860" width="8.42578125" style="77" customWidth="1"/>
    <col min="14861" max="14861" width="8.28515625" style="77" customWidth="1"/>
    <col min="14862" max="14862" width="8.140625" style="77" customWidth="1"/>
    <col min="14863" max="14863" width="8.28515625" style="77" customWidth="1"/>
    <col min="14864" max="14864" width="11.28515625" style="77" customWidth="1"/>
    <col min="14865" max="14865" width="9.85546875" style="77" bestFit="1" customWidth="1"/>
    <col min="14866" max="15104" width="9.140625" style="77"/>
    <col min="15105" max="15105" width="4.7109375" style="77" customWidth="1"/>
    <col min="15106" max="15106" width="24.28515625" style="77" customWidth="1"/>
    <col min="15107" max="15107" width="8" style="77" customWidth="1"/>
    <col min="15108" max="15108" width="12.7109375" style="77" customWidth="1"/>
    <col min="15109" max="15109" width="10.140625" style="77" bestFit="1" customWidth="1"/>
    <col min="15110" max="15111" width="8.140625" style="77" customWidth="1"/>
    <col min="15112" max="15114" width="8.28515625" style="77" customWidth="1"/>
    <col min="15115" max="15116" width="8.42578125" style="77" customWidth="1"/>
    <col min="15117" max="15117" width="8.28515625" style="77" customWidth="1"/>
    <col min="15118" max="15118" width="8.140625" style="77" customWidth="1"/>
    <col min="15119" max="15119" width="8.28515625" style="77" customWidth="1"/>
    <col min="15120" max="15120" width="11.28515625" style="77" customWidth="1"/>
    <col min="15121" max="15121" width="9.85546875" style="77" bestFit="1" customWidth="1"/>
    <col min="15122" max="15360" width="9.140625" style="77"/>
    <col min="15361" max="15361" width="4.7109375" style="77" customWidth="1"/>
    <col min="15362" max="15362" width="24.28515625" style="77" customWidth="1"/>
    <col min="15363" max="15363" width="8" style="77" customWidth="1"/>
    <col min="15364" max="15364" width="12.7109375" style="77" customWidth="1"/>
    <col min="15365" max="15365" width="10.140625" style="77" bestFit="1" customWidth="1"/>
    <col min="15366" max="15367" width="8.140625" style="77" customWidth="1"/>
    <col min="15368" max="15370" width="8.28515625" style="77" customWidth="1"/>
    <col min="15371" max="15372" width="8.42578125" style="77" customWidth="1"/>
    <col min="15373" max="15373" width="8.28515625" style="77" customWidth="1"/>
    <col min="15374" max="15374" width="8.140625" style="77" customWidth="1"/>
    <col min="15375" max="15375" width="8.28515625" style="77" customWidth="1"/>
    <col min="15376" max="15376" width="11.28515625" style="77" customWidth="1"/>
    <col min="15377" max="15377" width="9.85546875" style="77" bestFit="1" customWidth="1"/>
    <col min="15378" max="15616" width="9.140625" style="77"/>
    <col min="15617" max="15617" width="4.7109375" style="77" customWidth="1"/>
    <col min="15618" max="15618" width="24.28515625" style="77" customWidth="1"/>
    <col min="15619" max="15619" width="8" style="77" customWidth="1"/>
    <col min="15620" max="15620" width="12.7109375" style="77" customWidth="1"/>
    <col min="15621" max="15621" width="10.140625" style="77" bestFit="1" customWidth="1"/>
    <col min="15622" max="15623" width="8.140625" style="77" customWidth="1"/>
    <col min="15624" max="15626" width="8.28515625" style="77" customWidth="1"/>
    <col min="15627" max="15628" width="8.42578125" style="77" customWidth="1"/>
    <col min="15629" max="15629" width="8.28515625" style="77" customWidth="1"/>
    <col min="15630" max="15630" width="8.140625" style="77" customWidth="1"/>
    <col min="15631" max="15631" width="8.28515625" style="77" customWidth="1"/>
    <col min="15632" max="15632" width="11.28515625" style="77" customWidth="1"/>
    <col min="15633" max="15633" width="9.85546875" style="77" bestFit="1" customWidth="1"/>
    <col min="15634" max="15872" width="9.140625" style="77"/>
    <col min="15873" max="15873" width="4.7109375" style="77" customWidth="1"/>
    <col min="15874" max="15874" width="24.28515625" style="77" customWidth="1"/>
    <col min="15875" max="15875" width="8" style="77" customWidth="1"/>
    <col min="15876" max="15876" width="12.7109375" style="77" customWidth="1"/>
    <col min="15877" max="15877" width="10.140625" style="77" bestFit="1" customWidth="1"/>
    <col min="15878" max="15879" width="8.140625" style="77" customWidth="1"/>
    <col min="15880" max="15882" width="8.28515625" style="77" customWidth="1"/>
    <col min="15883" max="15884" width="8.42578125" style="77" customWidth="1"/>
    <col min="15885" max="15885" width="8.28515625" style="77" customWidth="1"/>
    <col min="15886" max="15886" width="8.140625" style="77" customWidth="1"/>
    <col min="15887" max="15887" width="8.28515625" style="77" customWidth="1"/>
    <col min="15888" max="15888" width="11.28515625" style="77" customWidth="1"/>
    <col min="15889" max="15889" width="9.85546875" style="77" bestFit="1" customWidth="1"/>
    <col min="15890" max="16128" width="9.140625" style="77"/>
    <col min="16129" max="16129" width="4.7109375" style="77" customWidth="1"/>
    <col min="16130" max="16130" width="24.28515625" style="77" customWidth="1"/>
    <col min="16131" max="16131" width="8" style="77" customWidth="1"/>
    <col min="16132" max="16132" width="12.7109375" style="77" customWidth="1"/>
    <col min="16133" max="16133" width="10.140625" style="77" bestFit="1" customWidth="1"/>
    <col min="16134" max="16135" width="8.140625" style="77" customWidth="1"/>
    <col min="16136" max="16138" width="8.28515625" style="77" customWidth="1"/>
    <col min="16139" max="16140" width="8.42578125" style="77" customWidth="1"/>
    <col min="16141" max="16141" width="8.28515625" style="77" customWidth="1"/>
    <col min="16142" max="16142" width="8.140625" style="77" customWidth="1"/>
    <col min="16143" max="16143" width="8.28515625" style="77" customWidth="1"/>
    <col min="16144" max="16144" width="11.28515625" style="77" customWidth="1"/>
    <col min="16145" max="16145" width="9.85546875" style="77" bestFit="1" customWidth="1"/>
    <col min="16146" max="16384" width="9.140625" style="77"/>
  </cols>
  <sheetData>
    <row r="1" spans="1:19" s="25" customFormat="1" ht="11.25">
      <c r="A1" s="312" t="s">
        <v>0</v>
      </c>
      <c r="B1" s="312"/>
      <c r="C1" s="312"/>
      <c r="D1" s="312"/>
      <c r="E1" s="312"/>
      <c r="F1" s="312"/>
      <c r="G1" s="312"/>
      <c r="H1" s="312"/>
      <c r="I1" s="312"/>
      <c r="J1" s="312"/>
      <c r="K1" s="312"/>
      <c r="L1" s="312"/>
      <c r="M1" s="312"/>
      <c r="N1" s="312"/>
      <c r="O1" s="312"/>
      <c r="P1" s="312"/>
    </row>
    <row r="2" spans="1:19" s="25" customFormat="1" ht="11.25">
      <c r="A2" s="313" t="s">
        <v>100</v>
      </c>
      <c r="B2" s="313"/>
      <c r="C2" s="313"/>
      <c r="D2" s="313"/>
      <c r="E2" s="313"/>
      <c r="F2" s="313"/>
      <c r="G2" s="313"/>
      <c r="H2" s="313"/>
      <c r="I2" s="313"/>
      <c r="J2" s="313"/>
      <c r="K2" s="313"/>
      <c r="L2" s="313"/>
      <c r="M2" s="313"/>
      <c r="N2" s="313"/>
      <c r="O2" s="313"/>
      <c r="P2" s="313"/>
    </row>
    <row r="3" spans="1:19" s="25" customFormat="1" ht="12.75" customHeight="1">
      <c r="A3" s="314">
        <f>+'Exhibit No.   MTT-2 Page 2'!B4</f>
        <v>42004</v>
      </c>
      <c r="B3" s="314"/>
      <c r="C3" s="314"/>
      <c r="D3" s="314"/>
      <c r="E3" s="314"/>
      <c r="F3" s="314"/>
      <c r="G3" s="314"/>
      <c r="H3" s="314"/>
      <c r="I3" s="314"/>
      <c r="J3" s="314"/>
      <c r="K3" s="314"/>
      <c r="L3" s="314"/>
      <c r="M3" s="314"/>
      <c r="N3" s="314"/>
      <c r="O3" s="314"/>
      <c r="P3" s="314"/>
    </row>
    <row r="4" spans="1:19">
      <c r="A4" s="55"/>
      <c r="B4" s="56"/>
      <c r="C4" s="57"/>
      <c r="D4" s="55"/>
      <c r="E4" s="55"/>
      <c r="F4" s="55"/>
      <c r="G4" s="55"/>
      <c r="H4" s="55"/>
      <c r="I4" s="55"/>
      <c r="J4" s="55"/>
      <c r="K4" s="55"/>
      <c r="L4" s="55"/>
      <c r="M4" s="55"/>
      <c r="N4" s="55"/>
      <c r="O4" s="55"/>
      <c r="P4" s="55"/>
    </row>
    <row r="5" spans="1:19">
      <c r="A5" s="59">
        <v>1</v>
      </c>
      <c r="B5" s="55"/>
      <c r="C5" s="60">
        <f>+EOMONTH(A3,-12)</f>
        <v>41639</v>
      </c>
      <c r="D5" s="60">
        <f t="shared" ref="D5:O5" si="0">EOMONTH(C5,1)</f>
        <v>41670</v>
      </c>
      <c r="E5" s="60">
        <f t="shared" si="0"/>
        <v>41698</v>
      </c>
      <c r="F5" s="60">
        <f t="shared" si="0"/>
        <v>41729</v>
      </c>
      <c r="G5" s="60">
        <f t="shared" si="0"/>
        <v>41759</v>
      </c>
      <c r="H5" s="60">
        <f t="shared" si="0"/>
        <v>41790</v>
      </c>
      <c r="I5" s="60">
        <f t="shared" si="0"/>
        <v>41820</v>
      </c>
      <c r="J5" s="60">
        <f t="shared" si="0"/>
        <v>41851</v>
      </c>
      <c r="K5" s="60">
        <f t="shared" si="0"/>
        <v>41882</v>
      </c>
      <c r="L5" s="60">
        <f t="shared" si="0"/>
        <v>41912</v>
      </c>
      <c r="M5" s="60">
        <f t="shared" si="0"/>
        <v>41943</v>
      </c>
      <c r="N5" s="60">
        <f t="shared" si="0"/>
        <v>41973</v>
      </c>
      <c r="O5" s="60">
        <f t="shared" si="0"/>
        <v>42004</v>
      </c>
      <c r="P5" s="61" t="s">
        <v>93</v>
      </c>
    </row>
    <row r="6" spans="1:19" s="58" customFormat="1">
      <c r="A6" s="59">
        <f>+A5+1</f>
        <v>2</v>
      </c>
      <c r="B6" s="59" t="s">
        <v>101</v>
      </c>
      <c r="C6" s="62" t="s">
        <v>102</v>
      </c>
      <c r="D6" s="62" t="s">
        <v>103</v>
      </c>
      <c r="E6" s="62" t="s">
        <v>104</v>
      </c>
      <c r="F6" s="62" t="s">
        <v>105</v>
      </c>
      <c r="G6" s="62" t="s">
        <v>106</v>
      </c>
      <c r="H6" s="62" t="s">
        <v>107</v>
      </c>
      <c r="I6" s="62" t="s">
        <v>108</v>
      </c>
      <c r="J6" s="62" t="s">
        <v>109</v>
      </c>
      <c r="K6" s="62" t="s">
        <v>110</v>
      </c>
      <c r="L6" s="62" t="s">
        <v>111</v>
      </c>
      <c r="M6" s="62" t="s">
        <v>112</v>
      </c>
      <c r="N6" s="62" t="s">
        <v>113</v>
      </c>
      <c r="O6" s="62" t="s">
        <v>114</v>
      </c>
      <c r="P6" s="62" t="s">
        <v>115</v>
      </c>
    </row>
    <row r="7" spans="1:19">
      <c r="A7" s="59">
        <f t="shared" ref="A7:A19" si="1">+A6+1</f>
        <v>3</v>
      </c>
      <c r="B7" s="63" t="s">
        <v>170</v>
      </c>
      <c r="C7" s="127">
        <v>100000000</v>
      </c>
      <c r="D7" s="127">
        <v>100000000</v>
      </c>
      <c r="E7" s="127">
        <v>100000000</v>
      </c>
      <c r="F7" s="127">
        <v>100000000</v>
      </c>
      <c r="G7" s="127">
        <v>100000000</v>
      </c>
      <c r="H7" s="127">
        <v>100000000</v>
      </c>
      <c r="I7" s="127">
        <v>100000000</v>
      </c>
      <c r="J7" s="127">
        <v>100000000</v>
      </c>
      <c r="K7" s="127">
        <v>100000000</v>
      </c>
      <c r="L7" s="127">
        <v>100000000</v>
      </c>
      <c r="M7" s="127">
        <v>100000000</v>
      </c>
      <c r="N7" s="127">
        <v>100000000</v>
      </c>
      <c r="O7" s="127">
        <v>100000000</v>
      </c>
      <c r="P7" s="138">
        <f>ROUND(((C7+O7)+(SUM(D7:N7)*2))/24,3)</f>
        <v>100000000</v>
      </c>
      <c r="Q7" s="78"/>
      <c r="R7" s="78"/>
    </row>
    <row r="8" spans="1:19">
      <c r="A8" s="59">
        <f t="shared" si="1"/>
        <v>4</v>
      </c>
      <c r="B8" s="65"/>
      <c r="C8" s="79"/>
      <c r="D8" s="67"/>
      <c r="E8" s="67"/>
      <c r="F8" s="67"/>
      <c r="G8" s="67"/>
      <c r="H8" s="67"/>
      <c r="I8" s="67"/>
      <c r="J8" s="67"/>
      <c r="K8" s="67"/>
      <c r="L8" s="67"/>
      <c r="M8" s="67"/>
      <c r="N8" s="67"/>
      <c r="O8" s="67"/>
      <c r="P8" s="68"/>
      <c r="R8" s="78"/>
      <c r="S8" s="108"/>
    </row>
    <row r="9" spans="1:19">
      <c r="A9" s="59">
        <f t="shared" si="1"/>
        <v>5</v>
      </c>
      <c r="B9" s="65" t="s">
        <v>97</v>
      </c>
      <c r="C9" s="65"/>
      <c r="D9" s="69">
        <f t="shared" ref="D9:O9" si="2">+D5-C5</f>
        <v>31</v>
      </c>
      <c r="E9" s="65">
        <f t="shared" si="2"/>
        <v>28</v>
      </c>
      <c r="F9" s="65">
        <f t="shared" si="2"/>
        <v>31</v>
      </c>
      <c r="G9" s="65">
        <f t="shared" si="2"/>
        <v>30</v>
      </c>
      <c r="H9" s="65">
        <f t="shared" si="2"/>
        <v>31</v>
      </c>
      <c r="I9" s="65">
        <f t="shared" si="2"/>
        <v>30</v>
      </c>
      <c r="J9" s="65">
        <f t="shared" si="2"/>
        <v>31</v>
      </c>
      <c r="K9" s="65">
        <f t="shared" si="2"/>
        <v>31</v>
      </c>
      <c r="L9" s="65">
        <f t="shared" si="2"/>
        <v>30</v>
      </c>
      <c r="M9" s="65">
        <f t="shared" si="2"/>
        <v>31</v>
      </c>
      <c r="N9" s="65">
        <f t="shared" si="2"/>
        <v>30</v>
      </c>
      <c r="O9" s="65">
        <f t="shared" si="2"/>
        <v>31</v>
      </c>
      <c r="P9" s="65">
        <f>SUM(C9:O9)</f>
        <v>365</v>
      </c>
    </row>
    <row r="10" spans="1:19">
      <c r="A10" s="59">
        <f t="shared" si="1"/>
        <v>6</v>
      </c>
      <c r="B10" s="65"/>
      <c r="C10" s="65"/>
      <c r="D10" s="69"/>
      <c r="E10" s="65"/>
      <c r="F10" s="65"/>
      <c r="G10" s="65"/>
      <c r="H10" s="65"/>
      <c r="I10" s="65"/>
      <c r="J10" s="65"/>
      <c r="K10" s="65"/>
      <c r="L10" s="65"/>
      <c r="M10" s="65"/>
      <c r="N10" s="65"/>
      <c r="O10" s="65"/>
      <c r="P10" s="65"/>
      <c r="R10" s="78"/>
    </row>
    <row r="11" spans="1:19">
      <c r="A11" s="59">
        <f t="shared" si="1"/>
        <v>7</v>
      </c>
      <c r="B11" s="55" t="s">
        <v>187</v>
      </c>
      <c r="C11" s="65"/>
      <c r="D11" s="80">
        <v>1.6795000000000001E-2</v>
      </c>
      <c r="E11" s="80">
        <f>+D11</f>
        <v>1.6795000000000001E-2</v>
      </c>
      <c r="F11" s="80">
        <f>+E11</f>
        <v>1.6795000000000001E-2</v>
      </c>
      <c r="G11" s="80">
        <v>1.8637000000000001E-2</v>
      </c>
      <c r="H11" s="80">
        <f>+G11</f>
        <v>1.8637000000000001E-2</v>
      </c>
      <c r="I11" s="80">
        <f>+H11</f>
        <v>1.8637000000000001E-2</v>
      </c>
      <c r="J11" s="80">
        <v>2.0868000000000001E-2</v>
      </c>
      <c r="K11" s="80">
        <f>+J11</f>
        <v>2.0868000000000001E-2</v>
      </c>
      <c r="L11" s="80">
        <f>+K11</f>
        <v>2.0868000000000001E-2</v>
      </c>
      <c r="M11" s="80">
        <v>2.3370999999999999E-2</v>
      </c>
      <c r="N11" s="80">
        <f>+M11</f>
        <v>2.3370999999999999E-2</v>
      </c>
      <c r="O11" s="80">
        <f>+N11</f>
        <v>2.3370999999999999E-2</v>
      </c>
      <c r="P11" s="55"/>
    </row>
    <row r="12" spans="1:19" s="55" customFormat="1" ht="11.25">
      <c r="A12" s="59">
        <f t="shared" si="1"/>
        <v>8</v>
      </c>
    </row>
    <row r="13" spans="1:19">
      <c r="A13" s="59">
        <f t="shared" si="1"/>
        <v>9</v>
      </c>
      <c r="B13" s="64" t="s">
        <v>116</v>
      </c>
      <c r="C13" s="65"/>
      <c r="D13" s="122">
        <f>+(D7+C7)/2*D11/360*D9</f>
        <v>144623.61111111109</v>
      </c>
      <c r="E13" s="122">
        <f t="shared" ref="E13:O13" si="3">+(E7+D7)/2*E11/360*E9</f>
        <v>130627.77777777777</v>
      </c>
      <c r="F13" s="122">
        <f t="shared" si="3"/>
        <v>144623.61111111109</v>
      </c>
      <c r="G13" s="122">
        <f t="shared" si="3"/>
        <v>155308.33333333334</v>
      </c>
      <c r="H13" s="122">
        <f>+(H7+G7)/2*H11/360*H9</f>
        <v>160485.27777777778</v>
      </c>
      <c r="I13" s="122">
        <f t="shared" si="3"/>
        <v>155308.33333333334</v>
      </c>
      <c r="J13" s="122">
        <f t="shared" si="3"/>
        <v>179696.66666666669</v>
      </c>
      <c r="K13" s="122">
        <f t="shared" si="3"/>
        <v>179696.66666666669</v>
      </c>
      <c r="L13" s="122">
        <f t="shared" si="3"/>
        <v>173900</v>
      </c>
      <c r="M13" s="122">
        <f t="shared" si="3"/>
        <v>201250.27777777778</v>
      </c>
      <c r="N13" s="122">
        <f t="shared" si="3"/>
        <v>194758.33333333334</v>
      </c>
      <c r="O13" s="122">
        <f t="shared" si="3"/>
        <v>201250.27777777778</v>
      </c>
      <c r="P13" s="140">
        <f>SUM(D13:O13)</f>
        <v>2021529.1666666667</v>
      </c>
    </row>
    <row r="14" spans="1:19">
      <c r="A14" s="59">
        <f t="shared" si="1"/>
        <v>10</v>
      </c>
      <c r="B14" s="63" t="s">
        <v>117</v>
      </c>
      <c r="C14" s="81"/>
      <c r="D14" s="123">
        <v>39178</v>
      </c>
      <c r="E14" s="123">
        <v>39178</v>
      </c>
      <c r="F14" s="123">
        <v>39178</v>
      </c>
      <c r="G14" s="123">
        <v>39178</v>
      </c>
      <c r="H14" s="123">
        <v>39178</v>
      </c>
      <c r="I14" s="123">
        <v>39178</v>
      </c>
      <c r="J14" s="123">
        <v>39178</v>
      </c>
      <c r="K14" s="123">
        <v>39178</v>
      </c>
      <c r="L14" s="123">
        <v>39178</v>
      </c>
      <c r="M14" s="123">
        <v>39178</v>
      </c>
      <c r="N14" s="123">
        <v>39178</v>
      </c>
      <c r="O14" s="123">
        <v>39178</v>
      </c>
      <c r="P14" s="139">
        <f>SUM(D14:O14)</f>
        <v>470136</v>
      </c>
    </row>
    <row r="15" spans="1:19">
      <c r="A15" s="59">
        <f t="shared" si="1"/>
        <v>11</v>
      </c>
      <c r="B15" s="63" t="s">
        <v>118</v>
      </c>
      <c r="C15" s="81"/>
      <c r="D15" s="82">
        <v>45821.14</v>
      </c>
      <c r="E15" s="82">
        <f>+D15</f>
        <v>45821.14</v>
      </c>
      <c r="F15" s="82">
        <f t="shared" ref="F15:O15" si="4">+E15</f>
        <v>45821.14</v>
      </c>
      <c r="G15" s="82">
        <f t="shared" si="4"/>
        <v>45821.14</v>
      </c>
      <c r="H15" s="82">
        <f t="shared" si="4"/>
        <v>45821.14</v>
      </c>
      <c r="I15" s="82">
        <f t="shared" si="4"/>
        <v>45821.14</v>
      </c>
      <c r="J15" s="82">
        <f t="shared" si="4"/>
        <v>45821.14</v>
      </c>
      <c r="K15" s="82">
        <f t="shared" si="4"/>
        <v>45821.14</v>
      </c>
      <c r="L15" s="82">
        <f t="shared" si="4"/>
        <v>45821.14</v>
      </c>
      <c r="M15" s="82">
        <f t="shared" si="4"/>
        <v>45821.14</v>
      </c>
      <c r="N15" s="82">
        <f t="shared" si="4"/>
        <v>45821.14</v>
      </c>
      <c r="O15" s="82">
        <f t="shared" si="4"/>
        <v>45821.14</v>
      </c>
      <c r="P15" s="83">
        <f>SUM(D15:O15)</f>
        <v>549853.68000000005</v>
      </c>
    </row>
    <row r="16" spans="1:19" ht="13.5" thickBot="1">
      <c r="A16" s="59">
        <f t="shared" si="1"/>
        <v>12</v>
      </c>
      <c r="B16" s="65" t="s">
        <v>119</v>
      </c>
      <c r="C16" s="65"/>
      <c r="D16" s="84">
        <f t="shared" ref="D16:O16" si="5">+SUM(D13:D15)</f>
        <v>229622.75111111108</v>
      </c>
      <c r="E16" s="84">
        <f t="shared" si="5"/>
        <v>215626.91777777777</v>
      </c>
      <c r="F16" s="84">
        <f t="shared" si="5"/>
        <v>229622.75111111108</v>
      </c>
      <c r="G16" s="84">
        <f t="shared" si="5"/>
        <v>240307.47333333333</v>
      </c>
      <c r="H16" s="84">
        <f t="shared" si="5"/>
        <v>245484.41777777777</v>
      </c>
      <c r="I16" s="84">
        <f t="shared" si="5"/>
        <v>240307.47333333333</v>
      </c>
      <c r="J16" s="84">
        <f t="shared" si="5"/>
        <v>264695.8066666667</v>
      </c>
      <c r="K16" s="84">
        <f t="shared" si="5"/>
        <v>264695.8066666667</v>
      </c>
      <c r="L16" s="84">
        <f t="shared" si="5"/>
        <v>258899.14</v>
      </c>
      <c r="M16" s="84">
        <f t="shared" si="5"/>
        <v>286249.41777777777</v>
      </c>
      <c r="N16" s="84">
        <f t="shared" si="5"/>
        <v>279757.47333333333</v>
      </c>
      <c r="O16" s="84">
        <f t="shared" si="5"/>
        <v>286249.41777777777</v>
      </c>
      <c r="P16" s="85">
        <f>SUM(P13:P15)</f>
        <v>3041518.8466666671</v>
      </c>
    </row>
    <row r="17" spans="1:18" ht="13.5" thickTop="1">
      <c r="A17" s="59">
        <f t="shared" si="1"/>
        <v>13</v>
      </c>
      <c r="B17" s="86"/>
      <c r="C17" s="71"/>
      <c r="D17" s="71"/>
      <c r="E17" s="71"/>
      <c r="F17" s="71"/>
      <c r="G17" s="71"/>
      <c r="H17" s="55"/>
      <c r="I17" s="55"/>
      <c r="J17" s="55"/>
      <c r="K17" s="55"/>
      <c r="L17" s="55"/>
      <c r="M17" s="55"/>
      <c r="N17" s="55"/>
      <c r="O17" s="55"/>
      <c r="P17" s="55"/>
    </row>
    <row r="18" spans="1:18">
      <c r="A18" s="59">
        <f t="shared" si="1"/>
        <v>14</v>
      </c>
      <c r="N18" s="64"/>
      <c r="O18" s="87" t="s">
        <v>120</v>
      </c>
      <c r="P18" s="124">
        <f>+P16</f>
        <v>3041518.8466666671</v>
      </c>
    </row>
    <row r="19" spans="1:18">
      <c r="A19" s="59">
        <f t="shared" si="1"/>
        <v>15</v>
      </c>
      <c r="B19" s="55" t="s">
        <v>188</v>
      </c>
      <c r="D19" s="88"/>
      <c r="E19" s="88"/>
      <c r="F19" s="88"/>
      <c r="G19" s="88"/>
      <c r="H19" s="88"/>
      <c r="I19" s="88"/>
      <c r="J19" s="88"/>
      <c r="K19" s="88"/>
      <c r="L19" s="88"/>
      <c r="M19" s="88"/>
      <c r="N19" s="64"/>
      <c r="O19" s="87" t="s">
        <v>121</v>
      </c>
      <c r="P19" s="89">
        <f>+P7</f>
        <v>100000000</v>
      </c>
    </row>
    <row r="20" spans="1:18">
      <c r="A20" s="59"/>
      <c r="C20" s="72"/>
      <c r="D20" s="90"/>
      <c r="E20" s="91"/>
      <c r="F20" s="91"/>
      <c r="G20" s="91"/>
      <c r="H20" s="91"/>
      <c r="I20" s="91"/>
      <c r="J20" s="91"/>
      <c r="K20" s="91"/>
      <c r="L20" s="91"/>
      <c r="M20" s="92"/>
      <c r="N20" s="93"/>
      <c r="O20" s="87" t="s">
        <v>122</v>
      </c>
      <c r="P20" s="94">
        <f>+P18/P19</f>
        <v>3.041518846666667E-2</v>
      </c>
      <c r="R20" s="95"/>
    </row>
    <row r="21" spans="1:18" ht="15.75">
      <c r="A21" s="96"/>
      <c r="N21" s="315"/>
      <c r="O21" s="315"/>
      <c r="P21" s="315"/>
    </row>
    <row r="22" spans="1:18">
      <c r="C22" s="78"/>
      <c r="D22" s="78"/>
      <c r="E22" s="78"/>
      <c r="F22" s="78"/>
      <c r="G22" s="78"/>
      <c r="H22" s="78"/>
      <c r="I22" s="78"/>
      <c r="J22" s="78"/>
      <c r="K22" s="78"/>
      <c r="L22" s="78"/>
      <c r="M22" s="78"/>
      <c r="N22" s="78"/>
      <c r="O22" s="78"/>
      <c r="P22" s="78"/>
    </row>
    <row r="23" spans="1:18">
      <c r="C23" s="108"/>
      <c r="D23" s="108"/>
      <c r="E23" s="108"/>
      <c r="F23" s="108"/>
      <c r="G23" s="108"/>
      <c r="H23" s="108"/>
      <c r="I23" s="108"/>
      <c r="J23" s="108"/>
      <c r="K23" s="108"/>
      <c r="L23" s="108"/>
      <c r="M23" s="108"/>
      <c r="N23" s="108"/>
      <c r="O23" s="108"/>
    </row>
    <row r="24" spans="1:18">
      <c r="C24" s="266"/>
      <c r="D24" s="266"/>
      <c r="E24" s="266"/>
      <c r="F24" s="266"/>
      <c r="G24" s="266"/>
      <c r="H24" s="266"/>
      <c r="I24" s="266"/>
      <c r="J24" s="266"/>
      <c r="K24" s="266"/>
      <c r="L24" s="266"/>
      <c r="M24" s="266"/>
      <c r="N24" s="266"/>
      <c r="O24" s="266"/>
    </row>
    <row r="47" spans="2:2" ht="15.75">
      <c r="B47" s="24"/>
    </row>
  </sheetData>
  <mergeCells count="4">
    <mergeCell ref="A1:P1"/>
    <mergeCell ref="A2:P2"/>
    <mergeCell ref="A3:P3"/>
    <mergeCell ref="N21:P21"/>
  </mergeCells>
  <pageMargins left="0.48" right="0.48" top="0.5" bottom="0.5" header="0.5" footer="0.5"/>
  <pageSetup scale="64" orientation="landscape" r:id="rId1"/>
  <headerFooter scaleWithDoc="0" alignWithMargins="0">
    <oddHeader>&amp;RExhibit No.___(MTT-2)</oddHeader>
    <oddFooter>&amp;R&amp;12Page &amp;P of &amp;N</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P47"/>
  <sheetViews>
    <sheetView tabSelected="1" view="pageLayout" topLeftCell="A31" zoomScaleNormal="100" workbookViewId="0">
      <selection activeCell="G35" sqref="G35"/>
    </sheetView>
  </sheetViews>
  <sheetFormatPr defaultRowHeight="12.75"/>
  <cols>
    <col min="1" max="1" width="4.7109375" style="58" customWidth="1"/>
    <col min="2" max="2" width="24.28515625" style="58" customWidth="1"/>
    <col min="3" max="3" width="10.140625" style="106" bestFit="1" customWidth="1"/>
    <col min="4" max="6" width="10.140625" style="58" bestFit="1" customWidth="1"/>
    <col min="7" max="7" width="10.7109375" style="58" bestFit="1" customWidth="1"/>
    <col min="8" max="8" width="10.140625" style="58" bestFit="1" customWidth="1"/>
    <col min="9" max="9" width="10.42578125" style="58" bestFit="1" customWidth="1"/>
    <col min="10" max="10" width="10.7109375" style="58" bestFit="1" customWidth="1"/>
    <col min="11" max="11" width="10.140625" style="58" bestFit="1" customWidth="1"/>
    <col min="12" max="12" width="10.7109375" style="58" bestFit="1" customWidth="1"/>
    <col min="13" max="13" width="10.140625" style="58" bestFit="1" customWidth="1"/>
    <col min="14" max="14" width="10.7109375" style="58" customWidth="1"/>
    <col min="15" max="15" width="10.140625" style="58" bestFit="1" customWidth="1"/>
    <col min="16" max="16" width="12.7109375" style="58" customWidth="1"/>
    <col min="17" max="256" width="9.140625" style="58"/>
    <col min="257" max="257" width="4.7109375" style="58" customWidth="1"/>
    <col min="258" max="258" width="24.28515625" style="58" customWidth="1"/>
    <col min="259" max="259" width="10.140625" style="58" bestFit="1" customWidth="1"/>
    <col min="260" max="268" width="10.7109375" style="58" bestFit="1" customWidth="1"/>
    <col min="269" max="269" width="10.7109375" style="58" customWidth="1"/>
    <col min="270" max="270" width="10.7109375" style="58" bestFit="1" customWidth="1"/>
    <col min="271" max="271" width="10.7109375" style="58" customWidth="1"/>
    <col min="272" max="272" width="12.7109375" style="58" customWidth="1"/>
    <col min="273" max="512" width="9.140625" style="58"/>
    <col min="513" max="513" width="4.7109375" style="58" customWidth="1"/>
    <col min="514" max="514" width="24.28515625" style="58" customWidth="1"/>
    <col min="515" max="515" width="10.140625" style="58" bestFit="1" customWidth="1"/>
    <col min="516" max="524" width="10.7109375" style="58" bestFit="1" customWidth="1"/>
    <col min="525" max="525" width="10.7109375" style="58" customWidth="1"/>
    <col min="526" max="526" width="10.7109375" style="58" bestFit="1" customWidth="1"/>
    <col min="527" max="527" width="10.7109375" style="58" customWidth="1"/>
    <col min="528" max="528" width="12.7109375" style="58" customWidth="1"/>
    <col min="529" max="768" width="9.140625" style="58"/>
    <col min="769" max="769" width="4.7109375" style="58" customWidth="1"/>
    <col min="770" max="770" width="24.28515625" style="58" customWidth="1"/>
    <col min="771" max="771" width="10.140625" style="58" bestFit="1" customWidth="1"/>
    <col min="772" max="780" width="10.7109375" style="58" bestFit="1" customWidth="1"/>
    <col min="781" max="781" width="10.7109375" style="58" customWidth="1"/>
    <col min="782" max="782" width="10.7109375" style="58" bestFit="1" customWidth="1"/>
    <col min="783" max="783" width="10.7109375" style="58" customWidth="1"/>
    <col min="784" max="784" width="12.7109375" style="58" customWidth="1"/>
    <col min="785" max="1024" width="9.140625" style="58"/>
    <col min="1025" max="1025" width="4.7109375" style="58" customWidth="1"/>
    <col min="1026" max="1026" width="24.28515625" style="58" customWidth="1"/>
    <col min="1027" max="1027" width="10.140625" style="58" bestFit="1" customWidth="1"/>
    <col min="1028" max="1036" width="10.7109375" style="58" bestFit="1" customWidth="1"/>
    <col min="1037" max="1037" width="10.7109375" style="58" customWidth="1"/>
    <col min="1038" max="1038" width="10.7109375" style="58" bestFit="1" customWidth="1"/>
    <col min="1039" max="1039" width="10.7109375" style="58" customWidth="1"/>
    <col min="1040" max="1040" width="12.7109375" style="58" customWidth="1"/>
    <col min="1041" max="1280" width="9.140625" style="58"/>
    <col min="1281" max="1281" width="4.7109375" style="58" customWidth="1"/>
    <col min="1282" max="1282" width="24.28515625" style="58" customWidth="1"/>
    <col min="1283" max="1283" width="10.140625" style="58" bestFit="1" customWidth="1"/>
    <col min="1284" max="1292" width="10.7109375" style="58" bestFit="1" customWidth="1"/>
    <col min="1293" max="1293" width="10.7109375" style="58" customWidth="1"/>
    <col min="1294" max="1294" width="10.7109375" style="58" bestFit="1" customWidth="1"/>
    <col min="1295" max="1295" width="10.7109375" style="58" customWidth="1"/>
    <col min="1296" max="1296" width="12.7109375" style="58" customWidth="1"/>
    <col min="1297" max="1536" width="9.140625" style="58"/>
    <col min="1537" max="1537" width="4.7109375" style="58" customWidth="1"/>
    <col min="1538" max="1538" width="24.28515625" style="58" customWidth="1"/>
    <col min="1539" max="1539" width="10.140625" style="58" bestFit="1" customWidth="1"/>
    <col min="1540" max="1548" width="10.7109375" style="58" bestFit="1" customWidth="1"/>
    <col min="1549" max="1549" width="10.7109375" style="58" customWidth="1"/>
    <col min="1550" max="1550" width="10.7109375" style="58" bestFit="1" customWidth="1"/>
    <col min="1551" max="1551" width="10.7109375" style="58" customWidth="1"/>
    <col min="1552" max="1552" width="12.7109375" style="58" customWidth="1"/>
    <col min="1553" max="1792" width="9.140625" style="58"/>
    <col min="1793" max="1793" width="4.7109375" style="58" customWidth="1"/>
    <col min="1794" max="1794" width="24.28515625" style="58" customWidth="1"/>
    <col min="1795" max="1795" width="10.140625" style="58" bestFit="1" customWidth="1"/>
    <col min="1796" max="1804" width="10.7109375" style="58" bestFit="1" customWidth="1"/>
    <col min="1805" max="1805" width="10.7109375" style="58" customWidth="1"/>
    <col min="1806" max="1806" width="10.7109375" style="58" bestFit="1" customWidth="1"/>
    <col min="1807" max="1807" width="10.7109375" style="58" customWidth="1"/>
    <col min="1808" max="1808" width="12.7109375" style="58" customWidth="1"/>
    <col min="1809" max="2048" width="9.140625" style="58"/>
    <col min="2049" max="2049" width="4.7109375" style="58" customWidth="1"/>
    <col min="2050" max="2050" width="24.28515625" style="58" customWidth="1"/>
    <col min="2051" max="2051" width="10.140625" style="58" bestFit="1" customWidth="1"/>
    <col min="2052" max="2060" width="10.7109375" style="58" bestFit="1" customWidth="1"/>
    <col min="2061" max="2061" width="10.7109375" style="58" customWidth="1"/>
    <col min="2062" max="2062" width="10.7109375" style="58" bestFit="1" customWidth="1"/>
    <col min="2063" max="2063" width="10.7109375" style="58" customWidth="1"/>
    <col min="2064" max="2064" width="12.7109375" style="58" customWidth="1"/>
    <col min="2065" max="2304" width="9.140625" style="58"/>
    <col min="2305" max="2305" width="4.7109375" style="58" customWidth="1"/>
    <col min="2306" max="2306" width="24.28515625" style="58" customWidth="1"/>
    <col min="2307" max="2307" width="10.140625" style="58" bestFit="1" customWidth="1"/>
    <col min="2308" max="2316" width="10.7109375" style="58" bestFit="1" customWidth="1"/>
    <col min="2317" max="2317" width="10.7109375" style="58" customWidth="1"/>
    <col min="2318" max="2318" width="10.7109375" style="58" bestFit="1" customWidth="1"/>
    <col min="2319" max="2319" width="10.7109375" style="58" customWidth="1"/>
    <col min="2320" max="2320" width="12.7109375" style="58" customWidth="1"/>
    <col min="2321" max="2560" width="9.140625" style="58"/>
    <col min="2561" max="2561" width="4.7109375" style="58" customWidth="1"/>
    <col min="2562" max="2562" width="24.28515625" style="58" customWidth="1"/>
    <col min="2563" max="2563" width="10.140625" style="58" bestFit="1" customWidth="1"/>
    <col min="2564" max="2572" width="10.7109375" style="58" bestFit="1" customWidth="1"/>
    <col min="2573" max="2573" width="10.7109375" style="58" customWidth="1"/>
    <col min="2574" max="2574" width="10.7109375" style="58" bestFit="1" customWidth="1"/>
    <col min="2575" max="2575" width="10.7109375" style="58" customWidth="1"/>
    <col min="2576" max="2576" width="12.7109375" style="58" customWidth="1"/>
    <col min="2577" max="2816" width="9.140625" style="58"/>
    <col min="2817" max="2817" width="4.7109375" style="58" customWidth="1"/>
    <col min="2818" max="2818" width="24.28515625" style="58" customWidth="1"/>
    <col min="2819" max="2819" width="10.140625" style="58" bestFit="1" customWidth="1"/>
    <col min="2820" max="2828" width="10.7109375" style="58" bestFit="1" customWidth="1"/>
    <col min="2829" max="2829" width="10.7109375" style="58" customWidth="1"/>
    <col min="2830" max="2830" width="10.7109375" style="58" bestFit="1" customWidth="1"/>
    <col min="2831" max="2831" width="10.7109375" style="58" customWidth="1"/>
    <col min="2832" max="2832" width="12.7109375" style="58" customWidth="1"/>
    <col min="2833" max="3072" width="9.140625" style="58"/>
    <col min="3073" max="3073" width="4.7109375" style="58" customWidth="1"/>
    <col min="3074" max="3074" width="24.28515625" style="58" customWidth="1"/>
    <col min="3075" max="3075" width="10.140625" style="58" bestFit="1" customWidth="1"/>
    <col min="3076" max="3084" width="10.7109375" style="58" bestFit="1" customWidth="1"/>
    <col min="3085" max="3085" width="10.7109375" style="58" customWidth="1"/>
    <col min="3086" max="3086" width="10.7109375" style="58" bestFit="1" customWidth="1"/>
    <col min="3087" max="3087" width="10.7109375" style="58" customWidth="1"/>
    <col min="3088" max="3088" width="12.7109375" style="58" customWidth="1"/>
    <col min="3089" max="3328" width="9.140625" style="58"/>
    <col min="3329" max="3329" width="4.7109375" style="58" customWidth="1"/>
    <col min="3330" max="3330" width="24.28515625" style="58" customWidth="1"/>
    <col min="3331" max="3331" width="10.140625" style="58" bestFit="1" customWidth="1"/>
    <col min="3332" max="3340" width="10.7109375" style="58" bestFit="1" customWidth="1"/>
    <col min="3341" max="3341" width="10.7109375" style="58" customWidth="1"/>
    <col min="3342" max="3342" width="10.7109375" style="58" bestFit="1" customWidth="1"/>
    <col min="3343" max="3343" width="10.7109375" style="58" customWidth="1"/>
    <col min="3344" max="3344" width="12.7109375" style="58" customWidth="1"/>
    <col min="3345" max="3584" width="9.140625" style="58"/>
    <col min="3585" max="3585" width="4.7109375" style="58" customWidth="1"/>
    <col min="3586" max="3586" width="24.28515625" style="58" customWidth="1"/>
    <col min="3587" max="3587" width="10.140625" style="58" bestFit="1" customWidth="1"/>
    <col min="3588" max="3596" width="10.7109375" style="58" bestFit="1" customWidth="1"/>
    <col min="3597" max="3597" width="10.7109375" style="58" customWidth="1"/>
    <col min="3598" max="3598" width="10.7109375" style="58" bestFit="1" customWidth="1"/>
    <col min="3599" max="3599" width="10.7109375" style="58" customWidth="1"/>
    <col min="3600" max="3600" width="12.7109375" style="58" customWidth="1"/>
    <col min="3601" max="3840" width="9.140625" style="58"/>
    <col min="3841" max="3841" width="4.7109375" style="58" customWidth="1"/>
    <col min="3842" max="3842" width="24.28515625" style="58" customWidth="1"/>
    <col min="3843" max="3843" width="10.140625" style="58" bestFit="1" customWidth="1"/>
    <col min="3844" max="3852" width="10.7109375" style="58" bestFit="1" customWidth="1"/>
    <col min="3853" max="3853" width="10.7109375" style="58" customWidth="1"/>
    <col min="3854" max="3854" width="10.7109375" style="58" bestFit="1" customWidth="1"/>
    <col min="3855" max="3855" width="10.7109375" style="58" customWidth="1"/>
    <col min="3856" max="3856" width="12.7109375" style="58" customWidth="1"/>
    <col min="3857" max="4096" width="9.140625" style="58"/>
    <col min="4097" max="4097" width="4.7109375" style="58" customWidth="1"/>
    <col min="4098" max="4098" width="24.28515625" style="58" customWidth="1"/>
    <col min="4099" max="4099" width="10.140625" style="58" bestFit="1" customWidth="1"/>
    <col min="4100" max="4108" width="10.7109375" style="58" bestFit="1" customWidth="1"/>
    <col min="4109" max="4109" width="10.7109375" style="58" customWidth="1"/>
    <col min="4110" max="4110" width="10.7109375" style="58" bestFit="1" customWidth="1"/>
    <col min="4111" max="4111" width="10.7109375" style="58" customWidth="1"/>
    <col min="4112" max="4112" width="12.7109375" style="58" customWidth="1"/>
    <col min="4113" max="4352" width="9.140625" style="58"/>
    <col min="4353" max="4353" width="4.7109375" style="58" customWidth="1"/>
    <col min="4354" max="4354" width="24.28515625" style="58" customWidth="1"/>
    <col min="4355" max="4355" width="10.140625" style="58" bestFit="1" customWidth="1"/>
    <col min="4356" max="4364" width="10.7109375" style="58" bestFit="1" customWidth="1"/>
    <col min="4365" max="4365" width="10.7109375" style="58" customWidth="1"/>
    <col min="4366" max="4366" width="10.7109375" style="58" bestFit="1" customWidth="1"/>
    <col min="4367" max="4367" width="10.7109375" style="58" customWidth="1"/>
    <col min="4368" max="4368" width="12.7109375" style="58" customWidth="1"/>
    <col min="4369" max="4608" width="9.140625" style="58"/>
    <col min="4609" max="4609" width="4.7109375" style="58" customWidth="1"/>
    <col min="4610" max="4610" width="24.28515625" style="58" customWidth="1"/>
    <col min="4611" max="4611" width="10.140625" style="58" bestFit="1" customWidth="1"/>
    <col min="4612" max="4620" width="10.7109375" style="58" bestFit="1" customWidth="1"/>
    <col min="4621" max="4621" width="10.7109375" style="58" customWidth="1"/>
    <col min="4622" max="4622" width="10.7109375" style="58" bestFit="1" customWidth="1"/>
    <col min="4623" max="4623" width="10.7109375" style="58" customWidth="1"/>
    <col min="4624" max="4624" width="12.7109375" style="58" customWidth="1"/>
    <col min="4625" max="4864" width="9.140625" style="58"/>
    <col min="4865" max="4865" width="4.7109375" style="58" customWidth="1"/>
    <col min="4866" max="4866" width="24.28515625" style="58" customWidth="1"/>
    <col min="4867" max="4867" width="10.140625" style="58" bestFit="1" customWidth="1"/>
    <col min="4868" max="4876" width="10.7109375" style="58" bestFit="1" customWidth="1"/>
    <col min="4877" max="4877" width="10.7109375" style="58" customWidth="1"/>
    <col min="4878" max="4878" width="10.7109375" style="58" bestFit="1" customWidth="1"/>
    <col min="4879" max="4879" width="10.7109375" style="58" customWidth="1"/>
    <col min="4880" max="4880" width="12.7109375" style="58" customWidth="1"/>
    <col min="4881" max="5120" width="9.140625" style="58"/>
    <col min="5121" max="5121" width="4.7109375" style="58" customWidth="1"/>
    <col min="5122" max="5122" width="24.28515625" style="58" customWidth="1"/>
    <col min="5123" max="5123" width="10.140625" style="58" bestFit="1" customWidth="1"/>
    <col min="5124" max="5132" width="10.7109375" style="58" bestFit="1" customWidth="1"/>
    <col min="5133" max="5133" width="10.7109375" style="58" customWidth="1"/>
    <col min="5134" max="5134" width="10.7109375" style="58" bestFit="1" customWidth="1"/>
    <col min="5135" max="5135" width="10.7109375" style="58" customWidth="1"/>
    <col min="5136" max="5136" width="12.7109375" style="58" customWidth="1"/>
    <col min="5137" max="5376" width="9.140625" style="58"/>
    <col min="5377" max="5377" width="4.7109375" style="58" customWidth="1"/>
    <col min="5378" max="5378" width="24.28515625" style="58" customWidth="1"/>
    <col min="5379" max="5379" width="10.140625" style="58" bestFit="1" customWidth="1"/>
    <col min="5380" max="5388" width="10.7109375" style="58" bestFit="1" customWidth="1"/>
    <col min="5389" max="5389" width="10.7109375" style="58" customWidth="1"/>
    <col min="5390" max="5390" width="10.7109375" style="58" bestFit="1" customWidth="1"/>
    <col min="5391" max="5391" width="10.7109375" style="58" customWidth="1"/>
    <col min="5392" max="5392" width="12.7109375" style="58" customWidth="1"/>
    <col min="5393" max="5632" width="9.140625" style="58"/>
    <col min="5633" max="5633" width="4.7109375" style="58" customWidth="1"/>
    <col min="5634" max="5634" width="24.28515625" style="58" customWidth="1"/>
    <col min="5635" max="5635" width="10.140625" style="58" bestFit="1" customWidth="1"/>
    <col min="5636" max="5644" width="10.7109375" style="58" bestFit="1" customWidth="1"/>
    <col min="5645" max="5645" width="10.7109375" style="58" customWidth="1"/>
    <col min="5646" max="5646" width="10.7109375" style="58" bestFit="1" customWidth="1"/>
    <col min="5647" max="5647" width="10.7109375" style="58" customWidth="1"/>
    <col min="5648" max="5648" width="12.7109375" style="58" customWidth="1"/>
    <col min="5649" max="5888" width="9.140625" style="58"/>
    <col min="5889" max="5889" width="4.7109375" style="58" customWidth="1"/>
    <col min="5890" max="5890" width="24.28515625" style="58" customWidth="1"/>
    <col min="5891" max="5891" width="10.140625" style="58" bestFit="1" customWidth="1"/>
    <col min="5892" max="5900" width="10.7109375" style="58" bestFit="1" customWidth="1"/>
    <col min="5901" max="5901" width="10.7109375" style="58" customWidth="1"/>
    <col min="5902" max="5902" width="10.7109375" style="58" bestFit="1" customWidth="1"/>
    <col min="5903" max="5903" width="10.7109375" style="58" customWidth="1"/>
    <col min="5904" max="5904" width="12.7109375" style="58" customWidth="1"/>
    <col min="5905" max="6144" width="9.140625" style="58"/>
    <col min="6145" max="6145" width="4.7109375" style="58" customWidth="1"/>
    <col min="6146" max="6146" width="24.28515625" style="58" customWidth="1"/>
    <col min="6147" max="6147" width="10.140625" style="58" bestFit="1" customWidth="1"/>
    <col min="6148" max="6156" width="10.7109375" style="58" bestFit="1" customWidth="1"/>
    <col min="6157" max="6157" width="10.7109375" style="58" customWidth="1"/>
    <col min="6158" max="6158" width="10.7109375" style="58" bestFit="1" customWidth="1"/>
    <col min="6159" max="6159" width="10.7109375" style="58" customWidth="1"/>
    <col min="6160" max="6160" width="12.7109375" style="58" customWidth="1"/>
    <col min="6161" max="6400" width="9.140625" style="58"/>
    <col min="6401" max="6401" width="4.7109375" style="58" customWidth="1"/>
    <col min="6402" max="6402" width="24.28515625" style="58" customWidth="1"/>
    <col min="6403" max="6403" width="10.140625" style="58" bestFit="1" customWidth="1"/>
    <col min="6404" max="6412" width="10.7109375" style="58" bestFit="1" customWidth="1"/>
    <col min="6413" max="6413" width="10.7109375" style="58" customWidth="1"/>
    <col min="6414" max="6414" width="10.7109375" style="58" bestFit="1" customWidth="1"/>
    <col min="6415" max="6415" width="10.7109375" style="58" customWidth="1"/>
    <col min="6416" max="6416" width="12.7109375" style="58" customWidth="1"/>
    <col min="6417" max="6656" width="9.140625" style="58"/>
    <col min="6657" max="6657" width="4.7109375" style="58" customWidth="1"/>
    <col min="6658" max="6658" width="24.28515625" style="58" customWidth="1"/>
    <col min="6659" max="6659" width="10.140625" style="58" bestFit="1" customWidth="1"/>
    <col min="6660" max="6668" width="10.7109375" style="58" bestFit="1" customWidth="1"/>
    <col min="6669" max="6669" width="10.7109375" style="58" customWidth="1"/>
    <col min="6670" max="6670" width="10.7109375" style="58" bestFit="1" customWidth="1"/>
    <col min="6671" max="6671" width="10.7109375" style="58" customWidth="1"/>
    <col min="6672" max="6672" width="12.7109375" style="58" customWidth="1"/>
    <col min="6673" max="6912" width="9.140625" style="58"/>
    <col min="6913" max="6913" width="4.7109375" style="58" customWidth="1"/>
    <col min="6914" max="6914" width="24.28515625" style="58" customWidth="1"/>
    <col min="6915" max="6915" width="10.140625" style="58" bestFit="1" customWidth="1"/>
    <col min="6916" max="6924" width="10.7109375" style="58" bestFit="1" customWidth="1"/>
    <col min="6925" max="6925" width="10.7109375" style="58" customWidth="1"/>
    <col min="6926" max="6926" width="10.7109375" style="58" bestFit="1" customWidth="1"/>
    <col min="6927" max="6927" width="10.7109375" style="58" customWidth="1"/>
    <col min="6928" max="6928" width="12.7109375" style="58" customWidth="1"/>
    <col min="6929" max="7168" width="9.140625" style="58"/>
    <col min="7169" max="7169" width="4.7109375" style="58" customWidth="1"/>
    <col min="7170" max="7170" width="24.28515625" style="58" customWidth="1"/>
    <col min="7171" max="7171" width="10.140625" style="58" bestFit="1" customWidth="1"/>
    <col min="7172" max="7180" width="10.7109375" style="58" bestFit="1" customWidth="1"/>
    <col min="7181" max="7181" width="10.7109375" style="58" customWidth="1"/>
    <col min="7182" max="7182" width="10.7109375" style="58" bestFit="1" customWidth="1"/>
    <col min="7183" max="7183" width="10.7109375" style="58" customWidth="1"/>
    <col min="7184" max="7184" width="12.7109375" style="58" customWidth="1"/>
    <col min="7185" max="7424" width="9.140625" style="58"/>
    <col min="7425" max="7425" width="4.7109375" style="58" customWidth="1"/>
    <col min="7426" max="7426" width="24.28515625" style="58" customWidth="1"/>
    <col min="7427" max="7427" width="10.140625" style="58" bestFit="1" customWidth="1"/>
    <col min="7428" max="7436" width="10.7109375" style="58" bestFit="1" customWidth="1"/>
    <col min="7437" max="7437" width="10.7109375" style="58" customWidth="1"/>
    <col min="7438" max="7438" width="10.7109375" style="58" bestFit="1" customWidth="1"/>
    <col min="7439" max="7439" width="10.7109375" style="58" customWidth="1"/>
    <col min="7440" max="7440" width="12.7109375" style="58" customWidth="1"/>
    <col min="7441" max="7680" width="9.140625" style="58"/>
    <col min="7681" max="7681" width="4.7109375" style="58" customWidth="1"/>
    <col min="7682" max="7682" width="24.28515625" style="58" customWidth="1"/>
    <col min="7683" max="7683" width="10.140625" style="58" bestFit="1" customWidth="1"/>
    <col min="7684" max="7692" width="10.7109375" style="58" bestFit="1" customWidth="1"/>
    <col min="7693" max="7693" width="10.7109375" style="58" customWidth="1"/>
    <col min="7694" max="7694" width="10.7109375" style="58" bestFit="1" customWidth="1"/>
    <col min="7695" max="7695" width="10.7109375" style="58" customWidth="1"/>
    <col min="7696" max="7696" width="12.7109375" style="58" customWidth="1"/>
    <col min="7697" max="7936" width="9.140625" style="58"/>
    <col min="7937" max="7937" width="4.7109375" style="58" customWidth="1"/>
    <col min="7938" max="7938" width="24.28515625" style="58" customWidth="1"/>
    <col min="7939" max="7939" width="10.140625" style="58" bestFit="1" customWidth="1"/>
    <col min="7940" max="7948" width="10.7109375" style="58" bestFit="1" customWidth="1"/>
    <col min="7949" max="7949" width="10.7109375" style="58" customWidth="1"/>
    <col min="7950" max="7950" width="10.7109375" style="58" bestFit="1" customWidth="1"/>
    <col min="7951" max="7951" width="10.7109375" style="58" customWidth="1"/>
    <col min="7952" max="7952" width="12.7109375" style="58" customWidth="1"/>
    <col min="7953" max="8192" width="9.140625" style="58"/>
    <col min="8193" max="8193" width="4.7109375" style="58" customWidth="1"/>
    <col min="8194" max="8194" width="24.28515625" style="58" customWidth="1"/>
    <col min="8195" max="8195" width="10.140625" style="58" bestFit="1" customWidth="1"/>
    <col min="8196" max="8204" width="10.7109375" style="58" bestFit="1" customWidth="1"/>
    <col min="8205" max="8205" width="10.7109375" style="58" customWidth="1"/>
    <col min="8206" max="8206" width="10.7109375" style="58" bestFit="1" customWidth="1"/>
    <col min="8207" max="8207" width="10.7109375" style="58" customWidth="1"/>
    <col min="8208" max="8208" width="12.7109375" style="58" customWidth="1"/>
    <col min="8209" max="8448" width="9.140625" style="58"/>
    <col min="8449" max="8449" width="4.7109375" style="58" customWidth="1"/>
    <col min="8450" max="8450" width="24.28515625" style="58" customWidth="1"/>
    <col min="8451" max="8451" width="10.140625" style="58" bestFit="1" customWidth="1"/>
    <col min="8452" max="8460" width="10.7109375" style="58" bestFit="1" customWidth="1"/>
    <col min="8461" max="8461" width="10.7109375" style="58" customWidth="1"/>
    <col min="8462" max="8462" width="10.7109375" style="58" bestFit="1" customWidth="1"/>
    <col min="8463" max="8463" width="10.7109375" style="58" customWidth="1"/>
    <col min="8464" max="8464" width="12.7109375" style="58" customWidth="1"/>
    <col min="8465" max="8704" width="9.140625" style="58"/>
    <col min="8705" max="8705" width="4.7109375" style="58" customWidth="1"/>
    <col min="8706" max="8706" width="24.28515625" style="58" customWidth="1"/>
    <col min="8707" max="8707" width="10.140625" style="58" bestFit="1" customWidth="1"/>
    <col min="8708" max="8716" width="10.7109375" style="58" bestFit="1" customWidth="1"/>
    <col min="8717" max="8717" width="10.7109375" style="58" customWidth="1"/>
    <col min="8718" max="8718" width="10.7109375" style="58" bestFit="1" customWidth="1"/>
    <col min="8719" max="8719" width="10.7109375" style="58" customWidth="1"/>
    <col min="8720" max="8720" width="12.7109375" style="58" customWidth="1"/>
    <col min="8721" max="8960" width="9.140625" style="58"/>
    <col min="8961" max="8961" width="4.7109375" style="58" customWidth="1"/>
    <col min="8962" max="8962" width="24.28515625" style="58" customWidth="1"/>
    <col min="8963" max="8963" width="10.140625" style="58" bestFit="1" customWidth="1"/>
    <col min="8964" max="8972" width="10.7109375" style="58" bestFit="1" customWidth="1"/>
    <col min="8973" max="8973" width="10.7109375" style="58" customWidth="1"/>
    <col min="8974" max="8974" width="10.7109375" style="58" bestFit="1" customWidth="1"/>
    <col min="8975" max="8975" width="10.7109375" style="58" customWidth="1"/>
    <col min="8976" max="8976" width="12.7109375" style="58" customWidth="1"/>
    <col min="8977" max="9216" width="9.140625" style="58"/>
    <col min="9217" max="9217" width="4.7109375" style="58" customWidth="1"/>
    <col min="9218" max="9218" width="24.28515625" style="58" customWidth="1"/>
    <col min="9219" max="9219" width="10.140625" style="58" bestFit="1" customWidth="1"/>
    <col min="9220" max="9228" width="10.7109375" style="58" bestFit="1" customWidth="1"/>
    <col min="9229" max="9229" width="10.7109375" style="58" customWidth="1"/>
    <col min="9230" max="9230" width="10.7109375" style="58" bestFit="1" customWidth="1"/>
    <col min="9231" max="9231" width="10.7109375" style="58" customWidth="1"/>
    <col min="9232" max="9232" width="12.7109375" style="58" customWidth="1"/>
    <col min="9233" max="9472" width="9.140625" style="58"/>
    <col min="9473" max="9473" width="4.7109375" style="58" customWidth="1"/>
    <col min="9474" max="9474" width="24.28515625" style="58" customWidth="1"/>
    <col min="9475" max="9475" width="10.140625" style="58" bestFit="1" customWidth="1"/>
    <col min="9476" max="9484" width="10.7109375" style="58" bestFit="1" customWidth="1"/>
    <col min="9485" max="9485" width="10.7109375" style="58" customWidth="1"/>
    <col min="9486" max="9486" width="10.7109375" style="58" bestFit="1" customWidth="1"/>
    <col min="9487" max="9487" width="10.7109375" style="58" customWidth="1"/>
    <col min="9488" max="9488" width="12.7109375" style="58" customWidth="1"/>
    <col min="9489" max="9728" width="9.140625" style="58"/>
    <col min="9729" max="9729" width="4.7109375" style="58" customWidth="1"/>
    <col min="9730" max="9730" width="24.28515625" style="58" customWidth="1"/>
    <col min="9731" max="9731" width="10.140625" style="58" bestFit="1" customWidth="1"/>
    <col min="9732" max="9740" width="10.7109375" style="58" bestFit="1" customWidth="1"/>
    <col min="9741" max="9741" width="10.7109375" style="58" customWidth="1"/>
    <col min="9742" max="9742" width="10.7109375" style="58" bestFit="1" customWidth="1"/>
    <col min="9743" max="9743" width="10.7109375" style="58" customWidth="1"/>
    <col min="9744" max="9744" width="12.7109375" style="58" customWidth="1"/>
    <col min="9745" max="9984" width="9.140625" style="58"/>
    <col min="9985" max="9985" width="4.7109375" style="58" customWidth="1"/>
    <col min="9986" max="9986" width="24.28515625" style="58" customWidth="1"/>
    <col min="9987" max="9987" width="10.140625" style="58" bestFit="1" customWidth="1"/>
    <col min="9988" max="9996" width="10.7109375" style="58" bestFit="1" customWidth="1"/>
    <col min="9997" max="9997" width="10.7109375" style="58" customWidth="1"/>
    <col min="9998" max="9998" width="10.7109375" style="58" bestFit="1" customWidth="1"/>
    <col min="9999" max="9999" width="10.7109375" style="58" customWidth="1"/>
    <col min="10000" max="10000" width="12.7109375" style="58" customWidth="1"/>
    <col min="10001" max="10240" width="9.140625" style="58"/>
    <col min="10241" max="10241" width="4.7109375" style="58" customWidth="1"/>
    <col min="10242" max="10242" width="24.28515625" style="58" customWidth="1"/>
    <col min="10243" max="10243" width="10.140625" style="58" bestFit="1" customWidth="1"/>
    <col min="10244" max="10252" width="10.7109375" style="58" bestFit="1" customWidth="1"/>
    <col min="10253" max="10253" width="10.7109375" style="58" customWidth="1"/>
    <col min="10254" max="10254" width="10.7109375" style="58" bestFit="1" customWidth="1"/>
    <col min="10255" max="10255" width="10.7109375" style="58" customWidth="1"/>
    <col min="10256" max="10256" width="12.7109375" style="58" customWidth="1"/>
    <col min="10257" max="10496" width="9.140625" style="58"/>
    <col min="10497" max="10497" width="4.7109375" style="58" customWidth="1"/>
    <col min="10498" max="10498" width="24.28515625" style="58" customWidth="1"/>
    <col min="10499" max="10499" width="10.140625" style="58" bestFit="1" customWidth="1"/>
    <col min="10500" max="10508" width="10.7109375" style="58" bestFit="1" customWidth="1"/>
    <col min="10509" max="10509" width="10.7109375" style="58" customWidth="1"/>
    <col min="10510" max="10510" width="10.7109375" style="58" bestFit="1" customWidth="1"/>
    <col min="10511" max="10511" width="10.7109375" style="58" customWidth="1"/>
    <col min="10512" max="10512" width="12.7109375" style="58" customWidth="1"/>
    <col min="10513" max="10752" width="9.140625" style="58"/>
    <col min="10753" max="10753" width="4.7109375" style="58" customWidth="1"/>
    <col min="10754" max="10754" width="24.28515625" style="58" customWidth="1"/>
    <col min="10755" max="10755" width="10.140625" style="58" bestFit="1" customWidth="1"/>
    <col min="10756" max="10764" width="10.7109375" style="58" bestFit="1" customWidth="1"/>
    <col min="10765" max="10765" width="10.7109375" style="58" customWidth="1"/>
    <col min="10766" max="10766" width="10.7109375" style="58" bestFit="1" customWidth="1"/>
    <col min="10767" max="10767" width="10.7109375" style="58" customWidth="1"/>
    <col min="10768" max="10768" width="12.7109375" style="58" customWidth="1"/>
    <col min="10769" max="11008" width="9.140625" style="58"/>
    <col min="11009" max="11009" width="4.7109375" style="58" customWidth="1"/>
    <col min="11010" max="11010" width="24.28515625" style="58" customWidth="1"/>
    <col min="11011" max="11011" width="10.140625" style="58" bestFit="1" customWidth="1"/>
    <col min="11012" max="11020" width="10.7109375" style="58" bestFit="1" customWidth="1"/>
    <col min="11021" max="11021" width="10.7109375" style="58" customWidth="1"/>
    <col min="11022" max="11022" width="10.7109375" style="58" bestFit="1" customWidth="1"/>
    <col min="11023" max="11023" width="10.7109375" style="58" customWidth="1"/>
    <col min="11024" max="11024" width="12.7109375" style="58" customWidth="1"/>
    <col min="11025" max="11264" width="9.140625" style="58"/>
    <col min="11265" max="11265" width="4.7109375" style="58" customWidth="1"/>
    <col min="11266" max="11266" width="24.28515625" style="58" customWidth="1"/>
    <col min="11267" max="11267" width="10.140625" style="58" bestFit="1" customWidth="1"/>
    <col min="11268" max="11276" width="10.7109375" style="58" bestFit="1" customWidth="1"/>
    <col min="11277" max="11277" width="10.7109375" style="58" customWidth="1"/>
    <col min="11278" max="11278" width="10.7109375" style="58" bestFit="1" customWidth="1"/>
    <col min="11279" max="11279" width="10.7109375" style="58" customWidth="1"/>
    <col min="11280" max="11280" width="12.7109375" style="58" customWidth="1"/>
    <col min="11281" max="11520" width="9.140625" style="58"/>
    <col min="11521" max="11521" width="4.7109375" style="58" customWidth="1"/>
    <col min="11522" max="11522" width="24.28515625" style="58" customWidth="1"/>
    <col min="11523" max="11523" width="10.140625" style="58" bestFit="1" customWidth="1"/>
    <col min="11524" max="11532" width="10.7109375" style="58" bestFit="1" customWidth="1"/>
    <col min="11533" max="11533" width="10.7109375" style="58" customWidth="1"/>
    <col min="11534" max="11534" width="10.7109375" style="58" bestFit="1" customWidth="1"/>
    <col min="11535" max="11535" width="10.7109375" style="58" customWidth="1"/>
    <col min="11536" max="11536" width="12.7109375" style="58" customWidth="1"/>
    <col min="11537" max="11776" width="9.140625" style="58"/>
    <col min="11777" max="11777" width="4.7109375" style="58" customWidth="1"/>
    <col min="11778" max="11778" width="24.28515625" style="58" customWidth="1"/>
    <col min="11779" max="11779" width="10.140625" style="58" bestFit="1" customWidth="1"/>
    <col min="11780" max="11788" width="10.7109375" style="58" bestFit="1" customWidth="1"/>
    <col min="11789" max="11789" width="10.7109375" style="58" customWidth="1"/>
    <col min="11790" max="11790" width="10.7109375" style="58" bestFit="1" customWidth="1"/>
    <col min="11791" max="11791" width="10.7109375" style="58" customWidth="1"/>
    <col min="11792" max="11792" width="12.7109375" style="58" customWidth="1"/>
    <col min="11793" max="12032" width="9.140625" style="58"/>
    <col min="12033" max="12033" width="4.7109375" style="58" customWidth="1"/>
    <col min="12034" max="12034" width="24.28515625" style="58" customWidth="1"/>
    <col min="12035" max="12035" width="10.140625" style="58" bestFit="1" customWidth="1"/>
    <col min="12036" max="12044" width="10.7109375" style="58" bestFit="1" customWidth="1"/>
    <col min="12045" max="12045" width="10.7109375" style="58" customWidth="1"/>
    <col min="12046" max="12046" width="10.7109375" style="58" bestFit="1" customWidth="1"/>
    <col min="12047" max="12047" width="10.7109375" style="58" customWidth="1"/>
    <col min="12048" max="12048" width="12.7109375" style="58" customWidth="1"/>
    <col min="12049" max="12288" width="9.140625" style="58"/>
    <col min="12289" max="12289" width="4.7109375" style="58" customWidth="1"/>
    <col min="12290" max="12290" width="24.28515625" style="58" customWidth="1"/>
    <col min="12291" max="12291" width="10.140625" style="58" bestFit="1" customWidth="1"/>
    <col min="12292" max="12300" width="10.7109375" style="58" bestFit="1" customWidth="1"/>
    <col min="12301" max="12301" width="10.7109375" style="58" customWidth="1"/>
    <col min="12302" max="12302" width="10.7109375" style="58" bestFit="1" customWidth="1"/>
    <col min="12303" max="12303" width="10.7109375" style="58" customWidth="1"/>
    <col min="12304" max="12304" width="12.7109375" style="58" customWidth="1"/>
    <col min="12305" max="12544" width="9.140625" style="58"/>
    <col min="12545" max="12545" width="4.7109375" style="58" customWidth="1"/>
    <col min="12546" max="12546" width="24.28515625" style="58" customWidth="1"/>
    <col min="12547" max="12547" width="10.140625" style="58" bestFit="1" customWidth="1"/>
    <col min="12548" max="12556" width="10.7109375" style="58" bestFit="1" customWidth="1"/>
    <col min="12557" max="12557" width="10.7109375" style="58" customWidth="1"/>
    <col min="12558" max="12558" width="10.7109375" style="58" bestFit="1" customWidth="1"/>
    <col min="12559" max="12559" width="10.7109375" style="58" customWidth="1"/>
    <col min="12560" max="12560" width="12.7109375" style="58" customWidth="1"/>
    <col min="12561" max="12800" width="9.140625" style="58"/>
    <col min="12801" max="12801" width="4.7109375" style="58" customWidth="1"/>
    <col min="12802" max="12802" width="24.28515625" style="58" customWidth="1"/>
    <col min="12803" max="12803" width="10.140625" style="58" bestFit="1" customWidth="1"/>
    <col min="12804" max="12812" width="10.7109375" style="58" bestFit="1" customWidth="1"/>
    <col min="12813" max="12813" width="10.7109375" style="58" customWidth="1"/>
    <col min="12814" max="12814" width="10.7109375" style="58" bestFit="1" customWidth="1"/>
    <col min="12815" max="12815" width="10.7109375" style="58" customWidth="1"/>
    <col min="12816" max="12816" width="12.7109375" style="58" customWidth="1"/>
    <col min="12817" max="13056" width="9.140625" style="58"/>
    <col min="13057" max="13057" width="4.7109375" style="58" customWidth="1"/>
    <col min="13058" max="13058" width="24.28515625" style="58" customWidth="1"/>
    <col min="13059" max="13059" width="10.140625" style="58" bestFit="1" customWidth="1"/>
    <col min="13060" max="13068" width="10.7109375" style="58" bestFit="1" customWidth="1"/>
    <col min="13069" max="13069" width="10.7109375" style="58" customWidth="1"/>
    <col min="13070" max="13070" width="10.7109375" style="58" bestFit="1" customWidth="1"/>
    <col min="13071" max="13071" width="10.7109375" style="58" customWidth="1"/>
    <col min="13072" max="13072" width="12.7109375" style="58" customWidth="1"/>
    <col min="13073" max="13312" width="9.140625" style="58"/>
    <col min="13313" max="13313" width="4.7109375" style="58" customWidth="1"/>
    <col min="13314" max="13314" width="24.28515625" style="58" customWidth="1"/>
    <col min="13315" max="13315" width="10.140625" style="58" bestFit="1" customWidth="1"/>
    <col min="13316" max="13324" width="10.7109375" style="58" bestFit="1" customWidth="1"/>
    <col min="13325" max="13325" width="10.7109375" style="58" customWidth="1"/>
    <col min="13326" max="13326" width="10.7109375" style="58" bestFit="1" customWidth="1"/>
    <col min="13327" max="13327" width="10.7109375" style="58" customWidth="1"/>
    <col min="13328" max="13328" width="12.7109375" style="58" customWidth="1"/>
    <col min="13329" max="13568" width="9.140625" style="58"/>
    <col min="13569" max="13569" width="4.7109375" style="58" customWidth="1"/>
    <col min="13570" max="13570" width="24.28515625" style="58" customWidth="1"/>
    <col min="13571" max="13571" width="10.140625" style="58" bestFit="1" customWidth="1"/>
    <col min="13572" max="13580" width="10.7109375" style="58" bestFit="1" customWidth="1"/>
    <col min="13581" max="13581" width="10.7109375" style="58" customWidth="1"/>
    <col min="13582" max="13582" width="10.7109375" style="58" bestFit="1" customWidth="1"/>
    <col min="13583" max="13583" width="10.7109375" style="58" customWidth="1"/>
    <col min="13584" max="13584" width="12.7109375" style="58" customWidth="1"/>
    <col min="13585" max="13824" width="9.140625" style="58"/>
    <col min="13825" max="13825" width="4.7109375" style="58" customWidth="1"/>
    <col min="13826" max="13826" width="24.28515625" style="58" customWidth="1"/>
    <col min="13827" max="13827" width="10.140625" style="58" bestFit="1" customWidth="1"/>
    <col min="13828" max="13836" width="10.7109375" style="58" bestFit="1" customWidth="1"/>
    <col min="13837" max="13837" width="10.7109375" style="58" customWidth="1"/>
    <col min="13838" max="13838" width="10.7109375" style="58" bestFit="1" customWidth="1"/>
    <col min="13839" max="13839" width="10.7109375" style="58" customWidth="1"/>
    <col min="13840" max="13840" width="12.7109375" style="58" customWidth="1"/>
    <col min="13841" max="14080" width="9.140625" style="58"/>
    <col min="14081" max="14081" width="4.7109375" style="58" customWidth="1"/>
    <col min="14082" max="14082" width="24.28515625" style="58" customWidth="1"/>
    <col min="14083" max="14083" width="10.140625" style="58" bestFit="1" customWidth="1"/>
    <col min="14084" max="14092" width="10.7109375" style="58" bestFit="1" customWidth="1"/>
    <col min="14093" max="14093" width="10.7109375" style="58" customWidth="1"/>
    <col min="14094" max="14094" width="10.7109375" style="58" bestFit="1" customWidth="1"/>
    <col min="14095" max="14095" width="10.7109375" style="58" customWidth="1"/>
    <col min="14096" max="14096" width="12.7109375" style="58" customWidth="1"/>
    <col min="14097" max="14336" width="9.140625" style="58"/>
    <col min="14337" max="14337" width="4.7109375" style="58" customWidth="1"/>
    <col min="14338" max="14338" width="24.28515625" style="58" customWidth="1"/>
    <col min="14339" max="14339" width="10.140625" style="58" bestFit="1" customWidth="1"/>
    <col min="14340" max="14348" width="10.7109375" style="58" bestFit="1" customWidth="1"/>
    <col min="14349" max="14349" width="10.7109375" style="58" customWidth="1"/>
    <col min="14350" max="14350" width="10.7109375" style="58" bestFit="1" customWidth="1"/>
    <col min="14351" max="14351" width="10.7109375" style="58" customWidth="1"/>
    <col min="14352" max="14352" width="12.7109375" style="58" customWidth="1"/>
    <col min="14353" max="14592" width="9.140625" style="58"/>
    <col min="14593" max="14593" width="4.7109375" style="58" customWidth="1"/>
    <col min="14594" max="14594" width="24.28515625" style="58" customWidth="1"/>
    <col min="14595" max="14595" width="10.140625" style="58" bestFit="1" customWidth="1"/>
    <col min="14596" max="14604" width="10.7109375" style="58" bestFit="1" customWidth="1"/>
    <col min="14605" max="14605" width="10.7109375" style="58" customWidth="1"/>
    <col min="14606" max="14606" width="10.7109375" style="58" bestFit="1" customWidth="1"/>
    <col min="14607" max="14607" width="10.7109375" style="58" customWidth="1"/>
    <col min="14608" max="14608" width="12.7109375" style="58" customWidth="1"/>
    <col min="14609" max="14848" width="9.140625" style="58"/>
    <col min="14849" max="14849" width="4.7109375" style="58" customWidth="1"/>
    <col min="14850" max="14850" width="24.28515625" style="58" customWidth="1"/>
    <col min="14851" max="14851" width="10.140625" style="58" bestFit="1" customWidth="1"/>
    <col min="14852" max="14860" width="10.7109375" style="58" bestFit="1" customWidth="1"/>
    <col min="14861" max="14861" width="10.7109375" style="58" customWidth="1"/>
    <col min="14862" max="14862" width="10.7109375" style="58" bestFit="1" customWidth="1"/>
    <col min="14863" max="14863" width="10.7109375" style="58" customWidth="1"/>
    <col min="14864" max="14864" width="12.7109375" style="58" customWidth="1"/>
    <col min="14865" max="15104" width="9.140625" style="58"/>
    <col min="15105" max="15105" width="4.7109375" style="58" customWidth="1"/>
    <col min="15106" max="15106" width="24.28515625" style="58" customWidth="1"/>
    <col min="15107" max="15107" width="10.140625" style="58" bestFit="1" customWidth="1"/>
    <col min="15108" max="15116" width="10.7109375" style="58" bestFit="1" customWidth="1"/>
    <col min="15117" max="15117" width="10.7109375" style="58" customWidth="1"/>
    <col min="15118" max="15118" width="10.7109375" style="58" bestFit="1" customWidth="1"/>
    <col min="15119" max="15119" width="10.7109375" style="58" customWidth="1"/>
    <col min="15120" max="15120" width="12.7109375" style="58" customWidth="1"/>
    <col min="15121" max="15360" width="9.140625" style="58"/>
    <col min="15361" max="15361" width="4.7109375" style="58" customWidth="1"/>
    <col min="15362" max="15362" width="24.28515625" style="58" customWidth="1"/>
    <col min="15363" max="15363" width="10.140625" style="58" bestFit="1" customWidth="1"/>
    <col min="15364" max="15372" width="10.7109375" style="58" bestFit="1" customWidth="1"/>
    <col min="15373" max="15373" width="10.7109375" style="58" customWidth="1"/>
    <col min="15374" max="15374" width="10.7109375" style="58" bestFit="1" customWidth="1"/>
    <col min="15375" max="15375" width="10.7109375" style="58" customWidth="1"/>
    <col min="15376" max="15376" width="12.7109375" style="58" customWidth="1"/>
    <col min="15377" max="15616" width="9.140625" style="58"/>
    <col min="15617" max="15617" width="4.7109375" style="58" customWidth="1"/>
    <col min="15618" max="15618" width="24.28515625" style="58" customWidth="1"/>
    <col min="15619" max="15619" width="10.140625" style="58" bestFit="1" customWidth="1"/>
    <col min="15620" max="15628" width="10.7109375" style="58" bestFit="1" customWidth="1"/>
    <col min="15629" max="15629" width="10.7109375" style="58" customWidth="1"/>
    <col min="15630" max="15630" width="10.7109375" style="58" bestFit="1" customWidth="1"/>
    <col min="15631" max="15631" width="10.7109375" style="58" customWidth="1"/>
    <col min="15632" max="15632" width="12.7109375" style="58" customWidth="1"/>
    <col min="15633" max="15872" width="9.140625" style="58"/>
    <col min="15873" max="15873" width="4.7109375" style="58" customWidth="1"/>
    <col min="15874" max="15874" width="24.28515625" style="58" customWidth="1"/>
    <col min="15875" max="15875" width="10.140625" style="58" bestFit="1" customWidth="1"/>
    <col min="15876" max="15884" width="10.7109375" style="58" bestFit="1" customWidth="1"/>
    <col min="15885" max="15885" width="10.7109375" style="58" customWidth="1"/>
    <col min="15886" max="15886" width="10.7109375" style="58" bestFit="1" customWidth="1"/>
    <col min="15887" max="15887" width="10.7109375" style="58" customWidth="1"/>
    <col min="15888" max="15888" width="12.7109375" style="58" customWidth="1"/>
    <col min="15889" max="16128" width="9.140625" style="58"/>
    <col min="16129" max="16129" width="4.7109375" style="58" customWidth="1"/>
    <col min="16130" max="16130" width="24.28515625" style="58" customWidth="1"/>
    <col min="16131" max="16131" width="10.140625" style="58" bestFit="1" customWidth="1"/>
    <col min="16132" max="16140" width="10.7109375" style="58" bestFit="1" customWidth="1"/>
    <col min="16141" max="16141" width="10.7109375" style="58" customWidth="1"/>
    <col min="16142" max="16142" width="10.7109375" style="58" bestFit="1" customWidth="1"/>
    <col min="16143" max="16143" width="10.7109375" style="58" customWidth="1"/>
    <col min="16144" max="16144" width="12.7109375" style="58" customWidth="1"/>
    <col min="16145" max="16384" width="9.140625" style="58"/>
  </cols>
  <sheetData>
    <row r="1" spans="1:16" s="25" customFormat="1" ht="11.25">
      <c r="A1" s="312" t="s">
        <v>0</v>
      </c>
      <c r="B1" s="312"/>
      <c r="C1" s="312"/>
      <c r="D1" s="312"/>
      <c r="E1" s="312"/>
      <c r="F1" s="312"/>
      <c r="G1" s="312"/>
      <c r="H1" s="312"/>
      <c r="I1" s="312"/>
      <c r="J1" s="312"/>
      <c r="K1" s="312"/>
      <c r="L1" s="312"/>
      <c r="M1" s="312"/>
      <c r="N1" s="312"/>
      <c r="O1" s="312"/>
      <c r="P1" s="312"/>
    </row>
    <row r="2" spans="1:16" s="25" customFormat="1" ht="11.25">
      <c r="A2" s="313" t="s">
        <v>92</v>
      </c>
      <c r="B2" s="313"/>
      <c r="C2" s="313"/>
      <c r="D2" s="313"/>
      <c r="E2" s="313"/>
      <c r="F2" s="313"/>
      <c r="G2" s="313"/>
      <c r="H2" s="313"/>
      <c r="I2" s="313"/>
      <c r="J2" s="313"/>
      <c r="K2" s="313"/>
      <c r="L2" s="313"/>
      <c r="M2" s="313"/>
      <c r="N2" s="313"/>
      <c r="O2" s="313"/>
      <c r="P2" s="313"/>
    </row>
    <row r="3" spans="1:16" s="25" customFormat="1" ht="12.75" customHeight="1">
      <c r="A3" s="314">
        <f>+'Exhibit No.   MTT-2 Page 2'!B4</f>
        <v>42004</v>
      </c>
      <c r="B3" s="314"/>
      <c r="C3" s="314"/>
      <c r="D3" s="314"/>
      <c r="E3" s="314"/>
      <c r="F3" s="314"/>
      <c r="G3" s="314"/>
      <c r="H3" s="314"/>
      <c r="I3" s="314"/>
      <c r="J3" s="314"/>
      <c r="K3" s="314"/>
      <c r="L3" s="314"/>
      <c r="M3" s="314"/>
      <c r="N3" s="314"/>
      <c r="O3" s="314"/>
      <c r="P3" s="314"/>
    </row>
    <row r="4" spans="1:16">
      <c r="A4" s="55"/>
      <c r="B4" s="56"/>
      <c r="C4" s="113"/>
      <c r="D4" s="57"/>
      <c r="E4" s="55"/>
      <c r="F4" s="55"/>
      <c r="G4" s="55"/>
      <c r="H4" s="55"/>
      <c r="I4" s="55"/>
      <c r="J4" s="55"/>
      <c r="K4" s="55"/>
      <c r="L4" s="55"/>
      <c r="M4" s="55"/>
      <c r="N4" s="55"/>
      <c r="O4" s="55"/>
      <c r="P4" s="55"/>
    </row>
    <row r="5" spans="1:16">
      <c r="A5" s="59">
        <v>1</v>
      </c>
      <c r="B5" s="55"/>
      <c r="C5" s="60">
        <f>EOMONTH(A3,-12)</f>
        <v>41639</v>
      </c>
      <c r="D5" s="60">
        <f t="shared" ref="D5:O5" si="0">EOMONTH(C5,1)</f>
        <v>41670</v>
      </c>
      <c r="E5" s="60">
        <f t="shared" si="0"/>
        <v>41698</v>
      </c>
      <c r="F5" s="60">
        <f t="shared" si="0"/>
        <v>41729</v>
      </c>
      <c r="G5" s="60">
        <f t="shared" si="0"/>
        <v>41759</v>
      </c>
      <c r="H5" s="60">
        <f t="shared" si="0"/>
        <v>41790</v>
      </c>
      <c r="I5" s="60">
        <f t="shared" si="0"/>
        <v>41820</v>
      </c>
      <c r="J5" s="60">
        <f t="shared" si="0"/>
        <v>41851</v>
      </c>
      <c r="K5" s="60">
        <f t="shared" si="0"/>
        <v>41882</v>
      </c>
      <c r="L5" s="60">
        <f t="shared" si="0"/>
        <v>41912</v>
      </c>
      <c r="M5" s="60">
        <f t="shared" si="0"/>
        <v>41943</v>
      </c>
      <c r="N5" s="60">
        <f t="shared" si="0"/>
        <v>41973</v>
      </c>
      <c r="O5" s="60">
        <f t="shared" si="0"/>
        <v>42004</v>
      </c>
      <c r="P5" s="61" t="s">
        <v>93</v>
      </c>
    </row>
    <row r="6" spans="1:16">
      <c r="A6" s="59">
        <f>+A5+1</f>
        <v>2</v>
      </c>
      <c r="B6" s="31" t="s">
        <v>67</v>
      </c>
      <c r="C6" s="28" t="s">
        <v>68</v>
      </c>
      <c r="D6" s="28" t="s">
        <v>68</v>
      </c>
      <c r="E6" s="39" t="s">
        <v>69</v>
      </c>
      <c r="F6" s="28" t="s">
        <v>70</v>
      </c>
      <c r="G6" s="28" t="s">
        <v>71</v>
      </c>
      <c r="H6" s="28" t="s">
        <v>72</v>
      </c>
      <c r="I6" s="28" t="s">
        <v>73</v>
      </c>
      <c r="J6" s="28" t="s">
        <v>74</v>
      </c>
      <c r="K6" s="33" t="s">
        <v>75</v>
      </c>
      <c r="L6" s="28" t="s">
        <v>76</v>
      </c>
      <c r="M6" s="28" t="s">
        <v>77</v>
      </c>
      <c r="N6" s="62" t="s">
        <v>78</v>
      </c>
      <c r="O6" s="62" t="s">
        <v>94</v>
      </c>
      <c r="P6" s="62" t="s">
        <v>95</v>
      </c>
    </row>
    <row r="7" spans="1:16">
      <c r="A7" s="59">
        <f t="shared" ref="A7:A20" si="1">+A6+1</f>
        <v>3</v>
      </c>
      <c r="B7" s="63" t="s">
        <v>96</v>
      </c>
      <c r="C7" s="114">
        <v>40000000</v>
      </c>
      <c r="D7" s="64">
        <v>40000000</v>
      </c>
      <c r="E7" s="64">
        <v>40000000</v>
      </c>
      <c r="F7" s="64">
        <v>40000000</v>
      </c>
      <c r="G7" s="64">
        <v>40000000</v>
      </c>
      <c r="H7" s="64">
        <v>40000000</v>
      </c>
      <c r="I7" s="64">
        <v>40000000</v>
      </c>
      <c r="J7" s="64">
        <v>40000000</v>
      </c>
      <c r="K7" s="64">
        <v>40000000</v>
      </c>
      <c r="L7" s="64">
        <v>40000000</v>
      </c>
      <c r="M7" s="64">
        <v>40000000</v>
      </c>
      <c r="N7" s="64">
        <v>40000000</v>
      </c>
      <c r="O7" s="64">
        <v>40000000</v>
      </c>
      <c r="P7" s="138">
        <f>ROUND(((C7+O7)+(SUM(D7:N7)*2))/24,3)</f>
        <v>40000000</v>
      </c>
    </row>
    <row r="8" spans="1:16">
      <c r="A8" s="59">
        <f t="shared" si="1"/>
        <v>4</v>
      </c>
      <c r="B8" s="65"/>
      <c r="C8" s="115"/>
      <c r="D8" s="66"/>
      <c r="E8" s="67"/>
      <c r="F8" s="67"/>
      <c r="G8" s="67"/>
      <c r="H8" s="67"/>
      <c r="I8" s="67"/>
      <c r="J8" s="67"/>
      <c r="K8" s="67"/>
      <c r="L8" s="67"/>
      <c r="M8" s="67"/>
      <c r="N8" s="67"/>
      <c r="O8" s="67"/>
      <c r="P8" s="68"/>
    </row>
    <row r="9" spans="1:16">
      <c r="A9" s="59">
        <f t="shared" si="1"/>
        <v>5</v>
      </c>
      <c r="B9" s="65" t="s">
        <v>97</v>
      </c>
      <c r="C9" s="115"/>
      <c r="D9" s="69">
        <f>+D5-(D5-31)</f>
        <v>31</v>
      </c>
      <c r="E9" s="65">
        <f t="shared" ref="E9:O9" si="2">+E5-D5</f>
        <v>28</v>
      </c>
      <c r="F9" s="65">
        <f t="shared" si="2"/>
        <v>31</v>
      </c>
      <c r="G9" s="65">
        <f t="shared" si="2"/>
        <v>30</v>
      </c>
      <c r="H9" s="65">
        <f t="shared" si="2"/>
        <v>31</v>
      </c>
      <c r="I9" s="65">
        <f t="shared" si="2"/>
        <v>30</v>
      </c>
      <c r="J9" s="65">
        <f t="shared" si="2"/>
        <v>31</v>
      </c>
      <c r="K9" s="65">
        <f t="shared" si="2"/>
        <v>31</v>
      </c>
      <c r="L9" s="65">
        <f t="shared" si="2"/>
        <v>30</v>
      </c>
      <c r="M9" s="65">
        <f t="shared" si="2"/>
        <v>31</v>
      </c>
      <c r="N9" s="65">
        <f t="shared" si="2"/>
        <v>30</v>
      </c>
      <c r="O9" s="65">
        <f t="shared" si="2"/>
        <v>31</v>
      </c>
      <c r="P9" s="121"/>
    </row>
    <row r="10" spans="1:16">
      <c r="A10" s="59">
        <f t="shared" si="1"/>
        <v>6</v>
      </c>
      <c r="B10" s="70" t="s">
        <v>98</v>
      </c>
      <c r="C10" s="115"/>
      <c r="D10" s="71">
        <v>1.5332999999999999E-2</v>
      </c>
      <c r="E10" s="71">
        <f>+D10</f>
        <v>1.5332999999999999E-2</v>
      </c>
      <c r="F10" s="71">
        <f>+E10</f>
        <v>1.5332999999999999E-2</v>
      </c>
      <c r="G10" s="279">
        <v>1.7059000000000001E-2</v>
      </c>
      <c r="H10" s="279">
        <f>+G10</f>
        <v>1.7059000000000001E-2</v>
      </c>
      <c r="I10" s="279">
        <f>+H10</f>
        <v>1.7059000000000001E-2</v>
      </c>
      <c r="J10" s="279">
        <v>1.9175000000000001E-2</v>
      </c>
      <c r="K10" s="279">
        <f>+J10</f>
        <v>1.9175000000000001E-2</v>
      </c>
      <c r="L10" s="279">
        <f>+K10</f>
        <v>1.9175000000000001E-2</v>
      </c>
      <c r="M10" s="279">
        <v>2.1735999999999998E-2</v>
      </c>
      <c r="N10" s="279">
        <f>+M10</f>
        <v>2.1735999999999998E-2</v>
      </c>
      <c r="O10" s="279">
        <f>+N10</f>
        <v>2.1735999999999998E-2</v>
      </c>
      <c r="P10" s="71"/>
    </row>
    <row r="11" spans="1:16">
      <c r="A11" s="59">
        <f t="shared" si="1"/>
        <v>7</v>
      </c>
      <c r="B11" s="64" t="s">
        <v>99</v>
      </c>
      <c r="C11" s="114"/>
      <c r="D11" s="122">
        <f t="shared" ref="D11:J11" si="3">(D7+C7)/2*(D10*D9/360)</f>
        <v>52813.666666666664</v>
      </c>
      <c r="E11" s="122">
        <f t="shared" si="3"/>
        <v>47702.666666666664</v>
      </c>
      <c r="F11" s="122">
        <f t="shared" si="3"/>
        <v>52813.666666666664</v>
      </c>
      <c r="G11" s="122">
        <f t="shared" si="3"/>
        <v>56863.333333333343</v>
      </c>
      <c r="H11" s="122">
        <f t="shared" si="3"/>
        <v>58758.777777777781</v>
      </c>
      <c r="I11" s="122">
        <f t="shared" si="3"/>
        <v>56863.333333333343</v>
      </c>
      <c r="J11" s="122">
        <f t="shared" si="3"/>
        <v>66047.222222222219</v>
      </c>
      <c r="K11" s="122">
        <f t="shared" ref="K11:O11" si="4">(K7+J7)/2*(K10*K9/360)</f>
        <v>66047.222222222219</v>
      </c>
      <c r="L11" s="122">
        <f>(L7+K7)/2*(L10*L9/360)</f>
        <v>63916.666666666672</v>
      </c>
      <c r="M11" s="122">
        <f>(M7+L7)/2*(M10*M9/360)</f>
        <v>74868.444444444438</v>
      </c>
      <c r="N11" s="122">
        <f t="shared" si="4"/>
        <v>72453.333333333343</v>
      </c>
      <c r="O11" s="122">
        <f t="shared" si="4"/>
        <v>74868.444444444438</v>
      </c>
      <c r="P11" s="140">
        <f>SUM(D11:O11)</f>
        <v>744016.77777777798</v>
      </c>
    </row>
    <row r="12" spans="1:16">
      <c r="A12" s="59">
        <f t="shared" si="1"/>
        <v>8</v>
      </c>
      <c r="B12" s="55"/>
      <c r="C12" s="116"/>
      <c r="D12" s="55"/>
      <c r="E12" s="72"/>
      <c r="F12" s="72"/>
      <c r="G12" s="72"/>
      <c r="H12" s="72"/>
      <c r="I12" s="72"/>
      <c r="J12" s="97"/>
      <c r="K12" s="72"/>
      <c r="O12" s="55"/>
      <c r="P12" s="72"/>
    </row>
    <row r="13" spans="1:16">
      <c r="A13" s="59">
        <f t="shared" si="1"/>
        <v>9</v>
      </c>
      <c r="B13" s="55"/>
      <c r="C13" s="116"/>
      <c r="D13" s="55"/>
      <c r="E13" s="72"/>
      <c r="F13" s="72"/>
      <c r="G13" s="72"/>
      <c r="H13" s="72"/>
      <c r="I13" s="72"/>
      <c r="J13" s="72"/>
      <c r="K13" s="72"/>
      <c r="L13" s="72"/>
      <c r="M13" s="72"/>
      <c r="N13" s="72"/>
      <c r="O13" s="55"/>
      <c r="P13" s="72"/>
    </row>
    <row r="14" spans="1:16">
      <c r="A14" s="59">
        <f t="shared" si="1"/>
        <v>10</v>
      </c>
      <c r="B14" s="31"/>
      <c r="C14" s="107"/>
      <c r="D14" s="28" t="s">
        <v>47</v>
      </c>
      <c r="E14" s="32" t="s">
        <v>48</v>
      </c>
      <c r="F14" s="28" t="s">
        <v>49</v>
      </c>
      <c r="G14" s="28" t="s">
        <v>45</v>
      </c>
      <c r="H14" s="28" t="s">
        <v>50</v>
      </c>
      <c r="I14" s="31" t="s">
        <v>53</v>
      </c>
      <c r="J14" s="28" t="s">
        <v>54</v>
      </c>
      <c r="K14" s="33" t="s">
        <v>55</v>
      </c>
      <c r="L14" s="28" t="s">
        <v>56</v>
      </c>
      <c r="M14" s="28" t="s">
        <v>57</v>
      </c>
      <c r="N14" s="73"/>
    </row>
    <row r="15" spans="1:16">
      <c r="A15" s="59">
        <f t="shared" si="1"/>
        <v>11</v>
      </c>
      <c r="B15" s="34" t="s">
        <v>59</v>
      </c>
      <c r="C15" s="34"/>
      <c r="D15" s="35" t="s">
        <v>60</v>
      </c>
      <c r="E15" s="36" t="s">
        <v>61</v>
      </c>
      <c r="F15" s="35" t="s">
        <v>61</v>
      </c>
      <c r="G15" s="35" t="s">
        <v>38</v>
      </c>
      <c r="H15" s="35" t="s">
        <v>62</v>
      </c>
      <c r="I15" s="34" t="s">
        <v>65</v>
      </c>
      <c r="J15" s="35" t="s">
        <v>66</v>
      </c>
      <c r="K15" s="37" t="s">
        <v>48</v>
      </c>
      <c r="L15" s="38">
        <f>+A3</f>
        <v>42004</v>
      </c>
      <c r="M15" s="35" t="s">
        <v>40</v>
      </c>
      <c r="N15" s="73"/>
    </row>
    <row r="16" spans="1:16" ht="13.5" customHeight="1">
      <c r="A16" s="59">
        <f t="shared" si="1"/>
        <v>12</v>
      </c>
      <c r="B16" s="31" t="s">
        <v>67</v>
      </c>
      <c r="C16" s="107"/>
      <c r="D16" s="28" t="s">
        <v>68</v>
      </c>
      <c r="E16" s="39" t="s">
        <v>69</v>
      </c>
      <c r="F16" s="28" t="s">
        <v>70</v>
      </c>
      <c r="G16" s="28" t="s">
        <v>71</v>
      </c>
      <c r="H16" s="28" t="s">
        <v>72</v>
      </c>
      <c r="I16" s="28" t="s">
        <v>73</v>
      </c>
      <c r="J16" s="28" t="s">
        <v>74</v>
      </c>
      <c r="K16" s="33" t="s">
        <v>75</v>
      </c>
      <c r="L16" s="28" t="s">
        <v>76</v>
      </c>
      <c r="M16" s="28" t="s">
        <v>77</v>
      </c>
      <c r="N16" s="43"/>
    </row>
    <row r="17" spans="1:15">
      <c r="A17" s="59">
        <f t="shared" si="1"/>
        <v>13</v>
      </c>
      <c r="B17" s="63" t="s">
        <v>96</v>
      </c>
      <c r="C17" s="115"/>
      <c r="D17" s="49">
        <f>+P11/P7</f>
        <v>1.860041944444445E-2</v>
      </c>
      <c r="E17" s="40">
        <v>50192</v>
      </c>
      <c r="F17" s="40">
        <v>35584</v>
      </c>
      <c r="G17" s="127">
        <v>40000000</v>
      </c>
      <c r="H17" s="127">
        <v>1296086</v>
      </c>
      <c r="I17" s="127">
        <v>-1769125</v>
      </c>
      <c r="J17" s="127">
        <f>G17-H17-I17</f>
        <v>40473039</v>
      </c>
      <c r="K17" s="74">
        <f>YIELD(F17,E17,D17,J17/G17*100,100,2,0)</f>
        <v>1.8182994319276079E-2</v>
      </c>
      <c r="L17" s="122">
        <f>G17</f>
        <v>40000000</v>
      </c>
      <c r="M17" s="122">
        <f>K17*L17</f>
        <v>727319.77277104312</v>
      </c>
      <c r="N17" s="43"/>
    </row>
    <row r="18" spans="1:15">
      <c r="A18" s="59">
        <f t="shared" si="1"/>
        <v>14</v>
      </c>
      <c r="B18" s="71"/>
      <c r="C18" s="117"/>
      <c r="D18" s="71"/>
      <c r="F18" s="41"/>
      <c r="G18" s="40"/>
      <c r="H18" s="55"/>
      <c r="I18" s="55"/>
      <c r="J18" s="55"/>
      <c r="K18" s="55"/>
      <c r="L18" s="55"/>
      <c r="M18" s="55"/>
      <c r="N18" s="55"/>
      <c r="O18" s="55"/>
    </row>
    <row r="19" spans="1:15">
      <c r="A19" s="59">
        <f t="shared" si="1"/>
        <v>15</v>
      </c>
      <c r="B19" s="280" t="s">
        <v>189</v>
      </c>
      <c r="C19" s="107"/>
      <c r="I19" s="26"/>
      <c r="J19" s="25"/>
      <c r="K19" s="26"/>
    </row>
    <row r="20" spans="1:15">
      <c r="A20" s="59">
        <f t="shared" si="1"/>
        <v>16</v>
      </c>
      <c r="B20" s="280" t="s">
        <v>190</v>
      </c>
      <c r="C20" s="116"/>
      <c r="F20" s="75"/>
      <c r="H20" s="76"/>
      <c r="I20" s="26"/>
      <c r="J20" s="26"/>
    </row>
    <row r="21" spans="1:15">
      <c r="C21" s="118"/>
    </row>
    <row r="22" spans="1:15">
      <c r="D22" s="270"/>
      <c r="E22" s="270"/>
      <c r="F22" s="270"/>
      <c r="G22" s="270"/>
      <c r="H22" s="270"/>
      <c r="I22" s="270"/>
      <c r="J22" s="270"/>
      <c r="K22" s="270"/>
      <c r="L22" s="270"/>
      <c r="M22" s="270"/>
      <c r="N22" s="270"/>
      <c r="O22" s="270"/>
    </row>
    <row r="47" spans="2:2" ht="15.75">
      <c r="B47" s="24"/>
    </row>
  </sheetData>
  <mergeCells count="3">
    <mergeCell ref="A1:P1"/>
    <mergeCell ref="A2:P2"/>
    <mergeCell ref="A3:P3"/>
  </mergeCells>
  <conditionalFormatting sqref="E17 H12:H13 H8:H9">
    <cfRule type="expression" dxfId="0" priority="1" stopIfTrue="1">
      <formula>(E8&lt;#REF!)</formula>
    </cfRule>
  </conditionalFormatting>
  <pageMargins left="0.48" right="0.48" top="0.5" bottom="0.5" header="0.5" footer="0.5"/>
  <pageSetup scale="74" orientation="landscape" r:id="rId1"/>
  <headerFooter scaleWithDoc="0" alignWithMargins="0">
    <oddHeader>&amp;RExhibit No.___(MTT-2)</oddHeader>
    <oddFooter>&amp;R&amp;12Page &amp;P of &amp;N</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U59"/>
  <sheetViews>
    <sheetView tabSelected="1" zoomScale="85" zoomScaleNormal="85" workbookViewId="0">
      <selection activeCell="G35" sqref="G35"/>
    </sheetView>
  </sheetViews>
  <sheetFormatPr defaultRowHeight="12.75"/>
  <cols>
    <col min="1" max="1" width="3" style="98" customWidth="1"/>
    <col min="2" max="2" width="3" customWidth="1"/>
    <col min="3" max="3" width="38" customWidth="1"/>
    <col min="4" max="4" width="12.28515625" customWidth="1"/>
    <col min="5" max="5" width="13.42578125" customWidth="1"/>
    <col min="6" max="6" width="2.5703125" customWidth="1"/>
    <col min="7" max="7" width="14" bestFit="1" customWidth="1"/>
    <col min="8" max="8" width="1.28515625" customWidth="1"/>
    <col min="9" max="9" width="11.28515625" customWidth="1"/>
    <col min="10" max="10" width="2.28515625" customWidth="1"/>
    <col min="11" max="11" width="13" customWidth="1"/>
    <col min="12" max="12" width="2.140625" customWidth="1"/>
    <col min="13" max="13" width="16.28515625" bestFit="1" customWidth="1"/>
    <col min="14" max="14" width="16" bestFit="1" customWidth="1"/>
    <col min="15" max="15" width="15.28515625" bestFit="1" customWidth="1"/>
    <col min="16" max="16" width="16" bestFit="1" customWidth="1"/>
    <col min="20" max="20" width="10.5703125" bestFit="1" customWidth="1"/>
  </cols>
  <sheetData>
    <row r="1" spans="1:16">
      <c r="A1" s="25"/>
      <c r="B1" s="317" t="s">
        <v>0</v>
      </c>
      <c r="C1" s="317"/>
      <c r="D1" s="317"/>
      <c r="E1" s="317"/>
      <c r="F1" s="317"/>
      <c r="G1" s="317"/>
      <c r="H1" s="317"/>
      <c r="I1" s="317"/>
      <c r="J1" s="317"/>
      <c r="K1" s="317"/>
    </row>
    <row r="2" spans="1:16">
      <c r="A2" s="25"/>
      <c r="B2" s="320" t="s">
        <v>148</v>
      </c>
      <c r="C2" s="320"/>
      <c r="D2" s="320"/>
      <c r="E2" s="320"/>
      <c r="F2" s="320"/>
      <c r="G2" s="320"/>
      <c r="H2" s="320"/>
      <c r="I2" s="320"/>
      <c r="J2" s="320"/>
      <c r="K2" s="320"/>
    </row>
    <row r="3" spans="1:16">
      <c r="B3" s="321" t="s">
        <v>143</v>
      </c>
      <c r="C3" s="321"/>
      <c r="D3" s="321"/>
      <c r="E3" s="321"/>
      <c r="F3" s="321"/>
      <c r="G3" s="321"/>
      <c r="H3" s="321"/>
      <c r="I3" s="321"/>
      <c r="J3" s="321"/>
      <c r="K3" s="321"/>
    </row>
    <row r="4" spans="1:16" ht="6.75" customHeight="1">
      <c r="B4" s="99"/>
      <c r="C4" s="99"/>
      <c r="D4" s="99"/>
      <c r="E4" s="99"/>
      <c r="F4" s="99"/>
      <c r="G4" s="99"/>
      <c r="H4" s="99"/>
    </row>
    <row r="5" spans="1:16" ht="51">
      <c r="A5" s="142"/>
      <c r="C5" s="101"/>
      <c r="D5" s="131" t="s">
        <v>173</v>
      </c>
      <c r="E5" s="131" t="s">
        <v>127</v>
      </c>
      <c r="F5" s="131"/>
      <c r="G5" s="131" t="s">
        <v>174</v>
      </c>
      <c r="H5" s="131"/>
      <c r="I5" s="131" t="s">
        <v>179</v>
      </c>
      <c r="J5" s="131"/>
      <c r="K5" s="131" t="s">
        <v>175</v>
      </c>
    </row>
    <row r="6" spans="1:16">
      <c r="A6" s="142" t="s">
        <v>125</v>
      </c>
      <c r="C6" s="101"/>
      <c r="D6" s="131"/>
      <c r="E6" s="102"/>
      <c r="F6" s="145"/>
      <c r="G6" s="131"/>
      <c r="H6" s="131"/>
      <c r="I6" s="109"/>
      <c r="J6" s="109"/>
      <c r="K6" s="131"/>
    </row>
    <row r="7" spans="1:16" ht="3.75" customHeight="1">
      <c r="A7" s="142"/>
      <c r="C7" s="101"/>
      <c r="D7" s="131"/>
      <c r="E7" s="102"/>
      <c r="F7" s="145"/>
      <c r="G7" s="131"/>
      <c r="H7" s="131"/>
      <c r="I7" s="109"/>
      <c r="J7" s="147"/>
      <c r="K7" s="131"/>
    </row>
    <row r="8" spans="1:16">
      <c r="C8" t="s">
        <v>152</v>
      </c>
      <c r="D8" s="134">
        <v>95500</v>
      </c>
      <c r="E8" s="134">
        <f>+G8-D8</f>
        <v>-38196</v>
      </c>
      <c r="F8" s="146" t="s">
        <v>128</v>
      </c>
      <c r="G8" s="134">
        <v>57304</v>
      </c>
      <c r="H8" s="134"/>
      <c r="I8" s="134">
        <f>+K8-G8</f>
        <v>42696</v>
      </c>
      <c r="J8" s="146" t="s">
        <v>128</v>
      </c>
      <c r="K8" s="134">
        <f>+'Exhibit No.  MTT-2 Page 4'!P19/1000</f>
        <v>100000</v>
      </c>
    </row>
    <row r="9" spans="1:16">
      <c r="C9" t="s">
        <v>153</v>
      </c>
      <c r="D9" s="100">
        <v>52000</v>
      </c>
      <c r="E9" s="100">
        <v>-52000</v>
      </c>
      <c r="F9" s="110" t="s">
        <v>130</v>
      </c>
      <c r="G9" s="100">
        <f>+D9+E9</f>
        <v>0</v>
      </c>
      <c r="H9" s="100"/>
      <c r="I9" s="100"/>
      <c r="J9" s="110"/>
      <c r="K9" s="100">
        <f>+G9+I9</f>
        <v>0</v>
      </c>
    </row>
    <row r="10" spans="1:16" ht="13.5" thickBot="1">
      <c r="C10" t="s">
        <v>154</v>
      </c>
      <c r="D10" s="128">
        <f>SUM(D8:D9)</f>
        <v>147500</v>
      </c>
      <c r="E10" s="128">
        <f>SUM(E8:E9)</f>
        <v>-90196</v>
      </c>
      <c r="F10" s="144"/>
      <c r="G10" s="128">
        <f>SUM(G8:G9)</f>
        <v>57304</v>
      </c>
      <c r="H10" s="128"/>
      <c r="I10" s="128">
        <f>SUM(I8:I9)</f>
        <v>42696</v>
      </c>
      <c r="J10" s="144"/>
      <c r="K10" s="128">
        <f>SUM(K8:K9)</f>
        <v>100000</v>
      </c>
    </row>
    <row r="11" spans="1:16" ht="13.5" thickTop="1">
      <c r="D11" s="100"/>
      <c r="E11" s="100"/>
      <c r="F11" s="110"/>
      <c r="G11" s="100"/>
      <c r="H11" s="100"/>
      <c r="I11" s="100"/>
      <c r="J11" s="100"/>
      <c r="K11" s="100"/>
    </row>
    <row r="12" spans="1:16">
      <c r="A12" s="324" t="s">
        <v>124</v>
      </c>
      <c r="B12" s="324"/>
      <c r="C12" s="324"/>
      <c r="D12" s="324"/>
      <c r="E12" s="324"/>
      <c r="F12" s="324"/>
      <c r="G12" s="324"/>
      <c r="H12" s="274"/>
      <c r="I12" s="100"/>
      <c r="J12" s="100"/>
      <c r="K12" s="100"/>
    </row>
    <row r="13" spans="1:16" ht="6" customHeight="1">
      <c r="D13" s="109"/>
      <c r="E13" s="99"/>
      <c r="F13" s="99"/>
      <c r="G13" s="109"/>
      <c r="H13" s="109"/>
      <c r="I13" s="100"/>
      <c r="J13" s="100"/>
      <c r="K13" s="100"/>
    </row>
    <row r="14" spans="1:16">
      <c r="C14" t="s">
        <v>126</v>
      </c>
      <c r="D14" s="129">
        <v>1181925</v>
      </c>
      <c r="E14" s="130">
        <f>-4733+24118+1370+320</f>
        <v>21075</v>
      </c>
      <c r="F14" s="144" t="s">
        <v>132</v>
      </c>
      <c r="G14" s="129">
        <f>+D14+E14</f>
        <v>1203000</v>
      </c>
      <c r="H14" s="129"/>
      <c r="I14" s="129">
        <f>('Exhibit No.  MTT-2 Page 3'!Y26+'Exhibit No.  MTT-2 Page 3'!Y27+'Exhibit No.  MTT-2 Page 3'!K25)/1000</f>
        <v>247000</v>
      </c>
      <c r="J14" t="s">
        <v>138</v>
      </c>
      <c r="K14" s="129">
        <f>+G14+I14</f>
        <v>1450000</v>
      </c>
      <c r="N14" s="267"/>
      <c r="O14" s="132"/>
      <c r="P14" s="111"/>
    </row>
    <row r="15" spans="1:16">
      <c r="C15" t="s">
        <v>129</v>
      </c>
      <c r="D15" s="100">
        <v>50320</v>
      </c>
      <c r="E15" s="100">
        <v>-320</v>
      </c>
      <c r="F15" s="110" t="s">
        <v>134</v>
      </c>
      <c r="G15" s="100">
        <f>+D15+E15</f>
        <v>50000</v>
      </c>
      <c r="H15" s="100"/>
      <c r="I15" s="100">
        <f>-50000</f>
        <v>-50000</v>
      </c>
      <c r="J15" t="s">
        <v>155</v>
      </c>
      <c r="K15" s="129">
        <f>+G15+I15</f>
        <v>0</v>
      </c>
    </row>
    <row r="16" spans="1:16">
      <c r="C16" t="s">
        <v>131</v>
      </c>
      <c r="D16" s="100">
        <v>51547</v>
      </c>
      <c r="E16" s="100">
        <v>-11547</v>
      </c>
      <c r="F16" s="110" t="s">
        <v>135</v>
      </c>
      <c r="G16" s="100">
        <f>+D16+E16</f>
        <v>40000</v>
      </c>
      <c r="H16" s="100"/>
      <c r="I16" s="100"/>
      <c r="J16" s="110"/>
      <c r="K16" s="129">
        <f>+G16+I16</f>
        <v>40000</v>
      </c>
    </row>
    <row r="17" spans="1:16" ht="13.5" thickBot="1">
      <c r="C17" t="s">
        <v>133</v>
      </c>
      <c r="D17" s="128">
        <f>SUM(D14:D16)</f>
        <v>1283792</v>
      </c>
      <c r="E17" s="128">
        <f>SUM(E14:E16)</f>
        <v>9208</v>
      </c>
      <c r="F17" s="144"/>
      <c r="G17" s="128">
        <f>SUM(G14:G16)</f>
        <v>1293000</v>
      </c>
      <c r="H17" s="128"/>
      <c r="I17" s="128">
        <f>SUM(I14:I16)</f>
        <v>197000</v>
      </c>
      <c r="J17" s="144"/>
      <c r="K17" s="128">
        <f>SUM(K14:K16)</f>
        <v>1490000</v>
      </c>
      <c r="M17" s="132"/>
      <c r="N17" s="267"/>
      <c r="O17" s="132"/>
    </row>
    <row r="18" spans="1:16" ht="13.5" thickTop="1">
      <c r="D18" s="110"/>
      <c r="E18" s="110"/>
      <c r="F18" s="110"/>
      <c r="G18" s="110"/>
      <c r="H18" s="110"/>
      <c r="N18" s="278"/>
    </row>
    <row r="19" spans="1:16">
      <c r="A19" s="324" t="s">
        <v>149</v>
      </c>
      <c r="B19" s="324"/>
      <c r="C19" s="324"/>
      <c r="D19" s="324"/>
      <c r="E19" s="324"/>
      <c r="F19" s="324"/>
      <c r="G19" s="324"/>
      <c r="H19" s="274"/>
      <c r="N19" s="278"/>
    </row>
    <row r="20" spans="1:16" ht="6.75" customHeight="1">
      <c r="C20" s="102"/>
      <c r="D20" s="99"/>
      <c r="E20" s="99"/>
      <c r="F20" s="14"/>
      <c r="G20" s="109"/>
      <c r="H20" s="109"/>
    </row>
    <row r="21" spans="1:16" ht="13.5" thickBot="1">
      <c r="C21" t="s">
        <v>139</v>
      </c>
      <c r="D21" s="141">
        <v>1293814</v>
      </c>
      <c r="E21" s="141">
        <f>+D38</f>
        <v>-29569</v>
      </c>
      <c r="F21" s="144" t="s">
        <v>136</v>
      </c>
      <c r="G21" s="141">
        <f>+D21+E21</f>
        <v>1264245</v>
      </c>
      <c r="H21" s="141"/>
      <c r="I21" s="141">
        <f>+D47</f>
        <v>0</v>
      </c>
      <c r="J21" t="s">
        <v>156</v>
      </c>
      <c r="K21" s="141">
        <f>G21+I21</f>
        <v>1264245</v>
      </c>
      <c r="M21" s="111"/>
      <c r="N21" s="132"/>
      <c r="O21" s="132"/>
      <c r="P21" s="132"/>
    </row>
    <row r="22" spans="1:16" ht="13.5" thickTop="1">
      <c r="B22" s="103"/>
      <c r="D22" s="110"/>
      <c r="E22" s="110"/>
      <c r="F22" s="110"/>
      <c r="G22" s="110"/>
      <c r="H22" s="110"/>
      <c r="I22" s="104"/>
      <c r="J22" s="104"/>
      <c r="K22" s="15"/>
    </row>
    <row r="23" spans="1:16" ht="12.75" customHeight="1">
      <c r="B23" s="103" t="s">
        <v>128</v>
      </c>
      <c r="C23" s="322" t="s">
        <v>150</v>
      </c>
      <c r="D23" s="322"/>
      <c r="E23" s="322"/>
      <c r="F23" s="322"/>
      <c r="G23" s="322"/>
      <c r="H23" s="322"/>
      <c r="I23" s="322"/>
      <c r="J23" s="322"/>
      <c r="K23" s="322"/>
    </row>
    <row r="24" spans="1:16" ht="3.75" customHeight="1">
      <c r="B24" s="103"/>
      <c r="C24" s="120"/>
      <c r="D24" s="120"/>
      <c r="E24" s="120"/>
      <c r="F24" s="120"/>
      <c r="G24" s="120"/>
      <c r="H24" s="272"/>
      <c r="I24" s="104"/>
      <c r="J24" s="104"/>
      <c r="K24" s="15"/>
    </row>
    <row r="25" spans="1:16" ht="12.75" customHeight="1">
      <c r="B25" s="103" t="s">
        <v>130</v>
      </c>
      <c r="C25" s="323" t="s">
        <v>183</v>
      </c>
      <c r="D25" s="323"/>
      <c r="E25" s="323"/>
      <c r="F25" s="323"/>
      <c r="G25" s="323"/>
      <c r="H25" s="323"/>
      <c r="I25" s="323"/>
      <c r="J25" s="323"/>
      <c r="K25" s="323"/>
    </row>
    <row r="26" spans="1:16" ht="3.75" customHeight="1">
      <c r="B26" s="103"/>
      <c r="C26" s="133"/>
      <c r="D26" s="133"/>
      <c r="E26" s="133"/>
      <c r="F26" s="133"/>
      <c r="G26" s="133"/>
      <c r="H26" s="273"/>
      <c r="I26" s="104"/>
      <c r="J26" s="104"/>
      <c r="K26" s="15"/>
    </row>
    <row r="27" spans="1:16" ht="41.25" customHeight="1">
      <c r="A27" s="105"/>
      <c r="B27" s="105" t="s">
        <v>132</v>
      </c>
      <c r="C27" s="319" t="s">
        <v>184</v>
      </c>
      <c r="D27" s="319"/>
      <c r="E27" s="319"/>
      <c r="F27" s="319"/>
      <c r="G27" s="319"/>
      <c r="H27" s="319"/>
      <c r="I27" s="319"/>
      <c r="J27" s="319"/>
      <c r="K27" s="319"/>
    </row>
    <row r="28" spans="1:16" ht="5.25" customHeight="1">
      <c r="A28" s="105"/>
      <c r="B28" s="105"/>
      <c r="C28" s="135"/>
      <c r="D28" s="135"/>
      <c r="E28" s="135"/>
      <c r="F28" s="135"/>
      <c r="G28" s="135"/>
      <c r="H28" s="271"/>
      <c r="I28" s="15"/>
      <c r="J28" s="15"/>
      <c r="K28" s="15"/>
    </row>
    <row r="29" spans="1:16">
      <c r="A29" s="105"/>
      <c r="B29" s="105" t="s">
        <v>134</v>
      </c>
      <c r="C29" s="319" t="s">
        <v>176</v>
      </c>
      <c r="D29" s="319"/>
      <c r="E29" s="319"/>
      <c r="F29" s="319"/>
      <c r="G29" s="319"/>
      <c r="H29" s="319"/>
      <c r="I29" s="319"/>
      <c r="J29" s="319"/>
      <c r="K29" s="319"/>
    </row>
    <row r="30" spans="1:16" ht="3.75" customHeight="1">
      <c r="A30" s="105"/>
      <c r="B30" s="105"/>
      <c r="C30" s="135"/>
      <c r="D30" s="135"/>
      <c r="E30" s="135"/>
      <c r="F30" s="135"/>
      <c r="G30" s="135"/>
      <c r="H30" s="271"/>
      <c r="I30" s="15"/>
      <c r="J30" s="15"/>
      <c r="K30" s="15"/>
    </row>
    <row r="31" spans="1:16" ht="28.5" customHeight="1">
      <c r="A31" s="105"/>
      <c r="B31" s="105" t="s">
        <v>135</v>
      </c>
      <c r="C31" s="319" t="s">
        <v>185</v>
      </c>
      <c r="D31" s="319"/>
      <c r="E31" s="319"/>
      <c r="F31" s="319"/>
      <c r="G31" s="319"/>
      <c r="H31" s="319"/>
      <c r="I31" s="319"/>
      <c r="J31" s="319"/>
      <c r="K31" s="319"/>
    </row>
    <row r="32" spans="1:16" ht="6.75" customHeight="1">
      <c r="A32" s="105"/>
      <c r="B32" s="105"/>
      <c r="C32" s="135"/>
      <c r="D32" s="135"/>
      <c r="E32" s="135"/>
      <c r="F32" s="135"/>
      <c r="G32" s="135"/>
      <c r="H32" s="271"/>
    </row>
    <row r="33" spans="1:21" ht="43.5" customHeight="1">
      <c r="A33" s="105"/>
      <c r="B33" s="105" t="s">
        <v>136</v>
      </c>
      <c r="C33" s="319" t="s">
        <v>186</v>
      </c>
      <c r="D33" s="319"/>
      <c r="E33" s="319"/>
      <c r="F33" s="319"/>
      <c r="G33" s="319"/>
      <c r="H33" s="319"/>
      <c r="I33" s="319"/>
      <c r="J33" s="319"/>
      <c r="K33" s="319"/>
    </row>
    <row r="34" spans="1:21">
      <c r="C34" s="143" t="s">
        <v>177</v>
      </c>
    </row>
    <row r="35" spans="1:21">
      <c r="C35" s="148" t="s">
        <v>151</v>
      </c>
      <c r="D35" s="129">
        <v>14795</v>
      </c>
    </row>
    <row r="36" spans="1:21">
      <c r="C36" s="148" t="s">
        <v>137</v>
      </c>
      <c r="D36" s="134">
        <v>7636</v>
      </c>
      <c r="G36" s="132"/>
      <c r="H36" s="132"/>
    </row>
    <row r="37" spans="1:21">
      <c r="C37" s="237" t="s">
        <v>161</v>
      </c>
      <c r="D37" s="134">
        <f>E9</f>
        <v>-52000</v>
      </c>
    </row>
    <row r="38" spans="1:21" ht="13.5" thickBot="1">
      <c r="C38" s="268" t="s">
        <v>172</v>
      </c>
      <c r="D38" s="269">
        <f>SUM(D35:D37)</f>
        <v>-29569</v>
      </c>
    </row>
    <row r="39" spans="1:21" ht="12" customHeight="1">
      <c r="D39" s="77"/>
    </row>
    <row r="40" spans="1:21" ht="38.25" customHeight="1">
      <c r="B40" s="105" t="s">
        <v>138</v>
      </c>
      <c r="C40" s="318" t="s">
        <v>191</v>
      </c>
      <c r="D40" s="318"/>
      <c r="E40" s="318"/>
      <c r="F40" s="318"/>
      <c r="G40" s="318"/>
      <c r="H40" s="318"/>
      <c r="I40" s="318"/>
      <c r="J40" s="318"/>
      <c r="K40" s="318"/>
    </row>
    <row r="41" spans="1:21" ht="4.5" customHeight="1">
      <c r="B41" s="105"/>
      <c r="I41" s="149"/>
    </row>
    <row r="42" spans="1:21">
      <c r="B42" s="105" t="s">
        <v>155</v>
      </c>
      <c r="C42" t="s">
        <v>178</v>
      </c>
      <c r="I42" s="149"/>
    </row>
    <row r="43" spans="1:21" ht="5.25" customHeight="1">
      <c r="B43" s="105"/>
      <c r="I43" s="149"/>
    </row>
    <row r="44" spans="1:21">
      <c r="B44" s="105" t="s">
        <v>156</v>
      </c>
      <c r="C44" s="143" t="s">
        <v>171</v>
      </c>
      <c r="O44" s="285"/>
    </row>
    <row r="45" spans="1:21">
      <c r="C45" s="237" t="s">
        <v>160</v>
      </c>
      <c r="D45" s="316" t="s">
        <v>195</v>
      </c>
      <c r="E45" s="316"/>
      <c r="K45" s="15"/>
      <c r="L45" s="15"/>
      <c r="O45" s="286"/>
      <c r="P45" s="286"/>
      <c r="Q45" s="15"/>
      <c r="R45" s="15"/>
      <c r="S45" s="15"/>
      <c r="T45" s="15"/>
      <c r="U45" s="15"/>
    </row>
    <row r="46" spans="1:21">
      <c r="C46" s="148" t="s">
        <v>180</v>
      </c>
      <c r="D46" s="316"/>
      <c r="E46" s="316"/>
      <c r="K46" s="15"/>
      <c r="L46" s="15"/>
      <c r="O46" s="281"/>
      <c r="P46" s="286"/>
      <c r="Q46" s="15"/>
      <c r="R46" s="15"/>
      <c r="S46" s="15"/>
      <c r="T46" s="15"/>
      <c r="U46" s="15"/>
    </row>
    <row r="47" spans="1:21" ht="15.75">
      <c r="B47" s="3"/>
      <c r="C47" s="268" t="s">
        <v>172</v>
      </c>
      <c r="D47" s="316"/>
      <c r="E47" s="316"/>
      <c r="K47" s="15"/>
      <c r="L47" s="15"/>
      <c r="M47" s="15"/>
      <c r="N47" s="282"/>
      <c r="O47" s="282"/>
      <c r="P47" s="286"/>
      <c r="Q47" s="15"/>
      <c r="R47" s="15"/>
      <c r="S47" s="15"/>
      <c r="T47" s="15"/>
      <c r="U47" s="15"/>
    </row>
    <row r="48" spans="1:21">
      <c r="K48" s="15"/>
      <c r="L48" s="15"/>
      <c r="M48" s="15"/>
      <c r="N48" s="282"/>
      <c r="O48" s="282"/>
      <c r="P48" s="286"/>
      <c r="Q48" s="15"/>
      <c r="R48" s="15"/>
      <c r="S48" s="15"/>
      <c r="T48" s="15"/>
      <c r="U48" s="15"/>
    </row>
    <row r="49" spans="11:21">
      <c r="K49" s="15"/>
      <c r="L49" s="15"/>
      <c r="M49" s="15"/>
      <c r="N49" s="282"/>
      <c r="O49" s="282"/>
      <c r="P49" s="286"/>
      <c r="Q49" s="15"/>
      <c r="R49" s="15"/>
      <c r="S49" s="15"/>
      <c r="T49" s="15"/>
      <c r="U49" s="15"/>
    </row>
    <row r="50" spans="11:21">
      <c r="K50" s="15"/>
      <c r="L50" s="15"/>
      <c r="M50" s="15"/>
      <c r="N50" s="282"/>
      <c r="O50" s="282"/>
      <c r="P50" s="283"/>
      <c r="Q50" s="15"/>
      <c r="R50" s="15"/>
      <c r="S50" s="15"/>
      <c r="T50" s="15"/>
      <c r="U50" s="15"/>
    </row>
    <row r="51" spans="11:21">
      <c r="K51" s="15"/>
      <c r="L51" s="15"/>
      <c r="M51" s="15"/>
      <c r="N51" s="282"/>
      <c r="O51" s="282"/>
      <c r="P51" s="282"/>
      <c r="Q51" s="15"/>
      <c r="R51" s="15"/>
      <c r="S51" s="15"/>
      <c r="T51" s="283"/>
      <c r="U51" s="283"/>
    </row>
    <row r="52" spans="11:21">
      <c r="K52" s="15"/>
      <c r="L52" s="15"/>
      <c r="M52" s="15"/>
      <c r="N52" s="15"/>
      <c r="O52" s="282"/>
      <c r="P52" s="15"/>
      <c r="Q52" s="15"/>
      <c r="R52" s="15"/>
      <c r="S52" s="15"/>
      <c r="T52" s="15"/>
      <c r="U52" s="15"/>
    </row>
    <row r="53" spans="11:21">
      <c r="K53" s="15"/>
      <c r="L53" s="15"/>
      <c r="M53" s="284"/>
      <c r="N53" s="15"/>
      <c r="O53" s="15"/>
      <c r="P53" s="15"/>
      <c r="Q53" s="15"/>
      <c r="R53" s="15"/>
      <c r="S53" s="15"/>
      <c r="T53" s="15"/>
      <c r="U53" s="15"/>
    </row>
    <row r="54" spans="11:21">
      <c r="K54" s="15"/>
      <c r="L54" s="15"/>
      <c r="M54" s="15"/>
      <c r="N54" s="282"/>
      <c r="O54" s="282"/>
      <c r="P54" s="283"/>
      <c r="Q54" s="15"/>
      <c r="R54" s="15"/>
      <c r="S54" s="15"/>
      <c r="T54" s="283"/>
      <c r="U54" s="15"/>
    </row>
    <row r="55" spans="11:21">
      <c r="K55" s="15"/>
      <c r="L55" s="15"/>
      <c r="M55" s="15"/>
      <c r="N55" s="282"/>
      <c r="O55" s="282"/>
      <c r="P55" s="283"/>
      <c r="Q55" s="15"/>
      <c r="R55" s="15"/>
      <c r="S55" s="15"/>
      <c r="T55" s="15"/>
      <c r="U55" s="15"/>
    </row>
    <row r="56" spans="11:21">
      <c r="K56" s="15"/>
      <c r="L56" s="15"/>
      <c r="M56" s="15"/>
      <c r="N56" s="282"/>
      <c r="O56" s="282"/>
      <c r="P56" s="283"/>
      <c r="Q56" s="15"/>
      <c r="R56" s="15"/>
      <c r="S56" s="283"/>
      <c r="T56" s="283"/>
      <c r="U56" s="15"/>
    </row>
    <row r="57" spans="11:21">
      <c r="K57" s="15"/>
      <c r="L57" s="15"/>
      <c r="M57" s="15"/>
      <c r="N57" s="283"/>
      <c r="O57" s="283"/>
      <c r="P57" s="283"/>
      <c r="Q57" s="15"/>
      <c r="R57" s="15"/>
      <c r="S57" s="15"/>
      <c r="T57" s="15"/>
      <c r="U57" s="15"/>
    </row>
    <row r="58" spans="11:21">
      <c r="K58" s="15"/>
      <c r="L58" s="15"/>
      <c r="M58" s="15"/>
      <c r="N58" s="282"/>
      <c r="O58" s="282"/>
      <c r="P58" s="282"/>
      <c r="Q58" s="15"/>
      <c r="R58" s="15"/>
      <c r="S58" s="15"/>
      <c r="T58" s="15"/>
      <c r="U58" s="15"/>
    </row>
    <row r="59" spans="11:21">
      <c r="K59" s="15"/>
      <c r="L59" s="15"/>
      <c r="M59" s="15"/>
      <c r="N59" s="283"/>
      <c r="O59" s="283"/>
      <c r="P59" s="283"/>
      <c r="Q59" s="15"/>
      <c r="R59" s="15"/>
      <c r="S59" s="15"/>
      <c r="T59" s="15"/>
      <c r="U59" s="15"/>
    </row>
  </sheetData>
  <mergeCells count="13">
    <mergeCell ref="D45:E47"/>
    <mergeCell ref="B1:K1"/>
    <mergeCell ref="C40:K40"/>
    <mergeCell ref="C29:K29"/>
    <mergeCell ref="C31:K31"/>
    <mergeCell ref="C33:K33"/>
    <mergeCell ref="B2:K2"/>
    <mergeCell ref="B3:K3"/>
    <mergeCell ref="C23:K23"/>
    <mergeCell ref="C25:K25"/>
    <mergeCell ref="C27:K27"/>
    <mergeCell ref="A12:G12"/>
    <mergeCell ref="A19:G19"/>
  </mergeCells>
  <pageMargins left="0.48" right="0.48" top="0.5" bottom="0.5" header="0.5" footer="0.5"/>
  <pageSetup scale="83" orientation="landscape" r:id="rId1"/>
  <headerFooter scaleWithDoc="0" alignWithMargins="0">
    <oddHeader>&amp;RExhibit No.___(MTT-2)</oddHeader>
    <oddFooter>&amp;R&amp;12Page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Testimony</DocumentSetType>
    <IsConfidential xmlns="dc463f71-b30c-4ab2-9473-d307f9d35888">false</IsConfidential>
    <AgendaOrder xmlns="dc463f71-b30c-4ab2-9473-d307f9d35888">false</AgendaOrder>
    <CaseType xmlns="dc463f71-b30c-4ab2-9473-d307f9d35888">Tariff Revision</CaseType>
    <IndustryCode xmlns="dc463f71-b30c-4ab2-9473-d307f9d35888">140</IndustryCode>
    <CaseStatus xmlns="dc463f71-b30c-4ab2-9473-d307f9d35888">Closed</CaseStatus>
    <OpenedDate xmlns="dc463f71-b30c-4ab2-9473-d307f9d35888">2014-02-04T08:00:00+00:00</OpenedDate>
    <Date1 xmlns="dc463f71-b30c-4ab2-9473-d307f9d35888">2014-02-05T08:00:00+00:00</Date1>
    <IsDocumentOrder xmlns="dc463f71-b30c-4ab2-9473-d307f9d35888" xsi:nil="true"/>
    <IsHighlyConfidential xmlns="dc463f71-b30c-4ab2-9473-d307f9d35888">false</IsHighlyConfidential>
    <CaseCompanyNames xmlns="dc463f71-b30c-4ab2-9473-d307f9d35888">Avista Corporation</CaseCompanyNames>
    <DocketNumber xmlns="dc463f71-b30c-4ab2-9473-d307f9d35888">140188</DocketNumber>
    <DelegatedOrder xmlns="dc463f71-b30c-4ab2-9473-d307f9d35888">false</DelegatedOrder>
    <Visibility xmlns="dc463f71-b30c-4ab2-9473-d307f9d35888" xsi:nil="true"/>
    <Nickname xmlns="http://schemas.microsoft.com/sharepoint/v3" xsi:nil="true"/>
    <SignificantOrder xmlns="dc463f71-b30c-4ab2-9473-d307f9d35888">false</SignificantOrder>
  </documentManagement>
</p:properties>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76D05DFA5A769A459A1C549E33C26839" ma:contentTypeVersion="175" ma:contentTypeDescription="" ma:contentTypeScope="" ma:versionID="4eb91c358a4103962b49e91bd02f562c">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9af5a78cd4b1f642e3ede5db40f327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AA7591-B991-4DCB-A8C9-EA311F0E909F}"/>
</file>

<file path=customXml/itemProps2.xml><?xml version="1.0" encoding="utf-8"?>
<ds:datastoreItem xmlns:ds="http://schemas.openxmlformats.org/officeDocument/2006/customXml" ds:itemID="{F223D97F-CD91-4A6B-ADA9-DEA63183AFF6}"/>
</file>

<file path=customXml/itemProps3.xml><?xml version="1.0" encoding="utf-8"?>
<ds:datastoreItem xmlns:ds="http://schemas.openxmlformats.org/officeDocument/2006/customXml" ds:itemID="{1362CDC6-1116-4625-A160-3922D0116EF5}"/>
</file>

<file path=customXml/itemProps4.xml><?xml version="1.0" encoding="utf-8"?>
<ds:datastoreItem xmlns:ds="http://schemas.openxmlformats.org/officeDocument/2006/customXml" ds:itemID="{B906F5B9-E477-4E67-BF8E-F44614D9C7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Exhibit No.  MTT-2 Page 1</vt:lpstr>
      <vt:lpstr>Exhibit No.   MTT-2 Page 2</vt:lpstr>
      <vt:lpstr>Exhibit No.  MTT-2 Page 3</vt:lpstr>
      <vt:lpstr>Exhibit No.  MTT-2 Page 4</vt:lpstr>
      <vt:lpstr>Exhibit No.  MTT-2 Page 5</vt:lpstr>
      <vt:lpstr>Exhibit No. MTT-2 Pg 6Footnotes</vt:lpstr>
      <vt:lpstr>'Exhibit No.   MTT-2 Page 2'!Print_Area</vt:lpstr>
    </vt:vector>
  </TitlesOfParts>
  <Company>Corp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dll7906</dc:creator>
  <cp:lastModifiedBy>jzlfgj</cp:lastModifiedBy>
  <cp:lastPrinted>2014-02-01T02:15:25Z</cp:lastPrinted>
  <dcterms:created xsi:type="dcterms:W3CDTF">2012-02-20T21:42:40Z</dcterms:created>
  <dcterms:modified xsi:type="dcterms:W3CDTF">2014-02-01T02:17:05Z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0x0101006E56B4D1795A2E4DB2F0B01679ED314A0076D05DFA5A769A459A1C549E33C26839</vt:lpwstr>
  </property>
  <property fmtid="{D5CDD505-2E9C-101B-9397-08002B2CF9AE}" pid="3" name="_docset_NoMedatataSyncRequired">
    <vt:lpwstr>False</vt:lpwstr>
  </property>
</Properties>
</file>