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2500" windowHeight="13500" activeTab="0"/>
  </bookViews>
  <sheets>
    <sheet name="MJS-7.01" sheetId="1" r:id="rId1"/>
    <sheet name="MJS-7.02" sheetId="2" r:id="rId2"/>
    <sheet name="MJS-7.03" sheetId="3" r:id="rId3"/>
  </sheets>
  <externalReferences>
    <externalReference r:id="rId6"/>
  </externalReferences>
  <definedNames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'MJS-7.03'!$A$2:$E$23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Mode="autoNoTable" fullCalcOnLoad="1"/>
</workbook>
</file>

<file path=xl/sharedStrings.xml><?xml version="1.0" encoding="utf-8"?>
<sst xmlns="http://schemas.openxmlformats.org/spreadsheetml/2006/main" count="56" uniqueCount="38">
  <si>
    <t>PRO FORMA COST OF CAPITAL</t>
  </si>
  <si>
    <t>CONVERSION FACTOR</t>
  </si>
  <si>
    <t>LINE</t>
  </si>
  <si>
    <t xml:space="preserve"> </t>
  </si>
  <si>
    <t>PRO FORMA</t>
  </si>
  <si>
    <t>COST OF</t>
  </si>
  <si>
    <t>NO.</t>
  </si>
  <si>
    <t>DESCRIPTION</t>
  </si>
  <si>
    <t>CAPITAL %</t>
  </si>
  <si>
    <t>COST %</t>
  </si>
  <si>
    <t>CAPITAL</t>
  </si>
  <si>
    <t>BASE</t>
  </si>
  <si>
    <t>RATE</t>
  </si>
  <si>
    <t>AMOUNT</t>
  </si>
  <si>
    <t>RATE BASE</t>
  </si>
  <si>
    <t>SHORT TERM DEBT</t>
  </si>
  <si>
    <t>BAD DEBTS</t>
  </si>
  <si>
    <t>RATE OF RETURN</t>
  </si>
  <si>
    <t>LONG TERM DEBT</t>
  </si>
  <si>
    <t>ANNUAL FILING FEE</t>
  </si>
  <si>
    <t>PREFERRED STOCK</t>
  </si>
  <si>
    <t>OPERATING INCOME REQUIREMENT</t>
  </si>
  <si>
    <t>EQUITY</t>
  </si>
  <si>
    <t>TOTAL</t>
  </si>
  <si>
    <t>SUM OF TAXES OTHER</t>
  </si>
  <si>
    <t>PRO FORMA OPERATING INCOME</t>
  </si>
  <si>
    <t>OPERATING INCOME DEFICIENCY</t>
  </si>
  <si>
    <t>AFTER TAX SHORT TERM DEBT ( LINE 1 * 65%)</t>
  </si>
  <si>
    <t>CONVERSION FACTOR EXCLUDING FEDERAL INCOME TAX ( 1 - LINE 5)</t>
  </si>
  <si>
    <t>AFTER TAX LONG TERM DEBT ( LINE 2 * 65%)</t>
  </si>
  <si>
    <t>FEDERAL INCOME TAX ( LINE 7 * 35%)</t>
  </si>
  <si>
    <t>PREFERRED</t>
  </si>
  <si>
    <t>TOTAL AFTER TAX COST OF CAPITAL</t>
  </si>
  <si>
    <t>REVENUE REQUIREMENT DEFICIENCY</t>
  </si>
  <si>
    <t>OTHER OPERATING REVENUES</t>
  </si>
  <si>
    <t>FOR THE TWELVE MONTHS ENDED DECEMBER 31, 2010</t>
  </si>
  <si>
    <t>GENERAL RATE INCREASE</t>
  </si>
  <si>
    <t xml:space="preserve">PUGET SOUND ENERGY-GAS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</si>
</sst>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%"/>
    <numFmt numFmtId="167" formatCode="0.00000%"/>
    <numFmt numFmtId="168" formatCode="0.0000000"/>
    <numFmt numFmtId="169" formatCode="0.000000"/>
    <numFmt numFmtId="170" formatCode="#,##0.0000000;\(#,##0.0000000\)"/>
    <numFmt numFmtId="171" formatCode="#,##0;\(#,##0\)"/>
    <numFmt numFmtId="172" formatCode="yyyy"/>
    <numFmt numFmtId="173" formatCode="0."/>
    <numFmt numFmtId="174" formatCode=".0000000"/>
    <numFmt numFmtId="175" formatCode="&quot;$&quot;#,##0_);\(#,##0\)"/>
    <numFmt numFmtId="176" formatCode="#,##0.0_);\(#,##0.0\)"/>
    <numFmt numFmtId="177" formatCode="_(* #,##0_);_(* \(#,##0\);_(* &quot;-&quot;??_);_(@_)"/>
    <numFmt numFmtId="178" formatCode="_(&quot;$&quot;* #,##0_);_(&quot;$&quot;* \(#,##0\);_(&quot;$&quot;* &quot;-&quot;??_);_(@_)"/>
    <numFmt numFmtId="179" formatCode="_(* #,##0_);[Red]_(* \(#,##0\);_(* &quot;-&quot;_);_(@_)"/>
    <numFmt numFmtId="180" formatCode="_(&quot;$&quot;* #,##0_);[Red]_(&quot;$&quot;* \(#,##0\);_(&quot;$&quot;* &quot;-&quot;_);_(@_)"/>
    <numFmt numFmtId="181" formatCode="&quot;$&quot;#,##0.000000_);[Red]\(&quot;$&quot;#,##0.000000\)"/>
    <numFmt numFmtId="182" formatCode="_(&quot;$&quot;* #,##0.000000_);_(&quot;$&quot;* \(#,##0.000000\);_(&quot;$&quot;* &quot;-&quot;_);_(@_)"/>
    <numFmt numFmtId="183" formatCode="_(* #,##0.000000_);_(* \(#,##0.000000\);_(* &quot;-&quot;_);_(@_)"/>
    <numFmt numFmtId="184" formatCode="_(&quot;$&quot;* #,##0.0000_);_(&quot;$&quot;* \(#,##0.0000\);_(&quot;$&quot;* &quot;-&quot;??_);_(@_)"/>
    <numFmt numFmtId="185" formatCode="m/d/yy;@"/>
    <numFmt numFmtId="186" formatCode="_(* #,##0.0_);_(* \(#,##0.0\);_(* &quot;-&quot;_);_(@_)"/>
    <numFmt numFmtId="187" formatCode="_(* #,##0.00000_);_(* \(#,##0.00000\);_(* &quot;-&quot;??_);_(@_)"/>
    <numFmt numFmtId="188" formatCode="_(&quot;$&quot;* #,##0.000000_);_(&quot;$&quot;* \(#,##0.000000\);_(&quot;$&quot;* &quot;-&quot;??????_);_(@_)"/>
    <numFmt numFmtId="189" formatCode="_(* ###0_);_(* \(###0\);_(* &quot;-&quot;_);_(@_)"/>
    <numFmt numFmtId="190" formatCode="_(* #,##0.00000_);_(* \(#,##0.00000\);_(* &quot;-&quot;?????_);_(@_)"/>
    <numFmt numFmtId="191" formatCode="_(* #,##0.0_);_(* \(#,##0.0\);_(* &quot;-&quot;?_);_(@_)"/>
    <numFmt numFmtId="192" formatCode="&quot;$&quot;#,##0.0_);[Red]\(&quot;$&quot;#,##0.0\)"/>
    <numFmt numFmtId="193" formatCode="d\.mmm\.yy"/>
    <numFmt numFmtId="194" formatCode="&quot;PAGE&quot;\ 0.00"/>
    <numFmt numFmtId="195" formatCode="0.0000%"/>
    <numFmt numFmtId="196" formatCode="&quot;$&quot;#,##0.00"/>
    <numFmt numFmtId="197" formatCode="0.00_)"/>
    <numFmt numFmtId="198" formatCode="mmmm\ d\,\ yyyy"/>
    <numFmt numFmtId="199" formatCode="#."/>
    <numFmt numFmtId="200" formatCode="_(&quot;$&quot;* #,##0.0000_);_(&quot;$&quot;* \(#,##0.0000\);_(&quot;$&quot;* &quot;-&quot;????_);_(@_)"/>
    <numFmt numFmtId="201" formatCode="&quot;$&quot;#,##0;\-&quot;$&quot;#,##0"/>
    <numFmt numFmtId="202" formatCode="_(* #,##0.000000_);_(* \(#,##0.000000\);_(* &quot;-&quot;?????_);_(@_)"/>
    <numFmt numFmtId="203" formatCode="_(* #,##0.000000_);_(* \(#,##0.000000\);_(* &quot;-&quot;??????_);_(@_)"/>
    <numFmt numFmtId="204" formatCode="#,##0.00000000000;[Red]\-#,##0.00000000000"/>
    <numFmt numFmtId="205" formatCode="_(* #,##0.00000_);_(* \(#,##0.00000\);_(* &quot;-&quot;_);_(@_)"/>
    <numFmt numFmtId="206" formatCode="#,##0.0"/>
    <numFmt numFmtId="207" formatCode="_([$€-2]* #,##0.00_);_([$€-2]* \(#,##0.00\);_([$€-2]* &quot;-&quot;??_)"/>
    <numFmt numFmtId="208" formatCode="0.00_);\(0.00\)"/>
    <numFmt numFmtId="209" formatCode="#,##0.000000"/>
    <numFmt numFmtId="210" formatCode="0.000000_);[Red]\(0.000000\)"/>
    <numFmt numFmtId="211" formatCode="#,##0.000"/>
    <numFmt numFmtId="212" formatCode="#,##0.00000"/>
  </numFmts>
  <fonts count="60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univers (E1)"/>
      <family val="0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u val="single"/>
      <sz val="7.05"/>
      <color indexed="36"/>
      <name val="Helv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 val="single"/>
      <sz val="7.05"/>
      <color indexed="12"/>
      <name val="Helv"/>
      <family val="0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  <family val="0"/>
    </font>
    <font>
      <b/>
      <sz val="10"/>
      <name val="Helv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70">
    <xf numFmtId="169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7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69" fontId="4" fillId="0" borderId="0">
      <alignment horizontal="left" wrapText="1"/>
      <protection/>
    </xf>
    <xf numFmtId="168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0" fontId="5" fillId="0" borderId="0">
      <alignment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8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187" fontId="4" fillId="0" borderId="0">
      <alignment horizontal="left" wrapText="1"/>
      <protection/>
    </xf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193" fontId="9" fillId="0" borderId="0" applyFill="0" applyBorder="0" applyAlignment="0">
      <protection/>
    </xf>
    <xf numFmtId="193" fontId="9" fillId="0" borderId="0" applyFill="0" applyBorder="0" applyAlignment="0">
      <protection/>
    </xf>
    <xf numFmtId="193" fontId="9" fillId="0" borderId="0" applyFill="0" applyBorder="0" applyAlignment="0">
      <protection/>
    </xf>
    <xf numFmtId="41" fontId="4" fillId="16" borderId="0">
      <alignment/>
      <protection/>
    </xf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41" fontId="4" fillId="18" borderId="0">
      <alignment/>
      <protection/>
    </xf>
    <xf numFmtId="41" fontId="4" fillId="18" borderId="0">
      <alignment/>
      <protection/>
    </xf>
    <xf numFmtId="41" fontId="4" fillId="18" borderId="0">
      <alignment/>
      <protection/>
    </xf>
    <xf numFmtId="4" fontId="12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8" fillId="0" borderId="0" applyFill="0" applyBorder="0" applyAlignment="0" applyProtection="0"/>
    <xf numFmtId="199" fontId="19" fillId="0" borderId="0">
      <alignment/>
      <protection locked="0"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 applyNumberFormat="0" applyAlignment="0">
      <protection/>
    </xf>
    <xf numFmtId="0" fontId="20" fillId="0" borderId="0" applyNumberFormat="0" applyAlignment="0"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21" fillId="0" borderId="0" applyNumberFormat="0" applyAlignment="0"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8" fontId="12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5" fontId="18" fillId="0" borderId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198" fontId="18" fillId="0" borderId="0" applyFill="0" applyBorder="0" applyAlignment="0" applyProtection="0"/>
    <xf numFmtId="169" fontId="4" fillId="0" borderId="0">
      <alignment/>
      <protection/>
    </xf>
    <xf numFmtId="207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4" fillId="0" borderId="0" applyFont="0" applyFill="0" applyBorder="0" applyAlignment="0" applyProtection="0"/>
    <xf numFmtId="2" fontId="18" fillId="0" borderId="0" applyFill="0" applyBorder="0" applyAlignment="0" applyProtection="0"/>
    <xf numFmtId="0" fontId="15" fillId="0" borderId="0">
      <alignment/>
      <protection/>
    </xf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38" fontId="25" fillId="18" borderId="0" applyNumberFormat="0" applyBorder="0" applyAlignment="0" applyProtection="0"/>
    <xf numFmtId="38" fontId="25" fillId="18" borderId="0" applyNumberFormat="0" applyBorder="0" applyAlignment="0" applyProtection="0"/>
    <xf numFmtId="38" fontId="25" fillId="18" borderId="0" applyNumberFormat="0" applyBorder="0" applyAlignment="0" applyProtection="0"/>
    <xf numFmtId="38" fontId="25" fillId="18" borderId="0" applyNumberFormat="0" applyBorder="0" applyAlignment="0" applyProtection="0"/>
    <xf numFmtId="0" fontId="26" fillId="0" borderId="3" applyNumberFormat="0" applyAlignment="0" applyProtection="0"/>
    <xf numFmtId="0" fontId="26" fillId="0" borderId="3" applyNumberFormat="0" applyAlignment="0" applyProtection="0"/>
    <xf numFmtId="0" fontId="26" fillId="0" borderId="3" applyNumberFormat="0" applyAlignment="0" applyProtection="0"/>
    <xf numFmtId="0" fontId="26" fillId="0" borderId="4">
      <alignment horizontal="left"/>
      <protection/>
    </xf>
    <xf numFmtId="0" fontId="26" fillId="0" borderId="4">
      <alignment horizontal="left"/>
      <protection/>
    </xf>
    <xf numFmtId="0" fontId="26" fillId="0" borderId="4">
      <alignment horizontal="left"/>
      <protection/>
    </xf>
    <xf numFmtId="0" fontId="14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38" fontId="30" fillId="0" borderId="0">
      <alignment/>
      <protection/>
    </xf>
    <xf numFmtId="38" fontId="30" fillId="0" borderId="0">
      <alignment/>
      <protection/>
    </xf>
    <xf numFmtId="38" fontId="30" fillId="0" borderId="0">
      <alignment/>
      <protection/>
    </xf>
    <xf numFmtId="40" fontId="30" fillId="0" borderId="0">
      <alignment/>
      <protection/>
    </xf>
    <xf numFmtId="40" fontId="30" fillId="0" borderId="0">
      <alignment/>
      <protection/>
    </xf>
    <xf numFmtId="4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10" fontId="25" fillId="16" borderId="8" applyNumberFormat="0" applyBorder="0" applyAlignment="0" applyProtection="0"/>
    <xf numFmtId="10" fontId="25" fillId="16" borderId="8" applyNumberFormat="0" applyBorder="0" applyAlignment="0" applyProtection="0"/>
    <xf numFmtId="10" fontId="25" fillId="16" borderId="8" applyNumberFormat="0" applyBorder="0" applyAlignment="0" applyProtection="0"/>
    <xf numFmtId="10" fontId="25" fillId="16" borderId="8" applyNumberFormat="0" applyBorder="0" applyAlignment="0" applyProtection="0"/>
    <xf numFmtId="41" fontId="33" fillId="7" borderId="9">
      <alignment horizontal="left"/>
      <protection locked="0"/>
    </xf>
    <xf numFmtId="10" fontId="33" fillId="7" borderId="9">
      <alignment horizontal="right"/>
      <protection locked="0"/>
    </xf>
    <xf numFmtId="41" fontId="33" fillId="7" borderId="9">
      <alignment horizontal="left"/>
      <protection locked="0"/>
    </xf>
    <xf numFmtId="0" fontId="25" fillId="18" borderId="0">
      <alignment/>
      <protection/>
    </xf>
    <xf numFmtId="0" fontId="25" fillId="18" borderId="0">
      <alignment/>
      <protection/>
    </xf>
    <xf numFmtId="0" fontId="25" fillId="18" borderId="0">
      <alignment/>
      <protection/>
    </xf>
    <xf numFmtId="3" fontId="34" fillId="0" borderId="0" applyFill="0" applyBorder="0" applyAlignment="0" applyProtection="0"/>
    <xf numFmtId="0" fontId="35" fillId="0" borderId="10" applyNumberFormat="0" applyFill="0" applyAlignment="0" applyProtection="0"/>
    <xf numFmtId="44" fontId="36" fillId="0" borderId="11" applyNumberFormat="0" applyFont="0" applyAlignment="0">
      <protection/>
    </xf>
    <xf numFmtId="44" fontId="36" fillId="0" borderId="11" applyNumberFormat="0" applyFont="0" applyAlignment="0">
      <protection/>
    </xf>
    <xf numFmtId="44" fontId="36" fillId="0" borderId="11" applyNumberFormat="0" applyFont="0" applyAlignment="0">
      <protection/>
    </xf>
    <xf numFmtId="44" fontId="36" fillId="0" borderId="11" applyNumberFormat="0" applyFont="0" applyAlignment="0">
      <protection/>
    </xf>
    <xf numFmtId="44" fontId="36" fillId="0" borderId="12" applyNumberFormat="0" applyFont="0" applyAlignment="0">
      <protection/>
    </xf>
    <xf numFmtId="44" fontId="36" fillId="0" borderId="12" applyNumberFormat="0" applyFont="0" applyAlignment="0">
      <protection/>
    </xf>
    <xf numFmtId="44" fontId="36" fillId="0" borderId="12" applyNumberFormat="0" applyFont="0" applyAlignment="0">
      <protection/>
    </xf>
    <xf numFmtId="44" fontId="36" fillId="0" borderId="12" applyNumberFormat="0" applyFont="0" applyAlignment="0">
      <protection/>
    </xf>
    <xf numFmtId="0" fontId="37" fillId="7" borderId="0" applyNumberFormat="0" applyBorder="0" applyAlignment="0" applyProtection="0"/>
    <xf numFmtId="37" fontId="38" fillId="0" borderId="0">
      <alignment/>
      <protection/>
    </xf>
    <xf numFmtId="37" fontId="38" fillId="0" borderId="0">
      <alignment/>
      <protection/>
    </xf>
    <xf numFmtId="37" fontId="38" fillId="0" borderId="0">
      <alignment/>
      <protection/>
    </xf>
    <xf numFmtId="188" fontId="0" fillId="0" borderId="0">
      <alignment/>
      <protection/>
    </xf>
    <xf numFmtId="197" fontId="39" fillId="0" borderId="0">
      <alignment/>
      <protection/>
    </xf>
    <xf numFmtId="197" fontId="39" fillId="0" borderId="0">
      <alignment/>
      <protection/>
    </xf>
    <xf numFmtId="201" fontId="4" fillId="0" borderId="0">
      <alignment/>
      <protection/>
    </xf>
    <xf numFmtId="164" fontId="4" fillId="0" borderId="0">
      <alignment/>
      <protection/>
    </xf>
    <xf numFmtId="204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198" fontId="4" fillId="0" borderId="0">
      <alignment horizontal="left" wrapText="1"/>
      <protection/>
    </xf>
    <xf numFmtId="0" fontId="6" fillId="0" borderId="0">
      <alignment/>
      <protection/>
    </xf>
    <xf numFmtId="0" fontId="40" fillId="0" borderId="0">
      <alignment/>
      <protection/>
    </xf>
    <xf numFmtId="0" fontId="0" fillId="4" borderId="13" applyNumberFormat="0" applyFont="0" applyAlignment="0" applyProtection="0"/>
    <xf numFmtId="0" fontId="6" fillId="4" borderId="13" applyNumberFormat="0" applyFont="0" applyAlignment="0" applyProtection="0"/>
    <xf numFmtId="0" fontId="41" fillId="16" borderId="1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12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19" borderId="9">
      <alignment/>
      <protection/>
    </xf>
    <xf numFmtId="41" fontId="4" fillId="19" borderId="9">
      <alignment/>
      <protection/>
    </xf>
    <xf numFmtId="41" fontId="4" fillId="19" borderId="9">
      <alignment/>
      <protection/>
    </xf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15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4" fontId="40" fillId="0" borderId="0" applyFont="0" applyFill="0" applyBorder="0" applyAlignment="0" applyProtection="0"/>
    <xf numFmtId="0" fontId="42" fillId="0" borderId="15">
      <alignment horizontal="center"/>
      <protection/>
    </xf>
    <xf numFmtId="0" fontId="42" fillId="0" borderId="15">
      <alignment horizontal="center"/>
      <protection/>
    </xf>
    <xf numFmtId="0" fontId="42" fillId="0" borderId="15">
      <alignment horizontal="center"/>
      <protection/>
    </xf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0" fillId="20" borderId="0" applyNumberFormat="0" applyFont="0" applyBorder="0" applyAlignment="0" applyProtection="0"/>
    <xf numFmtId="0" fontId="40" fillId="20" borderId="0" applyNumberFormat="0" applyFont="0" applyBorder="0" applyAlignment="0" applyProtection="0"/>
    <xf numFmtId="0" fontId="40" fillId="20" borderId="0" applyNumberFormat="0" applyFon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3" fontId="43" fillId="0" borderId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3" fontId="43" fillId="0" borderId="0" applyFill="0" applyBorder="0" applyAlignment="0" applyProtection="0"/>
    <xf numFmtId="42" fontId="4" fillId="16" borderId="0">
      <alignment/>
      <protection/>
    </xf>
    <xf numFmtId="0" fontId="45" fillId="21" borderId="0">
      <alignment/>
      <protection/>
    </xf>
    <xf numFmtId="0" fontId="46" fillId="21" borderId="16">
      <alignment/>
      <protection/>
    </xf>
    <xf numFmtId="0" fontId="3" fillId="22" borderId="17">
      <alignment/>
      <protection/>
    </xf>
    <xf numFmtId="0" fontId="2" fillId="21" borderId="18">
      <alignment/>
      <protection/>
    </xf>
    <xf numFmtId="42" fontId="4" fillId="16" borderId="0">
      <alignment/>
      <protection/>
    </xf>
    <xf numFmtId="42" fontId="4" fillId="16" borderId="19">
      <alignment vertical="center"/>
      <protection/>
    </xf>
    <xf numFmtId="42" fontId="4" fillId="16" borderId="19">
      <alignment vertical="center"/>
      <protection/>
    </xf>
    <xf numFmtId="42" fontId="4" fillId="16" borderId="19">
      <alignment vertical="center"/>
      <protection/>
    </xf>
    <xf numFmtId="0" fontId="36" fillId="16" borderId="20" applyNumberFormat="0">
      <alignment horizontal="center" vertical="center" wrapText="1"/>
      <protection/>
    </xf>
    <xf numFmtId="0" fontId="36" fillId="16" borderId="20" applyNumberFormat="0">
      <alignment horizontal="center" vertical="center" wrapText="1"/>
      <protection/>
    </xf>
    <xf numFmtId="0" fontId="36" fillId="16" borderId="20" applyNumberFormat="0">
      <alignment horizontal="center" vertical="center" wrapText="1"/>
      <protection/>
    </xf>
    <xf numFmtId="10" fontId="4" fillId="16" borderId="0">
      <alignment/>
      <protection/>
    </xf>
    <xf numFmtId="10" fontId="4" fillId="16" borderId="0">
      <alignment/>
      <protection/>
    </xf>
    <xf numFmtId="10" fontId="4" fillId="16" borderId="0">
      <alignment/>
      <protection/>
    </xf>
    <xf numFmtId="200" fontId="4" fillId="16" borderId="0">
      <alignment/>
      <protection/>
    </xf>
    <xf numFmtId="200" fontId="4" fillId="16" borderId="0">
      <alignment/>
      <protection/>
    </xf>
    <xf numFmtId="200" fontId="4" fillId="16" borderId="0">
      <alignment/>
      <protection/>
    </xf>
    <xf numFmtId="42" fontId="4" fillId="16" borderId="0">
      <alignment/>
      <protection/>
    </xf>
    <xf numFmtId="177" fontId="30" fillId="0" borderId="0" applyBorder="0" applyAlignment="0">
      <protection/>
    </xf>
    <xf numFmtId="42" fontId="4" fillId="16" borderId="21">
      <alignment horizontal="left"/>
      <protection/>
    </xf>
    <xf numFmtId="42" fontId="4" fillId="16" borderId="21">
      <alignment horizontal="left"/>
      <protection/>
    </xf>
    <xf numFmtId="42" fontId="4" fillId="16" borderId="21">
      <alignment horizontal="left"/>
      <protection/>
    </xf>
    <xf numFmtId="200" fontId="47" fillId="16" borderId="21">
      <alignment horizontal="left"/>
      <protection/>
    </xf>
    <xf numFmtId="177" fontId="30" fillId="0" borderId="0" applyBorder="0" applyAlignment="0">
      <protection/>
    </xf>
    <xf numFmtId="14" fontId="0" fillId="0" borderId="0" applyNumberFormat="0" applyFill="0" applyBorder="0" applyAlignment="0" applyProtection="0"/>
    <xf numFmtId="186" fontId="4" fillId="0" borderId="0" applyFont="0" applyFill="0" applyAlignment="0">
      <protection/>
    </xf>
    <xf numFmtId="186" fontId="4" fillId="0" borderId="0" applyFont="0" applyFill="0" applyAlignment="0">
      <protection/>
    </xf>
    <xf numFmtId="186" fontId="4" fillId="0" borderId="0" applyFont="0" applyFill="0" applyAlignment="0">
      <protection/>
    </xf>
    <xf numFmtId="4" fontId="48" fillId="23" borderId="14" applyNumberFormat="0" applyProtection="0">
      <alignment horizontal="right" vertical="center"/>
    </xf>
    <xf numFmtId="39" fontId="4" fillId="24" borderId="0">
      <alignment/>
      <protection/>
    </xf>
    <xf numFmtId="39" fontId="4" fillId="24" borderId="0">
      <alignment/>
      <protection/>
    </xf>
    <xf numFmtId="39" fontId="4" fillId="24" borderId="0">
      <alignment/>
      <protection/>
    </xf>
    <xf numFmtId="38" fontId="25" fillId="0" borderId="22">
      <alignment/>
      <protection/>
    </xf>
    <xf numFmtId="38" fontId="25" fillId="0" borderId="22">
      <alignment/>
      <protection/>
    </xf>
    <xf numFmtId="38" fontId="25" fillId="0" borderId="22">
      <alignment/>
      <protection/>
    </xf>
    <xf numFmtId="38" fontId="25" fillId="0" borderId="22">
      <alignment/>
      <protection/>
    </xf>
    <xf numFmtId="38" fontId="30" fillId="0" borderId="21">
      <alignment/>
      <protection/>
    </xf>
    <xf numFmtId="38" fontId="30" fillId="0" borderId="21">
      <alignment/>
      <protection/>
    </xf>
    <xf numFmtId="38" fontId="30" fillId="0" borderId="21">
      <alignment/>
      <protection/>
    </xf>
    <xf numFmtId="39" fontId="0" fillId="25" borderId="0">
      <alignment/>
      <protection/>
    </xf>
    <xf numFmtId="169" fontId="4" fillId="0" borderId="0">
      <alignment horizontal="left" wrapText="1"/>
      <protection/>
    </xf>
    <xf numFmtId="187" fontId="4" fillId="0" borderId="0">
      <alignment horizontal="left" wrapText="1"/>
      <protection/>
    </xf>
    <xf numFmtId="169" fontId="4" fillId="0" borderId="0">
      <alignment horizontal="left" wrapText="1"/>
      <protection/>
    </xf>
    <xf numFmtId="169" fontId="4" fillId="0" borderId="0">
      <alignment horizontal="left" wrapText="1"/>
      <protection/>
    </xf>
    <xf numFmtId="166" fontId="4" fillId="0" borderId="0">
      <alignment horizontal="left" wrapText="1"/>
      <protection/>
    </xf>
    <xf numFmtId="40" fontId="49" fillId="0" borderId="0" applyBorder="0">
      <alignment horizontal="right"/>
      <protection/>
    </xf>
    <xf numFmtId="41" fontId="50" fillId="16" borderId="0">
      <alignment horizontal="left"/>
      <protection/>
    </xf>
    <xf numFmtId="0" fontId="4" fillId="0" borderId="0" applyNumberFormat="0" applyBorder="0" applyAlignment="0">
      <protection/>
    </xf>
    <xf numFmtId="0" fontId="51" fillId="0" borderId="0" applyNumberFormat="0" applyFill="0" applyBorder="0" applyAlignment="0" applyProtection="0"/>
    <xf numFmtId="0" fontId="45" fillId="0" borderId="0">
      <alignment/>
      <protection/>
    </xf>
    <xf numFmtId="0" fontId="46" fillId="21" borderId="0">
      <alignment/>
      <protection/>
    </xf>
    <xf numFmtId="196" fontId="52" fillId="16" borderId="0">
      <alignment horizontal="left" vertical="center"/>
      <protection/>
    </xf>
    <xf numFmtId="0" fontId="36" fillId="16" borderId="0">
      <alignment horizontal="left" wrapText="1"/>
      <protection/>
    </xf>
    <xf numFmtId="0" fontId="36" fillId="16" borderId="0">
      <alignment horizontal="left" wrapText="1"/>
      <protection/>
    </xf>
    <xf numFmtId="0" fontId="36" fillId="16" borderId="0">
      <alignment horizontal="left" wrapText="1"/>
      <protection/>
    </xf>
    <xf numFmtId="0" fontId="53" fillId="0" borderId="0">
      <alignment horizontal="left" vertical="center"/>
      <protection/>
    </xf>
    <xf numFmtId="0" fontId="14" fillId="0" borderId="23" applyNumberFormat="0" applyFont="0" applyFill="0" applyAlignment="0" applyProtection="0"/>
    <xf numFmtId="0" fontId="54" fillId="0" borderId="24" applyNumberFormat="0" applyFill="0" applyAlignment="0" applyProtection="0"/>
    <xf numFmtId="0" fontId="54" fillId="0" borderId="24" applyNumberFormat="0" applyFill="0" applyAlignment="0" applyProtection="0"/>
    <xf numFmtId="0" fontId="16" fillId="0" borderId="25">
      <alignment/>
      <protection/>
    </xf>
    <xf numFmtId="0" fontId="16" fillId="0" borderId="25">
      <alignment/>
      <protection/>
    </xf>
    <xf numFmtId="0" fontId="16" fillId="0" borderId="25">
      <alignment/>
      <protection/>
    </xf>
    <xf numFmtId="0" fontId="35" fillId="0" borderId="0" applyNumberFormat="0" applyFill="0" applyBorder="0" applyAlignment="0" applyProtection="0"/>
  </cellStyleXfs>
  <cellXfs count="55">
    <xf numFmtId="0" fontId="0" fillId="0" borderId="0" xfId="0" applyNumberFormat="1" applyAlignment="1">
      <alignment/>
    </xf>
    <xf numFmtId="0" fontId="55" fillId="0" borderId="0" xfId="0" applyNumberFormat="1" applyFont="1" applyFill="1" applyAlignment="1">
      <alignment/>
    </xf>
    <xf numFmtId="0" fontId="55" fillId="0" borderId="0" xfId="0" applyNumberFormat="1" applyFont="1" applyFill="1" applyAlignment="1">
      <alignment horizontal="right"/>
    </xf>
    <xf numFmtId="14" fontId="56" fillId="0" borderId="0" xfId="0" applyNumberFormat="1" applyFont="1" applyFill="1" applyAlignment="1">
      <alignment horizontal="left"/>
    </xf>
    <xf numFmtId="0" fontId="57" fillId="0" borderId="0" xfId="0" applyNumberFormat="1" applyFont="1" applyFill="1" applyAlignment="1">
      <alignment/>
    </xf>
    <xf numFmtId="169" fontId="55" fillId="0" borderId="0" xfId="0" applyFont="1" applyFill="1" applyAlignment="1">
      <alignment horizontal="right"/>
    </xf>
    <xf numFmtId="0" fontId="57" fillId="0" borderId="0" xfId="0" applyNumberFormat="1" applyFont="1" applyFill="1" applyBorder="1" applyAlignment="1">
      <alignment/>
    </xf>
    <xf numFmtId="0" fontId="58" fillId="0" borderId="0" xfId="0" applyNumberFormat="1" applyFont="1" applyFill="1" applyAlignment="1">
      <alignment/>
    </xf>
    <xf numFmtId="169" fontId="55" fillId="0" borderId="0" xfId="0" applyNumberFormat="1" applyFont="1" applyFill="1" applyAlignment="1">
      <alignment horizontal="right"/>
    </xf>
    <xf numFmtId="0" fontId="57" fillId="0" borderId="0" xfId="0" applyNumberFormat="1" applyFont="1" applyFill="1" applyAlignment="1">
      <alignment horizontal="centerContinuous"/>
    </xf>
    <xf numFmtId="0" fontId="55" fillId="0" borderId="0" xfId="0" applyNumberFormat="1" applyFont="1" applyFill="1" applyAlignment="1">
      <alignment horizontal="centerContinuous"/>
    </xf>
    <xf numFmtId="18" fontId="55" fillId="0" borderId="0" xfId="0" applyNumberFormat="1" applyFont="1" applyFill="1" applyAlignment="1">
      <alignment horizontal="centerContinuous"/>
    </xf>
    <xf numFmtId="0" fontId="55" fillId="0" borderId="0" xfId="0" applyNumberFormat="1" applyFont="1" applyFill="1" applyAlignment="1" applyProtection="1">
      <alignment horizontal="centerContinuous"/>
      <protection locked="0"/>
    </xf>
    <xf numFmtId="0" fontId="55" fillId="0" borderId="0" xfId="0" applyNumberFormat="1" applyFont="1" applyFill="1" applyAlignment="1">
      <alignment horizontal="center"/>
    </xf>
    <xf numFmtId="0" fontId="57" fillId="0" borderId="0" xfId="0" applyNumberFormat="1" applyFont="1" applyFill="1" applyAlignment="1">
      <alignment horizontal="center"/>
    </xf>
    <xf numFmtId="0" fontId="55" fillId="0" borderId="20" xfId="0" applyNumberFormat="1" applyFont="1" applyFill="1" applyBorder="1" applyAlignment="1">
      <alignment horizontal="center"/>
    </xf>
    <xf numFmtId="0" fontId="55" fillId="0" borderId="20" xfId="0" applyNumberFormat="1" applyFont="1" applyFill="1" applyBorder="1" applyAlignment="1">
      <alignment horizontal="left"/>
    </xf>
    <xf numFmtId="0" fontId="57" fillId="0" borderId="20" xfId="0" applyNumberFormat="1" applyFont="1" applyFill="1" applyBorder="1" applyAlignment="1">
      <alignment/>
    </xf>
    <xf numFmtId="0" fontId="57" fillId="0" borderId="20" xfId="0" applyNumberFormat="1" applyFont="1" applyFill="1" applyBorder="1" applyAlignment="1">
      <alignment horizontal="center"/>
    </xf>
    <xf numFmtId="0" fontId="55" fillId="0" borderId="20" xfId="0" applyNumberFormat="1" applyFont="1" applyFill="1" applyBorder="1" applyAlignment="1">
      <alignment horizontal="center" vertical="center"/>
    </xf>
    <xf numFmtId="0" fontId="55" fillId="0" borderId="20" xfId="0" applyNumberFormat="1" applyFont="1" applyFill="1" applyBorder="1" applyAlignment="1">
      <alignment horizontal="left" vertical="center"/>
    </xf>
    <xf numFmtId="0" fontId="55" fillId="0" borderId="20" xfId="0" applyNumberFormat="1" applyFont="1" applyFill="1" applyBorder="1" applyAlignment="1" applyProtection="1">
      <alignment/>
      <protection locked="0"/>
    </xf>
    <xf numFmtId="0" fontId="57" fillId="0" borderId="0" xfId="0" applyNumberFormat="1" applyFont="1" applyFill="1" applyAlignment="1">
      <alignment horizontal="fill"/>
    </xf>
    <xf numFmtId="42" fontId="57" fillId="0" borderId="0" xfId="245" applyNumberFormat="1" applyFont="1" applyFill="1" applyAlignment="1">
      <alignment horizontal="right"/>
    </xf>
    <xf numFmtId="10" fontId="57" fillId="0" borderId="0" xfId="0" applyNumberFormat="1" applyFont="1" applyFill="1" applyAlignment="1" applyProtection="1">
      <alignment/>
      <protection locked="0"/>
    </xf>
    <xf numFmtId="10" fontId="57" fillId="0" borderId="0" xfId="0" applyNumberFormat="1" applyFont="1" applyFill="1" applyAlignment="1">
      <alignment/>
    </xf>
    <xf numFmtId="0" fontId="57" fillId="0" borderId="0" xfId="0" applyNumberFormat="1" applyFont="1" applyFill="1" applyAlignment="1">
      <alignment horizontal="left"/>
    </xf>
    <xf numFmtId="202" fontId="57" fillId="0" borderId="0" xfId="199" applyNumberFormat="1" applyFont="1" applyFill="1" applyAlignment="1">
      <alignment/>
    </xf>
    <xf numFmtId="10" fontId="57" fillId="0" borderId="20" xfId="0" applyNumberFormat="1" applyFont="1" applyFill="1" applyBorder="1" applyAlignment="1">
      <alignment/>
    </xf>
    <xf numFmtId="169" fontId="57" fillId="0" borderId="0" xfId="0" applyFont="1" applyFill="1" applyAlignment="1">
      <alignment horizontal="left"/>
    </xf>
    <xf numFmtId="169" fontId="57" fillId="0" borderId="0" xfId="0" applyFont="1" applyFill="1" applyAlignment="1">
      <alignment/>
    </xf>
    <xf numFmtId="166" fontId="57" fillId="0" borderId="0" xfId="0" applyNumberFormat="1" applyFont="1" applyFill="1" applyAlignment="1">
      <alignment/>
    </xf>
    <xf numFmtId="203" fontId="57" fillId="0" borderId="20" xfId="0" applyNumberFormat="1" applyFont="1" applyFill="1" applyBorder="1" applyAlignment="1">
      <alignment/>
    </xf>
    <xf numFmtId="42" fontId="57" fillId="0" borderId="0" xfId="0" applyNumberFormat="1" applyFont="1" applyFill="1" applyAlignment="1">
      <alignment/>
    </xf>
    <xf numFmtId="10" fontId="57" fillId="0" borderId="0" xfId="0" applyNumberFormat="1" applyFont="1" applyFill="1" applyBorder="1" applyAlignment="1">
      <alignment/>
    </xf>
    <xf numFmtId="10" fontId="57" fillId="0" borderId="21" xfId="0" applyNumberFormat="1" applyFont="1" applyFill="1" applyBorder="1" applyAlignment="1">
      <alignment/>
    </xf>
    <xf numFmtId="42" fontId="57" fillId="0" borderId="20" xfId="0" applyNumberFormat="1" applyFont="1" applyFill="1" applyBorder="1" applyAlignment="1">
      <alignment/>
    </xf>
    <xf numFmtId="9" fontId="57" fillId="0" borderId="0" xfId="364" applyFont="1" applyFill="1" applyAlignment="1">
      <alignment/>
    </xf>
    <xf numFmtId="166" fontId="57" fillId="0" borderId="0" xfId="0" applyNumberFormat="1" applyFont="1" applyFill="1" applyBorder="1" applyAlignment="1">
      <alignment/>
    </xf>
    <xf numFmtId="202" fontId="57" fillId="0" borderId="0" xfId="199" applyNumberFormat="1" applyFont="1" applyFill="1" applyBorder="1" applyAlignment="1">
      <alignment/>
    </xf>
    <xf numFmtId="202" fontId="57" fillId="0" borderId="21" xfId="199" applyNumberFormat="1" applyFont="1" applyFill="1" applyBorder="1" applyAlignment="1">
      <alignment/>
    </xf>
    <xf numFmtId="0" fontId="57" fillId="0" borderId="0" xfId="0" applyNumberFormat="1" applyFont="1" applyFill="1" applyAlignment="1">
      <alignment horizontal="right"/>
    </xf>
    <xf numFmtId="42" fontId="57" fillId="0" borderId="0" xfId="0" applyNumberFormat="1" applyFont="1" applyFill="1" applyBorder="1" applyAlignment="1">
      <alignment/>
    </xf>
    <xf numFmtId="202" fontId="57" fillId="0" borderId="26" xfId="199" applyNumberFormat="1" applyFont="1" applyFill="1" applyBorder="1" applyAlignment="1" applyProtection="1">
      <alignment/>
      <protection locked="0"/>
    </xf>
    <xf numFmtId="42" fontId="57" fillId="0" borderId="0" xfId="199" applyNumberFormat="1" applyFont="1" applyFill="1" applyBorder="1" applyAlignment="1">
      <alignment/>
    </xf>
    <xf numFmtId="0" fontId="57" fillId="0" borderId="0" xfId="0" applyNumberFormat="1" applyFont="1" applyFill="1" applyAlignment="1">
      <alignment vertical="top"/>
    </xf>
    <xf numFmtId="0" fontId="59" fillId="0" borderId="0" xfId="0" applyNumberFormat="1" applyFont="1" applyFill="1" applyAlignment="1">
      <alignment horizontal="left"/>
    </xf>
    <xf numFmtId="202" fontId="57" fillId="0" borderId="0" xfId="199" applyNumberFormat="1" applyFont="1" applyFill="1" applyBorder="1" applyAlignment="1" applyProtection="1">
      <alignment/>
      <protection locked="0"/>
    </xf>
    <xf numFmtId="15" fontId="57" fillId="0" borderId="0" xfId="0" applyNumberFormat="1" applyFont="1" applyFill="1" applyAlignment="1">
      <alignment/>
    </xf>
    <xf numFmtId="42" fontId="57" fillId="0" borderId="19" xfId="245" applyNumberFormat="1" applyFont="1" applyFill="1" applyBorder="1" applyAlignment="1">
      <alignment horizontal="right"/>
    </xf>
    <xf numFmtId="0" fontId="59" fillId="0" borderId="0" xfId="0" applyNumberFormat="1" applyFont="1" applyFill="1" applyAlignment="1">
      <alignment/>
    </xf>
    <xf numFmtId="10" fontId="57" fillId="0" borderId="0" xfId="364" applyNumberFormat="1" applyFont="1" applyFill="1" applyAlignment="1">
      <alignment/>
    </xf>
    <xf numFmtId="171" fontId="55" fillId="0" borderId="0" xfId="0" applyNumberFormat="1" applyFont="1" applyFill="1" applyAlignment="1">
      <alignment/>
    </xf>
    <xf numFmtId="1" fontId="55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</cellXfs>
  <cellStyles count="456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Book9" xfId="21"/>
    <cellStyle name="_4.13E Montana Energy Tax" xfId="22"/>
    <cellStyle name="_4.13E Montana Energy Tax 2" xfId="23"/>
    <cellStyle name="_4.13E Montana Energy Tax 3" xfId="24"/>
    <cellStyle name="_4.13E Montana Energy Tax_04 07E Wild Horse Wind Expansion (C) (2)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Book9" xfId="33"/>
    <cellStyle name="_Book1 2" xfId="34"/>
    <cellStyle name="_Book1 3" xfId="35"/>
    <cellStyle name="_Book1_Book9" xfId="36"/>
    <cellStyle name="_Book2" xfId="37"/>
    <cellStyle name="_Book2 2" xfId="38"/>
    <cellStyle name="_Book2 3" xfId="39"/>
    <cellStyle name="_Book2_04 07E Wild Horse Wind Expansion (C) (2)" xfId="40"/>
    <cellStyle name="_Book2_Book9" xfId="41"/>
    <cellStyle name="_Book3" xfId="42"/>
    <cellStyle name="_Book5" xfId="43"/>
    <cellStyle name="_Chelan Debt Forecast 12.19.05" xfId="44"/>
    <cellStyle name="_Chelan Debt Forecast 12.19.05 2" xfId="45"/>
    <cellStyle name="_Chelan Debt Forecast 12.19.05 3" xfId="46"/>
    <cellStyle name="_Chelan Debt Forecast 12.19.05_Book9" xfId="47"/>
    <cellStyle name="_Costs not in AURORA 06GRC" xfId="48"/>
    <cellStyle name="_Costs not in AURORA 06GRC 2" xfId="49"/>
    <cellStyle name="_Costs not in AURORA 06GRC 3" xfId="50"/>
    <cellStyle name="_Costs not in AURORA 06GRC_04 07E Wild Horse Wind Expansion (C) (2)" xfId="51"/>
    <cellStyle name="_Costs not in AURORA 06GRC_Book9" xfId="52"/>
    <cellStyle name="_Costs not in AURORA 2006GRC 6.15.06" xfId="53"/>
    <cellStyle name="_Costs not in AURORA 2006GRC 6.15.06 2" xfId="54"/>
    <cellStyle name="_Costs not in AURORA 2006GRC 6.15.06 3" xfId="55"/>
    <cellStyle name="_Costs not in AURORA 2006GRC 6.15.06_04 07E Wild Horse Wind Expansion (C) (2)" xfId="56"/>
    <cellStyle name="_Costs not in AURORA 2006GRC 6.15.06_Book9" xfId="57"/>
    <cellStyle name="_Costs not in AURORA 2006GRC w gas price updated" xfId="58"/>
    <cellStyle name="_Costs not in AURORA 2007 Rate Case" xfId="59"/>
    <cellStyle name="_Costs not in AURORA 2007 Rate Case 2" xfId="60"/>
    <cellStyle name="_Costs not in AURORA 2007 Rate Case 3" xfId="61"/>
    <cellStyle name="_Costs not in AURORA 2007 Rate Case_Book9" xfId="62"/>
    <cellStyle name="_Costs not in KWI3000 '06Budget" xfId="63"/>
    <cellStyle name="_Costs not in KWI3000 '06Budget 2" xfId="64"/>
    <cellStyle name="_Costs not in KWI3000 '06Budget 3" xfId="65"/>
    <cellStyle name="_Costs not in KWI3000 '06Budget_Book9" xfId="66"/>
    <cellStyle name="_DEM-WP (C) Power Cost 2006GRC Order" xfId="67"/>
    <cellStyle name="_DEM-WP (C) Power Cost 2006GRC Order 2" xfId="68"/>
    <cellStyle name="_DEM-WP (C) Power Cost 2006GRC Order 3" xfId="69"/>
    <cellStyle name="_DEM-WP (C) Power Cost 2006GRC Order_04 07E Wild Horse Wind Expansion (C) (2)" xfId="70"/>
    <cellStyle name="_DEM-WP (C) Power Cost 2006GRC Order_Book9" xfId="71"/>
    <cellStyle name="_DEM-WP Revised (HC) Wild Horse 2006GRC" xfId="72"/>
    <cellStyle name="_DEM-WP Revised (HC) Wild Horse 2006GRC_Electric Rev Req Model (2009 GRC) Rebuttal" xfId="73"/>
    <cellStyle name="_DEM-WP(C) Costs not in AURORA 2006GRC" xfId="74"/>
    <cellStyle name="_DEM-WP(C) Costs not in AURORA 2006GRC 2" xfId="75"/>
    <cellStyle name="_DEM-WP(C) Costs not in AURORA 2006GRC 3" xfId="76"/>
    <cellStyle name="_DEM-WP(C) Costs not in AURORA 2006GRC_Book9" xfId="77"/>
    <cellStyle name="_DEM-WP(C) Costs not in AURORA 2007GRC" xfId="78"/>
    <cellStyle name="_DEM-WP(C) Costs not in AURORA 2007GRC_Electric Rev Req Model (2009 GRC) Rebuttal" xfId="79"/>
    <cellStyle name="_DEM-WP(C) Costs not in AURORA 2007PCORC-5.07Update" xfId="80"/>
    <cellStyle name="_DEM-WP(C) Costs not in AURORA 2007PCORC-5.07Update_Electric Rev Req Model (2009 GRC) Rebuttal" xfId="81"/>
    <cellStyle name="_DEM-WP(C) Sumas Proforma 11.5.07" xfId="82"/>
    <cellStyle name="_DEM-WP(C) Westside Hydro Data_051007" xfId="83"/>
    <cellStyle name="_DEM-WP(C) Westside Hydro Data_051007_Electric Rev Req Model (2009 GRC) Rebuttal" xfId="84"/>
    <cellStyle name="_Fixed Gas Transport 1 19 09" xfId="85"/>
    <cellStyle name="_Fuel Prices 4-14" xfId="86"/>
    <cellStyle name="_Fuel Prices 4-14 2" xfId="87"/>
    <cellStyle name="_Fuel Prices 4-14 3" xfId="88"/>
    <cellStyle name="_Fuel Prices 4-14_04 07E Wild Horse Wind Expansion (C) (2)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 2" xfId="97"/>
    <cellStyle name="_Power Cost Value Copy 11.30.05 gas 1.09.06 AURORA at 1.10.06 3" xfId="98"/>
    <cellStyle name="_Power Cost Value Copy 11.30.05 gas 1.09.06 AURORA at 1.10.06_04 07E Wild Horse Wind Expansion (C) (2)" xfId="99"/>
    <cellStyle name="_Power Cost Value Copy 11.30.05 gas 1.09.06 AURORA at 1.10.06_Book9" xfId="100"/>
    <cellStyle name="_Pro Forma Rev 07 GRC" xfId="101"/>
    <cellStyle name="_Recon to Darrin's 5.11.05 proforma" xfId="102"/>
    <cellStyle name="_Recon to Darrin's 5.11.05 proforma 2" xfId="103"/>
    <cellStyle name="_Recon to Darrin's 5.11.05 proforma 3" xfId="104"/>
    <cellStyle name="_Recon to Darrin's 5.11.05 proforma_Book9" xfId="105"/>
    <cellStyle name="_Revenue" xfId="106"/>
    <cellStyle name="_Revenue_Data" xfId="107"/>
    <cellStyle name="_Revenue_Data_1" xfId="108"/>
    <cellStyle name="_Revenue_Data_Pro Forma Rev 09 GRC" xfId="109"/>
    <cellStyle name="_Revenue_Data_Pro Forma Rev 2010 GRC" xfId="110"/>
    <cellStyle name="_Revenue_Data_Pro Forma Rev 2010 GRC_Preliminary" xfId="111"/>
    <cellStyle name="_Revenue_Data_Revenue (Feb 09 - Jan 10)" xfId="112"/>
    <cellStyle name="_Revenue_Data_Revenue (Jan 09 - Dec 09)" xfId="113"/>
    <cellStyle name="_Revenue_Data_Revenue (Mar 09 - Feb 10)" xfId="114"/>
    <cellStyle name="_Revenue_Data_Volume Exhibit (Jan09 - Dec09)" xfId="115"/>
    <cellStyle name="_Revenue_Mins" xfId="116"/>
    <cellStyle name="_Revenue_Pro Forma Rev 07 GRC" xfId="117"/>
    <cellStyle name="_Revenue_Pro Forma Rev 08 GRC" xfId="118"/>
    <cellStyle name="_Revenue_Pro Forma Rev 09 GRC" xfId="119"/>
    <cellStyle name="_Revenue_Pro Forma Rev 2010 GRC" xfId="120"/>
    <cellStyle name="_Revenue_Pro Forma Rev 2010 GRC_Preliminary" xfId="121"/>
    <cellStyle name="_Revenue_Revenue (Feb 09 - Jan 10)" xfId="122"/>
    <cellStyle name="_Revenue_Revenue (Jan 09 - Dec 09)" xfId="123"/>
    <cellStyle name="_Revenue_Revenue (Mar 09 - Feb 10)" xfId="124"/>
    <cellStyle name="_Revenue_Sheet2" xfId="125"/>
    <cellStyle name="_Revenue_Therms Data" xfId="126"/>
    <cellStyle name="_Revenue_Therms Data Rerun" xfId="127"/>
    <cellStyle name="_Revenue_Volume Exhibit (Jan09 - Dec09)" xfId="128"/>
    <cellStyle name="_Sumas Proforma - 11-09-07" xfId="129"/>
    <cellStyle name="_Sumas Property Taxes v1" xfId="130"/>
    <cellStyle name="_Tenaska Comparison" xfId="131"/>
    <cellStyle name="_Tenaska Comparison 2" xfId="132"/>
    <cellStyle name="_Tenaska Comparison 3" xfId="133"/>
    <cellStyle name="_Tenaska Comparison_Book9" xfId="134"/>
    <cellStyle name="_Therms Data" xfId="135"/>
    <cellStyle name="_Therms Data_Pro Forma Rev 09 GRC" xfId="136"/>
    <cellStyle name="_Therms Data_Pro Forma Rev 2010 GRC" xfId="137"/>
    <cellStyle name="_Therms Data_Pro Forma Rev 2010 GRC_Preliminary" xfId="138"/>
    <cellStyle name="_Therms Data_Revenue (Feb 09 - Jan 10)" xfId="139"/>
    <cellStyle name="_Therms Data_Revenue (Jan 09 - Dec 09)" xfId="140"/>
    <cellStyle name="_Therms Data_Revenue (Mar 09 - Feb 10)" xfId="141"/>
    <cellStyle name="_Therms Data_Volume Exhibit (Jan09 - Dec09)" xfId="142"/>
    <cellStyle name="_Value Copy 11 30 05 gas 12 09 05 AURORA at 12 14 05" xfId="143"/>
    <cellStyle name="_Value Copy 11 30 05 gas 12 09 05 AURORA at 12 14 05 2" xfId="144"/>
    <cellStyle name="_Value Copy 11 30 05 gas 12 09 05 AURORA at 12 14 05 3" xfId="145"/>
    <cellStyle name="_Value Copy 11 30 05 gas 12 09 05 AURORA at 12 14 05_04 07E Wild Horse Wind Expansion (C) (2)" xfId="146"/>
    <cellStyle name="_Value Copy 11 30 05 gas 12 09 05 AURORA at 12 14 05_Book9" xfId="147"/>
    <cellStyle name="_VC 6.15.06 update on 06GRC power costs.xls Chart 1" xfId="148"/>
    <cellStyle name="_VC 6.15.06 update on 06GRC power costs.xls Chart 1 2" xfId="149"/>
    <cellStyle name="_VC 6.15.06 update on 06GRC power costs.xls Chart 1 3" xfId="150"/>
    <cellStyle name="_VC 6.15.06 update on 06GRC power costs.xls Chart 1_04 07E Wild Horse Wind Expansion (C) (2)" xfId="151"/>
    <cellStyle name="_VC 6.15.06 update on 06GRC power costs.xls Chart 1_Book9" xfId="152"/>
    <cellStyle name="_VC 6.15.06 update on 06GRC power costs.xls Chart 2" xfId="153"/>
    <cellStyle name="_VC 6.15.06 update on 06GRC power costs.xls Chart 2 2" xfId="154"/>
    <cellStyle name="_VC 6.15.06 update on 06GRC power costs.xls Chart 2 3" xfId="155"/>
    <cellStyle name="_VC 6.15.06 update on 06GRC power costs.xls Chart 2_04 07E Wild Horse Wind Expansion (C) (2)" xfId="156"/>
    <cellStyle name="_VC 6.15.06 update on 06GRC power costs.xls Chart 2_Book9" xfId="157"/>
    <cellStyle name="_VC 6.15.06 update on 06GRC power costs.xls Chart 3" xfId="158"/>
    <cellStyle name="_VC 6.15.06 update on 06GRC power costs.xls Chart 3 2" xfId="159"/>
    <cellStyle name="_VC 6.15.06 update on 06GRC power costs.xls Chart 3 3" xfId="160"/>
    <cellStyle name="_VC 6.15.06 update on 06GRC power costs.xls Chart 3_04 07E Wild Horse Wind Expansion (C) (2)" xfId="161"/>
    <cellStyle name="_VC 6.15.06 update on 06GRC power costs.xls Chart 3_Book9" xfId="162"/>
    <cellStyle name="0,0&#13;&#10;NA&#13;&#10;" xfId="163"/>
    <cellStyle name="20% - Accent1" xfId="164"/>
    <cellStyle name="20% - Accent2" xfId="165"/>
    <cellStyle name="20% - Accent3" xfId="166"/>
    <cellStyle name="20% - Accent4" xfId="167"/>
    <cellStyle name="20% - Accent5" xfId="168"/>
    <cellStyle name="20% - Accent6" xfId="169"/>
    <cellStyle name="40% - Accent1" xfId="170"/>
    <cellStyle name="40% - Accent2" xfId="171"/>
    <cellStyle name="40% - Accent3" xfId="172"/>
    <cellStyle name="40% - Accent4" xfId="173"/>
    <cellStyle name="40% - Accent5" xfId="174"/>
    <cellStyle name="40% - Accent6" xfId="175"/>
    <cellStyle name="60% - Accent1" xfId="176"/>
    <cellStyle name="60% - Accent2" xfId="177"/>
    <cellStyle name="60% - Accent3" xfId="178"/>
    <cellStyle name="60% - Accent4" xfId="179"/>
    <cellStyle name="60% - Accent5" xfId="180"/>
    <cellStyle name="60% - Accent6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Bad" xfId="188"/>
    <cellStyle name="Calc Currency (0)" xfId="189"/>
    <cellStyle name="Calc Currency (0) 2" xfId="190"/>
    <cellStyle name="Calc Currency (0) 3" xfId="191"/>
    <cellStyle name="Calculation" xfId="192"/>
    <cellStyle name="Calculation 2" xfId="193"/>
    <cellStyle name="Calculation 3" xfId="194"/>
    <cellStyle name="Check Cell" xfId="195"/>
    <cellStyle name="CheckCell" xfId="196"/>
    <cellStyle name="CheckCell 2" xfId="197"/>
    <cellStyle name="CheckCell_Electric Rev Req Model (2009 GRC) Rebuttal" xfId="198"/>
    <cellStyle name="Comma" xfId="199"/>
    <cellStyle name="Comma [0]" xfId="200"/>
    <cellStyle name="Comma 10" xfId="201"/>
    <cellStyle name="Comma 11" xfId="202"/>
    <cellStyle name="Comma 12" xfId="203"/>
    <cellStyle name="Comma 2" xfId="204"/>
    <cellStyle name="Comma 2 2" xfId="205"/>
    <cellStyle name="Comma 2 3" xfId="206"/>
    <cellStyle name="Comma 2 4" xfId="207"/>
    <cellStyle name="Comma 3" xfId="208"/>
    <cellStyle name="Comma 3 2" xfId="209"/>
    <cellStyle name="Comma 4" xfId="210"/>
    <cellStyle name="Comma 4 2" xfId="211"/>
    <cellStyle name="Comma 5" xfId="212"/>
    <cellStyle name="Comma 6" xfId="213"/>
    <cellStyle name="Comma 7" xfId="214"/>
    <cellStyle name="Comma 8" xfId="215"/>
    <cellStyle name="Comma 9" xfId="216"/>
    <cellStyle name="Comma0" xfId="217"/>
    <cellStyle name="Comma0 - Style2" xfId="218"/>
    <cellStyle name="Comma0 - Style4" xfId="219"/>
    <cellStyle name="Comma0 - Style5" xfId="220"/>
    <cellStyle name="Comma0 - Style5 2" xfId="221"/>
    <cellStyle name="Comma0 - Style5_Electric Rev Req Model (2009 GRC) Rebuttal" xfId="222"/>
    <cellStyle name="Comma0 2" xfId="223"/>
    <cellStyle name="Comma0 3" xfId="224"/>
    <cellStyle name="Comma0 4" xfId="225"/>
    <cellStyle name="Comma0 5" xfId="226"/>
    <cellStyle name="Comma0_00COS Ind Allocators" xfId="227"/>
    <cellStyle name="Comma1 - Style1" xfId="228"/>
    <cellStyle name="Comma1 - Style1 2" xfId="229"/>
    <cellStyle name="Comma1 - Style1_Electric Rev Req Model (2009 GRC) Rebuttal" xfId="230"/>
    <cellStyle name="Copied" xfId="231"/>
    <cellStyle name="Copied 2" xfId="232"/>
    <cellStyle name="Copied 3" xfId="233"/>
    <cellStyle name="COST1" xfId="234"/>
    <cellStyle name="COST1 2" xfId="235"/>
    <cellStyle name="COST1 3" xfId="236"/>
    <cellStyle name="Curren - Style1" xfId="237"/>
    <cellStyle name="Curren - Style2" xfId="238"/>
    <cellStyle name="Curren - Style2 2" xfId="239"/>
    <cellStyle name="Curren - Style2_Electric Rev Req Model (2009 GRC) Rebuttal" xfId="240"/>
    <cellStyle name="Curren - Style5" xfId="241"/>
    <cellStyle name="Curren - Style6" xfId="242"/>
    <cellStyle name="Curren - Style6 2" xfId="243"/>
    <cellStyle name="Curren - Style6_Electric Rev Req Model (2009 GRC) Rebuttal" xfId="244"/>
    <cellStyle name="Currency" xfId="245"/>
    <cellStyle name="Currency [0]" xfId="246"/>
    <cellStyle name="Currency 10" xfId="247"/>
    <cellStyle name="Currency 2" xfId="248"/>
    <cellStyle name="Currency 2 2" xfId="249"/>
    <cellStyle name="Currency 2 3" xfId="250"/>
    <cellStyle name="Currency 2 4" xfId="251"/>
    <cellStyle name="Currency 3" xfId="252"/>
    <cellStyle name="Currency 3 2" xfId="253"/>
    <cellStyle name="Currency 4" xfId="254"/>
    <cellStyle name="Currency 5" xfId="255"/>
    <cellStyle name="Currency 6" xfId="256"/>
    <cellStyle name="Currency 7" xfId="257"/>
    <cellStyle name="Currency 8" xfId="258"/>
    <cellStyle name="Currency 9" xfId="259"/>
    <cellStyle name="Currency0" xfId="260"/>
    <cellStyle name="Currency0 2" xfId="261"/>
    <cellStyle name="Currency0 3" xfId="262"/>
    <cellStyle name="Currency0 4" xfId="263"/>
    <cellStyle name="Date" xfId="264"/>
    <cellStyle name="Date 2" xfId="265"/>
    <cellStyle name="Date 3" xfId="266"/>
    <cellStyle name="Date 4" xfId="267"/>
    <cellStyle name="Date 5" xfId="268"/>
    <cellStyle name="Entered" xfId="269"/>
    <cellStyle name="Euro" xfId="270"/>
    <cellStyle name="Explanatory Text" xfId="271"/>
    <cellStyle name="Fixed" xfId="272"/>
    <cellStyle name="Fixed 2" xfId="273"/>
    <cellStyle name="Fixed 3" xfId="274"/>
    <cellStyle name="Fixed 4" xfId="275"/>
    <cellStyle name="Fixed3 - Style3" xfId="276"/>
    <cellStyle name="Followed Hyperlink" xfId="277"/>
    <cellStyle name="Good" xfId="278"/>
    <cellStyle name="Grey" xfId="279"/>
    <cellStyle name="Grey 2" xfId="280"/>
    <cellStyle name="Grey 3" xfId="281"/>
    <cellStyle name="Grey 4" xfId="282"/>
    <cellStyle name="Header1" xfId="283"/>
    <cellStyle name="Header1 2" xfId="284"/>
    <cellStyle name="Header1 3" xfId="285"/>
    <cellStyle name="Header2" xfId="286"/>
    <cellStyle name="Header2 2" xfId="287"/>
    <cellStyle name="Header2 3" xfId="288"/>
    <cellStyle name="Heading 1" xfId="289"/>
    <cellStyle name="Heading 1 2" xfId="290"/>
    <cellStyle name="Heading 1 3" xfId="291"/>
    <cellStyle name="Heading 2" xfId="292"/>
    <cellStyle name="Heading 2 2" xfId="293"/>
    <cellStyle name="Heading 2 3" xfId="294"/>
    <cellStyle name="Heading 3" xfId="295"/>
    <cellStyle name="Heading 4" xfId="296"/>
    <cellStyle name="Heading1" xfId="297"/>
    <cellStyle name="Heading1 2" xfId="298"/>
    <cellStyle name="Heading1 3" xfId="299"/>
    <cellStyle name="Heading2" xfId="300"/>
    <cellStyle name="Heading2 2" xfId="301"/>
    <cellStyle name="Heading2 3" xfId="302"/>
    <cellStyle name="Hyperlink" xfId="303"/>
    <cellStyle name="Input" xfId="304"/>
    <cellStyle name="Input [yellow]" xfId="305"/>
    <cellStyle name="Input [yellow] 2" xfId="306"/>
    <cellStyle name="Input [yellow] 3" xfId="307"/>
    <cellStyle name="Input [yellow] 4" xfId="308"/>
    <cellStyle name="Input Cells" xfId="309"/>
    <cellStyle name="Input Cells Percent" xfId="310"/>
    <cellStyle name="Input Cells_Book9" xfId="311"/>
    <cellStyle name="Lines" xfId="312"/>
    <cellStyle name="Lines 2" xfId="313"/>
    <cellStyle name="Lines_Electric Rev Req Model (2009 GRC) Rebuttal" xfId="314"/>
    <cellStyle name="LINKED" xfId="315"/>
    <cellStyle name="Linked Cell" xfId="316"/>
    <cellStyle name="modified border" xfId="317"/>
    <cellStyle name="modified border 2" xfId="318"/>
    <cellStyle name="modified border 3" xfId="319"/>
    <cellStyle name="modified border 4" xfId="320"/>
    <cellStyle name="modified border1" xfId="321"/>
    <cellStyle name="modified border1 2" xfId="322"/>
    <cellStyle name="modified border1 3" xfId="323"/>
    <cellStyle name="modified border1 4" xfId="324"/>
    <cellStyle name="Neutral" xfId="325"/>
    <cellStyle name="no dec" xfId="326"/>
    <cellStyle name="no dec 2" xfId="327"/>
    <cellStyle name="no dec 3" xfId="328"/>
    <cellStyle name="Normal - Style1" xfId="329"/>
    <cellStyle name="Normal - Style1 2" xfId="330"/>
    <cellStyle name="Normal - Style1 3" xfId="331"/>
    <cellStyle name="Normal - Style1 4" xfId="332"/>
    <cellStyle name="Normal - Style1 5" xfId="333"/>
    <cellStyle name="Normal - Style1_Book2" xfId="334"/>
    <cellStyle name="Normal 10" xfId="335"/>
    <cellStyle name="Normal 11" xfId="336"/>
    <cellStyle name="Normal 12" xfId="337"/>
    <cellStyle name="Normal 13" xfId="338"/>
    <cellStyle name="Normal 2" xfId="339"/>
    <cellStyle name="Normal 2 2" xfId="340"/>
    <cellStyle name="Normal 2 3" xfId="341"/>
    <cellStyle name="Normal 2 4" xfId="342"/>
    <cellStyle name="Normal 2 5" xfId="343"/>
    <cellStyle name="Normal 2 6" xfId="344"/>
    <cellStyle name="Normal 3" xfId="345"/>
    <cellStyle name="Normal 3 2" xfId="346"/>
    <cellStyle name="Normal 3_Electric Rev Req Model (2009 GRC) Rebuttal" xfId="347"/>
    <cellStyle name="Normal 4" xfId="348"/>
    <cellStyle name="Normal 4 2" xfId="349"/>
    <cellStyle name="Normal 4_Electric Rev Req Model (2009 GRC) Rebuttal" xfId="350"/>
    <cellStyle name="Normal 5" xfId="351"/>
    <cellStyle name="Normal 6" xfId="352"/>
    <cellStyle name="Normal 7" xfId="353"/>
    <cellStyle name="Normal 8" xfId="354"/>
    <cellStyle name="Normal 9" xfId="355"/>
    <cellStyle name="Note" xfId="356"/>
    <cellStyle name="Note 2" xfId="357"/>
    <cellStyle name="Output" xfId="358"/>
    <cellStyle name="Percen - Style1" xfId="359"/>
    <cellStyle name="Percen - Style2" xfId="360"/>
    <cellStyle name="Percen - Style3" xfId="361"/>
    <cellStyle name="Percen - Style3 2" xfId="362"/>
    <cellStyle name="Percen - Style3_Electric Rev Req Model (2009 GRC) Rebuttal" xfId="363"/>
    <cellStyle name="Percent" xfId="364"/>
    <cellStyle name="Percent [2]" xfId="365"/>
    <cellStyle name="Percent 2" xfId="366"/>
    <cellStyle name="Percent 2 2" xfId="367"/>
    <cellStyle name="Percent 2 3" xfId="368"/>
    <cellStyle name="Percent 2 4" xfId="369"/>
    <cellStyle name="Percent 3" xfId="370"/>
    <cellStyle name="Percent 4" xfId="371"/>
    <cellStyle name="Percent 4 2" xfId="372"/>
    <cellStyle name="Percent 5" xfId="373"/>
    <cellStyle name="Percent 6" xfId="374"/>
    <cellStyle name="Percent 7" xfId="375"/>
    <cellStyle name="Percent 8" xfId="376"/>
    <cellStyle name="Processing" xfId="377"/>
    <cellStyle name="Processing 2" xfId="378"/>
    <cellStyle name="Processing_Electric Rev Req Model (2009 GRC) Rebuttal" xfId="379"/>
    <cellStyle name="PSChar" xfId="380"/>
    <cellStyle name="PSChar 2" xfId="381"/>
    <cellStyle name="PSChar 3" xfId="382"/>
    <cellStyle name="PSDate" xfId="383"/>
    <cellStyle name="PSDate 2" xfId="384"/>
    <cellStyle name="PSDate 3" xfId="385"/>
    <cellStyle name="PSDec" xfId="386"/>
    <cellStyle name="PSDec 2" xfId="387"/>
    <cellStyle name="PSDec 3" xfId="388"/>
    <cellStyle name="PSHeading" xfId="389"/>
    <cellStyle name="PSHeading 2" xfId="390"/>
    <cellStyle name="PSHeading 3" xfId="391"/>
    <cellStyle name="PSInt" xfId="392"/>
    <cellStyle name="PSInt 2" xfId="393"/>
    <cellStyle name="PSInt 3" xfId="394"/>
    <cellStyle name="PSSpacer" xfId="395"/>
    <cellStyle name="PSSpacer 2" xfId="396"/>
    <cellStyle name="PSSpacer 3" xfId="397"/>
    <cellStyle name="purple - Style8" xfId="398"/>
    <cellStyle name="purple - Style8 2" xfId="399"/>
    <cellStyle name="purple - Style8_Electric Rev Req Model (2009 GRC) Rebuttal" xfId="400"/>
    <cellStyle name="RED" xfId="401"/>
    <cellStyle name="Red - Style7" xfId="402"/>
    <cellStyle name="Red - Style7 2" xfId="403"/>
    <cellStyle name="Red - Style7_Electric Rev Req Model (2009 GRC) Rebuttal" xfId="404"/>
    <cellStyle name="RED_04 07E Wild Horse Wind Expansion (C) (2)" xfId="405"/>
    <cellStyle name="Report" xfId="406"/>
    <cellStyle name="Report - Style5" xfId="407"/>
    <cellStyle name="Report - Style6" xfId="408"/>
    <cellStyle name="Report - Style7" xfId="409"/>
    <cellStyle name="Report - Style8" xfId="410"/>
    <cellStyle name="Report 2" xfId="411"/>
    <cellStyle name="Report Bar" xfId="412"/>
    <cellStyle name="Report Bar 2" xfId="413"/>
    <cellStyle name="Report Bar_Electric Rev Req Model (2009 GRC) Rebuttal" xfId="414"/>
    <cellStyle name="Report Heading" xfId="415"/>
    <cellStyle name="Report Heading 2" xfId="416"/>
    <cellStyle name="Report Heading_Electric Rev Req Model (2009 GRC) Rebuttal" xfId="417"/>
    <cellStyle name="Report Percent" xfId="418"/>
    <cellStyle name="Report Percent 2" xfId="419"/>
    <cellStyle name="Report Percent_Electric Rev Req Model (2009 GRC) Rebuttal" xfId="420"/>
    <cellStyle name="Report Unit Cost" xfId="421"/>
    <cellStyle name="Report Unit Cost 2" xfId="422"/>
    <cellStyle name="Report Unit Cost_Electric Rev Req Model (2009 GRC) Rebuttal" xfId="423"/>
    <cellStyle name="Report_Electric Rev Req Model (2009 GRC) Rebuttal" xfId="424"/>
    <cellStyle name="Reports" xfId="425"/>
    <cellStyle name="Reports Total" xfId="426"/>
    <cellStyle name="Reports Total 2" xfId="427"/>
    <cellStyle name="Reports Total_Electric Rev Req Model (2009 GRC) Rebuttal" xfId="428"/>
    <cellStyle name="Reports Unit Cost Total" xfId="429"/>
    <cellStyle name="Reports_Book9" xfId="430"/>
    <cellStyle name="RevList" xfId="431"/>
    <cellStyle name="round100" xfId="432"/>
    <cellStyle name="round100 2" xfId="433"/>
    <cellStyle name="round100 3" xfId="434"/>
    <cellStyle name="SAPBEXstdData" xfId="435"/>
    <cellStyle name="shade" xfId="436"/>
    <cellStyle name="shade 2" xfId="437"/>
    <cellStyle name="shade 3" xfId="438"/>
    <cellStyle name="StmtTtl1" xfId="439"/>
    <cellStyle name="StmtTtl1 2" xfId="440"/>
    <cellStyle name="StmtTtl1 3" xfId="441"/>
    <cellStyle name="StmtTtl1 4" xfId="442"/>
    <cellStyle name="StmtTtl2" xfId="443"/>
    <cellStyle name="StmtTtl2 2" xfId="444"/>
    <cellStyle name="StmtTtl2 3" xfId="445"/>
    <cellStyle name="STYL1 - Style1" xfId="446"/>
    <cellStyle name="Style 1" xfId="447"/>
    <cellStyle name="Style 1 2" xfId="448"/>
    <cellStyle name="Style 1 3" xfId="449"/>
    <cellStyle name="Style 1 4" xfId="450"/>
    <cellStyle name="Style 1_Book9" xfId="451"/>
    <cellStyle name="Subtotal" xfId="452"/>
    <cellStyle name="Sub-total" xfId="453"/>
    <cellStyle name="Test" xfId="454"/>
    <cellStyle name="Title" xfId="455"/>
    <cellStyle name="Title: - Style3" xfId="456"/>
    <cellStyle name="Title: - Style4" xfId="457"/>
    <cellStyle name="Title: Major" xfId="458"/>
    <cellStyle name="Title: Minor" xfId="459"/>
    <cellStyle name="Title: Minor 2" xfId="460"/>
    <cellStyle name="Title: Minor_Electric Rev Req Model (2009 GRC) Rebuttal" xfId="461"/>
    <cellStyle name="Title: Worksheet" xfId="462"/>
    <cellStyle name="Total" xfId="463"/>
    <cellStyle name="Total 2" xfId="464"/>
    <cellStyle name="Total 3" xfId="465"/>
    <cellStyle name="Total4 - Style4" xfId="466"/>
    <cellStyle name="Total4 - Style4 2" xfId="467"/>
    <cellStyle name="Total4 - Style4_Electric Rev Req Model (2009 GRC) Rebuttal" xfId="468"/>
    <cellStyle name="Warning Text" xfId="469"/>
  </cellStyles>
  <dxfs count="2">
    <dxf>
      <font>
        <b/>
        <i val="0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24" sqref="E24"/>
    </sheetView>
  </sheetViews>
  <sheetFormatPr defaultColWidth="9.33203125" defaultRowHeight="10.5"/>
  <cols>
    <col min="1" max="1" width="5.83203125" style="4" bestFit="1" customWidth="1"/>
    <col min="2" max="2" width="52.16015625" style="4" customWidth="1"/>
    <col min="3" max="3" width="14.33203125" style="4" customWidth="1"/>
    <col min="4" max="4" width="3.16015625" style="4" customWidth="1"/>
    <col min="5" max="5" width="19.16015625" style="4" customWidth="1"/>
  </cols>
  <sheetData>
    <row r="1" s="53" customFormat="1" ht="12.75"/>
    <row r="2" spans="1:5" s="54" customFormat="1" ht="12.75">
      <c r="A2" s="1"/>
      <c r="B2" s="2"/>
      <c r="C2" s="3"/>
      <c r="D2" s="4"/>
      <c r="E2" s="5"/>
    </row>
    <row r="3" spans="1:5" s="54" customFormat="1" ht="12.75">
      <c r="A3" s="7"/>
      <c r="B3" s="4"/>
      <c r="C3" s="4"/>
      <c r="D3" s="4"/>
      <c r="E3" s="8"/>
    </row>
    <row r="4" spans="2:5" ht="12.75">
      <c r="B4" s="9"/>
      <c r="C4" s="10"/>
      <c r="D4" s="11"/>
      <c r="E4" s="9"/>
    </row>
    <row r="5" spans="1:5" ht="12.75">
      <c r="A5" s="12" t="s">
        <v>37</v>
      </c>
      <c r="B5" s="9"/>
      <c r="C5" s="10"/>
      <c r="D5" s="11"/>
      <c r="E5" s="9"/>
    </row>
    <row r="6" spans="1:5" ht="12.75">
      <c r="A6" s="12"/>
      <c r="B6" s="12" t="s">
        <v>36</v>
      </c>
      <c r="C6" s="10"/>
      <c r="D6" s="10"/>
      <c r="E6" s="9"/>
    </row>
    <row r="7" spans="1:5" ht="12.75">
      <c r="A7" s="10" t="s">
        <v>35</v>
      </c>
      <c r="B7" s="9"/>
      <c r="C7" s="10"/>
      <c r="D7" s="10"/>
      <c r="E7" s="9"/>
    </row>
    <row r="8" spans="1:5" ht="12.75">
      <c r="A8" s="12" t="s">
        <v>36</v>
      </c>
      <c r="B8" s="10"/>
      <c r="C8" s="10"/>
      <c r="D8" s="10"/>
      <c r="E8" s="9"/>
    </row>
    <row r="9" spans="1:4" ht="12.75">
      <c r="A9" s="1"/>
      <c r="B9" s="1"/>
      <c r="C9" s="1"/>
      <c r="D9" s="1"/>
    </row>
    <row r="10" spans="1:5" ht="12.75">
      <c r="A10" s="13" t="s">
        <v>2</v>
      </c>
      <c r="E10" s="14" t="s">
        <v>3</v>
      </c>
    </row>
    <row r="11" spans="1:5" ht="12.75">
      <c r="A11" s="15" t="s">
        <v>6</v>
      </c>
      <c r="B11" s="16" t="s">
        <v>7</v>
      </c>
      <c r="C11" s="17"/>
      <c r="D11" s="17"/>
      <c r="E11" s="18" t="s">
        <v>3</v>
      </c>
    </row>
    <row r="12" ht="12.75">
      <c r="E12" s="1"/>
    </row>
    <row r="13" spans="1:5" ht="12.75">
      <c r="A13" s="14">
        <v>1</v>
      </c>
      <c r="B13" s="4" t="s">
        <v>14</v>
      </c>
      <c r="E13" s="23">
        <v>1658305524.462157</v>
      </c>
    </row>
    <row r="14" spans="1:5" ht="12.75">
      <c r="A14" s="14">
        <f aca="true" t="shared" si="0" ref="A14:A22">A13+1</f>
        <v>2</v>
      </c>
      <c r="B14" s="26" t="s">
        <v>17</v>
      </c>
      <c r="E14" s="28">
        <f>'MJS-7.02'!E17</f>
        <v>0.0842</v>
      </c>
    </row>
    <row r="15" spans="1:2" ht="12.75">
      <c r="A15" s="14">
        <f t="shared" si="0"/>
        <v>3</v>
      </c>
      <c r="B15" s="26"/>
    </row>
    <row r="16" spans="1:5" ht="12.75">
      <c r="A16" s="14">
        <f t="shared" si="0"/>
        <v>4</v>
      </c>
      <c r="B16" s="4" t="s">
        <v>21</v>
      </c>
      <c r="E16" s="33">
        <f>E13*E14</f>
        <v>139629325.15971363</v>
      </c>
    </row>
    <row r="17" spans="1:5" ht="12.75">
      <c r="A17" s="14">
        <f t="shared" si="0"/>
        <v>5</v>
      </c>
      <c r="B17" s="26"/>
      <c r="E17" s="33"/>
    </row>
    <row r="18" spans="1:5" ht="12.75">
      <c r="A18" s="14">
        <f t="shared" si="0"/>
        <v>6</v>
      </c>
      <c r="B18" s="26" t="s">
        <v>25</v>
      </c>
      <c r="E18" s="36">
        <v>119825618.3254546</v>
      </c>
    </row>
    <row r="19" spans="1:5" ht="12.75">
      <c r="A19" s="14">
        <f t="shared" si="0"/>
        <v>7</v>
      </c>
      <c r="B19" s="26" t="s">
        <v>26</v>
      </c>
      <c r="E19" s="33">
        <f>+E16-E18</f>
        <v>19803706.834259033</v>
      </c>
    </row>
    <row r="20" spans="1:5" ht="12.75">
      <c r="A20" s="14">
        <f t="shared" si="0"/>
        <v>8</v>
      </c>
      <c r="E20" s="33"/>
    </row>
    <row r="21" spans="1:5" ht="12.75">
      <c r="A21" s="14">
        <f t="shared" si="0"/>
        <v>9</v>
      </c>
      <c r="B21" s="4" t="s">
        <v>1</v>
      </c>
      <c r="E21" s="38">
        <f>'MJS-7.03'!E22</f>
        <v>0.62149</v>
      </c>
    </row>
    <row r="22" spans="1:5" ht="12.75">
      <c r="A22" s="14">
        <f t="shared" si="0"/>
        <v>10</v>
      </c>
      <c r="C22" s="41"/>
      <c r="E22" s="42"/>
    </row>
    <row r="23" spans="1:5" ht="12.75">
      <c r="A23" s="14">
        <v>11</v>
      </c>
      <c r="E23" s="44"/>
    </row>
    <row r="24" spans="1:5" ht="12.75">
      <c r="A24" s="14">
        <v>12</v>
      </c>
      <c r="B24" s="45" t="s">
        <v>33</v>
      </c>
      <c r="C24" s="45"/>
      <c r="E24" s="33">
        <f>ROUND(+E19/E21,0)</f>
        <v>31864884</v>
      </c>
    </row>
    <row r="25" spans="1:5" ht="12.75">
      <c r="A25" s="14">
        <v>13</v>
      </c>
      <c r="B25" s="4" t="s">
        <v>34</v>
      </c>
      <c r="E25" s="33">
        <v>0</v>
      </c>
    </row>
    <row r="26" ht="12.75">
      <c r="A26" s="14">
        <v>14</v>
      </c>
    </row>
    <row r="27" spans="1:5" ht="13.5" thickBot="1">
      <c r="A27" s="14">
        <v>15</v>
      </c>
      <c r="B27" s="45" t="s">
        <v>33</v>
      </c>
      <c r="C27" s="48"/>
      <c r="D27" s="48"/>
      <c r="E27" s="49">
        <f>E24-E25</f>
        <v>31864884</v>
      </c>
    </row>
    <row r="28" spans="1:2" ht="14.25" thickTop="1">
      <c r="A28" s="50"/>
      <c r="B28" s="51"/>
    </row>
    <row r="29" ht="12.75">
      <c r="B29" s="51"/>
    </row>
    <row r="30" spans="2:5" ht="12.75">
      <c r="B30" s="51"/>
      <c r="E30" s="52"/>
    </row>
    <row r="31" ht="12.75">
      <c r="B31" s="51"/>
    </row>
    <row r="32" ht="12.75">
      <c r="B32" s="51"/>
    </row>
    <row r="33" ht="12.75">
      <c r="B33" s="51"/>
    </row>
  </sheetData>
  <sheetProtection/>
  <printOptions horizontalCentered="1"/>
  <pageMargins left="0.7" right="0.7" top="0.75" bottom="0.75" header="0.3" footer="0.3"/>
  <pageSetup horizontalDpi="600" verticalDpi="600" orientation="portrait" scale="97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E23" sqref="E23"/>
    </sheetView>
  </sheetViews>
  <sheetFormatPr defaultColWidth="9.33203125" defaultRowHeight="10.5"/>
  <cols>
    <col min="1" max="1" width="6.83203125" style="4" customWidth="1"/>
    <col min="2" max="2" width="52.16015625" style="4" customWidth="1"/>
    <col min="3" max="3" width="17.66015625" style="4" customWidth="1"/>
    <col min="4" max="4" width="22.33203125" style="4" customWidth="1"/>
    <col min="5" max="5" width="19.16015625" style="4" customWidth="1"/>
  </cols>
  <sheetData>
    <row r="1" spans="1:5" ht="12.75">
      <c r="A1" s="53"/>
      <c r="B1" s="53"/>
      <c r="C1" s="53"/>
      <c r="D1" s="53"/>
      <c r="E1" s="53"/>
    </row>
    <row r="2" spans="1:5" ht="12.75">
      <c r="A2" s="1"/>
      <c r="C2" s="6"/>
      <c r="E2" s="5"/>
    </row>
    <row r="3" spans="1:5" ht="12.75">
      <c r="A3" s="7"/>
      <c r="C3" s="6"/>
      <c r="E3" s="8"/>
    </row>
    <row r="4" spans="1:5" ht="12.75">
      <c r="A4" s="12" t="s">
        <v>37</v>
      </c>
      <c r="B4" s="10"/>
      <c r="C4" s="10"/>
      <c r="D4" s="10"/>
      <c r="E4" s="10"/>
    </row>
    <row r="5" spans="1:5" ht="12.75">
      <c r="A5" s="12" t="s">
        <v>0</v>
      </c>
      <c r="B5" s="10"/>
      <c r="C5" s="11"/>
      <c r="D5" s="10"/>
      <c r="E5" s="10"/>
    </row>
    <row r="6" spans="1:5" ht="12.75">
      <c r="A6" s="10" t="s">
        <v>35</v>
      </c>
      <c r="B6" s="10"/>
      <c r="C6" s="10"/>
      <c r="D6" s="10"/>
      <c r="E6" s="10"/>
    </row>
    <row r="7" spans="1:5" ht="12.75">
      <c r="A7" s="12" t="s">
        <v>36</v>
      </c>
      <c r="B7" s="10"/>
      <c r="C7" s="10"/>
      <c r="D7" s="10"/>
      <c r="E7" s="10"/>
    </row>
    <row r="8" spans="1:5" ht="12.75">
      <c r="A8" s="1"/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12.75">
      <c r="A10" s="13" t="s">
        <v>2</v>
      </c>
      <c r="B10" s="1"/>
      <c r="C10" s="13" t="s">
        <v>4</v>
      </c>
      <c r="D10" s="13"/>
      <c r="E10" s="13" t="s">
        <v>5</v>
      </c>
    </row>
    <row r="11" spans="1:5" ht="12.75">
      <c r="A11" s="19" t="s">
        <v>6</v>
      </c>
      <c r="B11" s="20" t="s">
        <v>7</v>
      </c>
      <c r="C11" s="19" t="s">
        <v>8</v>
      </c>
      <c r="D11" s="19" t="s">
        <v>9</v>
      </c>
      <c r="E11" s="19" t="s">
        <v>10</v>
      </c>
    </row>
    <row r="12" spans="1:5" ht="12.75">
      <c r="A12" s="22"/>
      <c r="B12" s="22"/>
      <c r="C12" s="22"/>
      <c r="D12" s="22"/>
      <c r="E12" s="22"/>
    </row>
    <row r="13" spans="1:5" ht="12.75">
      <c r="A13" s="14">
        <v>1</v>
      </c>
      <c r="B13" s="4" t="s">
        <v>15</v>
      </c>
      <c r="C13" s="24">
        <v>0.04</v>
      </c>
      <c r="D13" s="24">
        <v>0.0462</v>
      </c>
      <c r="E13" s="25">
        <f>ROUND(C13*D13,4)</f>
        <v>0.0018</v>
      </c>
    </row>
    <row r="14" spans="1:5" ht="12.75">
      <c r="A14" s="14">
        <v>2</v>
      </c>
      <c r="B14" s="4" t="s">
        <v>18</v>
      </c>
      <c r="C14" s="25">
        <f>C17-C15-C16-C13</f>
        <v>0.48000000000000004</v>
      </c>
      <c r="D14" s="24">
        <v>0.0637</v>
      </c>
      <c r="E14" s="25">
        <f>ROUND(C14*D14,4)</f>
        <v>0.0306</v>
      </c>
    </row>
    <row r="15" spans="1:5" ht="12.75">
      <c r="A15" s="14">
        <v>3</v>
      </c>
      <c r="B15" s="4" t="s">
        <v>20</v>
      </c>
      <c r="C15" s="25">
        <v>0</v>
      </c>
      <c r="D15" s="25">
        <v>0</v>
      </c>
      <c r="E15" s="25">
        <f>ROUND(C15*D15,4)</f>
        <v>0</v>
      </c>
    </row>
    <row r="16" spans="1:5" ht="12.75">
      <c r="A16" s="14">
        <v>4</v>
      </c>
      <c r="B16" s="4" t="s">
        <v>22</v>
      </c>
      <c r="C16" s="34">
        <v>0.48</v>
      </c>
      <c r="D16" s="28">
        <v>0.108</v>
      </c>
      <c r="E16" s="25">
        <f>ROUND(C16*D16,4)</f>
        <v>0.0518</v>
      </c>
    </row>
    <row r="17" spans="1:5" ht="12.75">
      <c r="A17" s="14">
        <v>5</v>
      </c>
      <c r="B17" s="4" t="s">
        <v>23</v>
      </c>
      <c r="C17" s="35">
        <v>1</v>
      </c>
      <c r="D17" s="25"/>
      <c r="E17" s="35">
        <f>SUM(E13:E16)</f>
        <v>0.0842</v>
      </c>
    </row>
    <row r="18" spans="1:5" ht="12.75">
      <c r="A18" s="14">
        <v>6</v>
      </c>
      <c r="C18" s="25"/>
      <c r="D18" s="25"/>
      <c r="E18" s="25"/>
    </row>
    <row r="19" spans="1:5" ht="12.75">
      <c r="A19" s="14">
        <v>7</v>
      </c>
      <c r="B19" s="4" t="s">
        <v>27</v>
      </c>
      <c r="C19" s="25">
        <f>C13</f>
        <v>0.04</v>
      </c>
      <c r="D19" s="25">
        <f>D13*0.65</f>
        <v>0.03003</v>
      </c>
      <c r="E19" s="25">
        <f>ROUND(E13*0.65,4)</f>
        <v>0.0012</v>
      </c>
    </row>
    <row r="20" spans="1:5" ht="12.75">
      <c r="A20" s="14">
        <v>8</v>
      </c>
      <c r="B20" s="4" t="s">
        <v>29</v>
      </c>
      <c r="C20" s="25">
        <f>C14</f>
        <v>0.48000000000000004</v>
      </c>
      <c r="D20" s="25">
        <f>D14*0.65</f>
        <v>0.041405000000000004</v>
      </c>
      <c r="E20" s="25">
        <f>ROUND(E14*0.65,4)</f>
        <v>0.0199</v>
      </c>
    </row>
    <row r="21" spans="1:5" ht="12.75">
      <c r="A21" s="14">
        <v>9</v>
      </c>
      <c r="B21" s="4" t="s">
        <v>31</v>
      </c>
      <c r="C21" s="25">
        <f>C15</f>
        <v>0</v>
      </c>
      <c r="D21" s="25">
        <f>D15</f>
        <v>0</v>
      </c>
      <c r="E21" s="25">
        <f>ROUND(C21*D21,4)</f>
        <v>0</v>
      </c>
    </row>
    <row r="22" spans="1:5" ht="12.75">
      <c r="A22" s="14">
        <v>10</v>
      </c>
      <c r="B22" s="4" t="s">
        <v>22</v>
      </c>
      <c r="C22" s="34">
        <f>C16</f>
        <v>0.48</v>
      </c>
      <c r="D22" s="28">
        <f>D16</f>
        <v>0.108</v>
      </c>
      <c r="E22" s="25">
        <f>ROUND(C22*D22,4)</f>
        <v>0.0518</v>
      </c>
    </row>
    <row r="23" spans="1:5" ht="12.75">
      <c r="A23" s="14">
        <v>11</v>
      </c>
      <c r="B23" s="4" t="s">
        <v>32</v>
      </c>
      <c r="C23" s="35">
        <f>SUM(C19:C22)</f>
        <v>1</v>
      </c>
      <c r="D23" s="25"/>
      <c r="E23" s="35">
        <f>SUM(E19:E22)</f>
        <v>0.07289999999999999</v>
      </c>
    </row>
    <row r="24" spans="1:5" ht="13.5">
      <c r="A24" s="46"/>
      <c r="C24" s="34"/>
      <c r="D24" s="25"/>
      <c r="E24" s="34"/>
    </row>
    <row r="25" spans="1:5" ht="12.75">
      <c r="A25" s="1"/>
      <c r="B25" s="2"/>
      <c r="C25" s="3"/>
      <c r="E25" s="5"/>
    </row>
  </sheetData>
  <sheetProtection/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E14" sqref="E14"/>
    </sheetView>
  </sheetViews>
  <sheetFormatPr defaultColWidth="9.33203125" defaultRowHeight="10.5"/>
  <cols>
    <col min="1" max="1" width="6.83203125" style="4" customWidth="1"/>
    <col min="2" max="2" width="52.16015625" style="4" customWidth="1"/>
    <col min="3" max="3" width="17.66015625" style="4" customWidth="1"/>
    <col min="4" max="4" width="22.33203125" style="4" customWidth="1"/>
    <col min="5" max="5" width="19.16015625" style="4" customWidth="1"/>
  </cols>
  <sheetData>
    <row r="1" spans="1:5" ht="12.75">
      <c r="A1" s="53"/>
      <c r="B1" s="53"/>
      <c r="C1" s="53"/>
      <c r="D1" s="53"/>
      <c r="E1" s="53"/>
    </row>
    <row r="2" ht="12.75">
      <c r="E2" s="5"/>
    </row>
    <row r="3" spans="1:5" ht="12.75">
      <c r="A3" s="1"/>
      <c r="B3" s="2"/>
      <c r="C3" s="3"/>
      <c r="E3" s="8"/>
    </row>
    <row r="4" spans="1:5" ht="12.75">
      <c r="A4" s="1"/>
      <c r="B4" s="10"/>
      <c r="C4" s="1"/>
      <c r="D4" s="1"/>
      <c r="E4" s="1"/>
    </row>
    <row r="5" spans="1:5" ht="12.75">
      <c r="A5" s="12" t="s">
        <v>37</v>
      </c>
      <c r="B5" s="10"/>
      <c r="C5" s="10"/>
      <c r="D5" s="10"/>
      <c r="E5" s="10"/>
    </row>
    <row r="6" spans="1:5" ht="12.75">
      <c r="A6" s="10" t="s">
        <v>1</v>
      </c>
      <c r="B6" s="10"/>
      <c r="C6" s="10"/>
      <c r="D6" s="10"/>
      <c r="E6" s="10"/>
    </row>
    <row r="7" spans="1:5" ht="12.75">
      <c r="A7" s="10" t="s">
        <v>35</v>
      </c>
      <c r="B7" s="10"/>
      <c r="C7" s="10"/>
      <c r="D7" s="10"/>
      <c r="E7" s="10"/>
    </row>
    <row r="8" spans="1:5" ht="12.75">
      <c r="A8" s="12" t="s">
        <v>36</v>
      </c>
      <c r="B8" s="10"/>
      <c r="C8" s="10"/>
      <c r="D8" s="10"/>
      <c r="E8" s="10"/>
    </row>
    <row r="9" spans="1:5" ht="12.75">
      <c r="A9" s="1"/>
      <c r="B9" s="1"/>
      <c r="C9" s="1"/>
      <c r="D9" s="1"/>
      <c r="E9" s="1"/>
    </row>
    <row r="10" spans="1:5" ht="12.75">
      <c r="A10" s="13" t="s">
        <v>2</v>
      </c>
      <c r="B10" s="1"/>
      <c r="C10" s="1"/>
      <c r="D10" s="1"/>
      <c r="E10" s="1"/>
    </row>
    <row r="11" spans="1:5" ht="12.75">
      <c r="A11" s="15" t="s">
        <v>6</v>
      </c>
      <c r="B11" s="21" t="s">
        <v>7</v>
      </c>
      <c r="C11" s="15" t="s">
        <v>11</v>
      </c>
      <c r="D11" s="15" t="s">
        <v>12</v>
      </c>
      <c r="E11" s="15" t="s">
        <v>13</v>
      </c>
    </row>
    <row r="13" spans="1:5" ht="12.75">
      <c r="A13" s="14">
        <v>1</v>
      </c>
      <c r="B13" s="26" t="s">
        <v>16</v>
      </c>
      <c r="C13" s="27"/>
      <c r="D13" s="27"/>
      <c r="E13" s="27">
        <v>0.003475</v>
      </c>
    </row>
    <row r="14" spans="1:5" ht="12.75">
      <c r="A14" s="14">
        <f aca="true" t="shared" si="0" ref="A14:A22">+A13+1</f>
        <v>2</v>
      </c>
      <c r="B14" s="4" t="s">
        <v>19</v>
      </c>
      <c r="C14" s="27"/>
      <c r="D14" s="27"/>
      <c r="E14" s="27">
        <v>0.002</v>
      </c>
    </row>
    <row r="15" spans="1:5" ht="12.75">
      <c r="A15" s="14">
        <f t="shared" si="0"/>
        <v>3</v>
      </c>
      <c r="B15" s="29" t="str">
        <f>"STATE UTILITY TAX ( "&amp;D15*100&amp;"% - ( LINE 1 * "&amp;D15*100&amp;"% )  )"</f>
        <v>STATE UTILITY TAX ( 3.852% - ( LINE 1 * 3.852% )  )</v>
      </c>
      <c r="C15" s="30"/>
      <c r="D15" s="31">
        <v>0.03852</v>
      </c>
      <c r="E15" s="32">
        <f>ROUND(D15-(D15*E13),6)</f>
        <v>0.038386</v>
      </c>
    </row>
    <row r="16" spans="1:5" ht="12.75">
      <c r="A16" s="14">
        <f t="shared" si="0"/>
        <v>4</v>
      </c>
      <c r="C16" s="27"/>
      <c r="D16" s="27"/>
      <c r="E16" s="27"/>
    </row>
    <row r="17" spans="1:5" ht="12.75">
      <c r="A17" s="14">
        <f t="shared" si="0"/>
        <v>5</v>
      </c>
      <c r="B17" s="29" t="s">
        <v>24</v>
      </c>
      <c r="C17" s="27"/>
      <c r="D17" s="27"/>
      <c r="E17" s="27">
        <f>SUM(E13:E16)</f>
        <v>0.043861000000000004</v>
      </c>
    </row>
    <row r="18" ht="12.75">
      <c r="A18" s="14">
        <f t="shared" si="0"/>
        <v>6</v>
      </c>
    </row>
    <row r="19" spans="1:5" ht="12.75">
      <c r="A19" s="14">
        <f t="shared" si="0"/>
        <v>7</v>
      </c>
      <c r="B19" s="30" t="s">
        <v>28</v>
      </c>
      <c r="C19" s="30"/>
      <c r="D19" s="30"/>
      <c r="E19" s="27">
        <f>ROUND(1-E17,6)</f>
        <v>0.956139</v>
      </c>
    </row>
    <row r="20" spans="1:5" ht="12.75">
      <c r="A20" s="14">
        <f t="shared" si="0"/>
        <v>8</v>
      </c>
      <c r="B20" s="29" t="s">
        <v>30</v>
      </c>
      <c r="C20" s="27"/>
      <c r="D20" s="37">
        <v>0.35</v>
      </c>
      <c r="E20" s="27">
        <f>ROUND(E19*D20,6)</f>
        <v>0.334649</v>
      </c>
    </row>
    <row r="21" spans="1:5" ht="12.75">
      <c r="A21" s="14">
        <f t="shared" si="0"/>
        <v>9</v>
      </c>
      <c r="B21" s="26"/>
      <c r="C21" s="27"/>
      <c r="D21" s="39"/>
      <c r="E21" s="40"/>
    </row>
    <row r="22" spans="1:5" ht="13.5" thickBot="1">
      <c r="A22" s="14">
        <f t="shared" si="0"/>
        <v>10</v>
      </c>
      <c r="B22" s="26" t="s">
        <v>1</v>
      </c>
      <c r="C22" s="27"/>
      <c r="D22" s="39"/>
      <c r="E22" s="43">
        <f>E19-E20</f>
        <v>0.62149</v>
      </c>
    </row>
    <row r="23" ht="13.5" thickTop="1">
      <c r="A23" s="14"/>
    </row>
    <row r="24" spans="1:5" ht="12.75">
      <c r="A24" s="14"/>
      <c r="E24" s="47"/>
    </row>
    <row r="25" ht="12.75">
      <c r="A25" s="14"/>
    </row>
  </sheetData>
  <sheetProtection/>
  <conditionalFormatting sqref="A1:E1">
    <cfRule type="cellIs" priority="1" dxfId="1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sfree</cp:lastModifiedBy>
  <cp:lastPrinted>2011-05-24T20:42:49Z</cp:lastPrinted>
  <dcterms:created xsi:type="dcterms:W3CDTF">2011-05-24T17:17:12Z</dcterms:created>
  <dcterms:modified xsi:type="dcterms:W3CDTF">2011-05-24T20:42:53Z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