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S:\PSB1\REGULATN\PA&amp;D\Decoupling Mechanism\Washington\3 Year Decoupling Evaluation\Workpapers\"/>
    </mc:Choice>
  </mc:AlternateContent>
  <xr:revisionPtr revIDLastSave="0" documentId="13_ncr:1_{F3CC7325-852B-4A71-A287-71E5379528C8}" xr6:coauthVersionLast="45" xr6:coauthVersionMax="45" xr10:uidLastSave="{00000000-0000-0000-0000-000000000000}"/>
  <bookViews>
    <workbookView xWindow="-120" yWindow="-120" windowWidth="29040" windowHeight="15990" firstSheet="29" activeTab="36"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 i="12861" l="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L131" i="12812" s="1"/>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4" i="12812"/>
  <c r="H106" i="12812" s="1"/>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H14" i="12812" s="1"/>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H13" i="12812" s="1"/>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6" i="12812" s="1"/>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49" i="12812"/>
  <c r="H50" i="12812" s="1"/>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H18" i="12812"/>
  <c r="C1046" i="12843"/>
  <c r="F1046" i="12843" s="1"/>
  <c r="H41" i="12812"/>
  <c r="H44" i="12812" s="1"/>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F13" i="12812"/>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I13" i="12812"/>
  <c r="S13" i="12812"/>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P78" i="12811" l="1"/>
  <c r="X760" i="12843"/>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P41" i="12812"/>
  <c r="N41" i="1281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738" i="12893" l="1"/>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Q41" i="12812"/>
  <c r="Q44" i="12812" s="1"/>
  <c r="P44" i="12812"/>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W738" i="12843" l="1"/>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R81"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G80" i="12894" l="1"/>
  <c r="G81" i="12894" s="1"/>
  <c r="I1112" i="12893"/>
  <c r="I1114" i="12893" s="1"/>
  <c r="P915" i="12893"/>
  <c r="I925" i="12893"/>
  <c r="I989" i="12893"/>
  <c r="I966" i="12893"/>
  <c r="Q969" i="12893" s="1"/>
  <c r="I915" i="12843"/>
  <c r="X966" i="12843" s="1"/>
  <c r="Z989" i="12843"/>
  <c r="I968" i="12843"/>
  <c r="H80" i="12894" l="1"/>
  <c r="H81" i="12894" s="1"/>
  <c r="I968" i="12893"/>
  <c r="R989" i="12893"/>
  <c r="O971" i="12893"/>
  <c r="R971" i="12893" s="1"/>
  <c r="I927" i="12893"/>
  <c r="R929" i="12893" s="1"/>
  <c r="Q928" i="12893"/>
  <c r="Q1326" i="12893" s="1"/>
  <c r="X915" i="12843"/>
  <c r="I925" i="12843"/>
  <c r="N29" i="12783"/>
  <c r="I80" i="12894" l="1"/>
  <c r="I81" i="12894" s="1"/>
  <c r="Y928" i="12843"/>
  <c r="Y1326" i="12843" s="1"/>
  <c r="W971" i="12843"/>
  <c r="I927" i="12843"/>
  <c r="P29" i="12783"/>
  <c r="J80" i="12894" l="1"/>
  <c r="K80" i="12894" s="1"/>
  <c r="Q29" i="12783"/>
  <c r="Z929" i="12843"/>
  <c r="N28" i="12783"/>
  <c r="Z971" i="12843"/>
  <c r="J81" i="12894" l="1"/>
  <c r="K81" i="12894"/>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25" i="12881" l="1"/>
  <c r="K25" i="12881" s="1"/>
  <c r="I15" i="12881"/>
  <c r="K1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29" i="12783"/>
  <c r="W29" i="12783"/>
  <c r="X29" i="12783" s="1"/>
  <c r="X33" i="12889"/>
  <c r="U34" i="12783" l="1"/>
  <c r="X45" i="12889"/>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<sst xmlns="http://schemas.openxmlformats.org/spreadsheetml/2006/main" count="13189" uniqueCount="1298">
  <si>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</si>
  <si>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</si>
  <si>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</si>
  <si>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</si>
  <si>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</si>
  <si>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</si>
  <si>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</si>
  <si>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</si>
  <si>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</si>
  <si>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</si>
  <si>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</si>
  <si>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</si>
  <si>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</si>
  <si>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</si>
  <si>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</si>
  <si>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</si>
  <si>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</si>
  <si>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</si>
  <si>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</si>
  <si>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</si>
  <si>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</si>
  <si>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</si>
  <si>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</si>
  <si>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</si>
  <si>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</si>
  <si>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</si>
  <si>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</si>
  <si>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</si>
  <si>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</si>
  <si>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</si>
  <si>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</si>
  <si>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</si>
  <si>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</si>
  <si>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</si>
  <si>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</si>
  <si>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</si>
  <si>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</si>
  <si>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</si>
  <si>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</si>
  <si>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</si>
  <si>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</si>
  <si>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</si>
  <si>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</si>
  <si>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</si>
  <si>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</si>
  <si>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</si>
  <si>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</si>
  <si>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</si>
  <si>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</si>
  <si>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</si>
  <si>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</si>
  <si>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</si>
  <si>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</si>
  <si>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</si>
  <si>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</si>
  <si>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</si>
  <si>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</si>
  <si>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</si>
  <si>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</si>
  <si>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</si>
  <si>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</si>
  <si>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</si>
  <si>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</si>
  <si>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</si>
  <si>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</si>
  <si>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</si>
  <si>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</si>
  <si>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</si>
  <si>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</si>
  <si>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</si>
  <si>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</si>
  <si>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</si>
  <si>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</si>
  <si>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</si>
  <si>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</si>
  <si>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</si>
  <si>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</si>
  <si>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</si>
  <si>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</si>
  <si>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</si>
  <si>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</si>
  <si>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</si>
  <si>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</si>
  <si>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</si>
  <si>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</si>
  <si>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</si>
  <si>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</si>
  <si>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</si>
  <si>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</si>
  <si>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</si>
  <si>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</si>
  <si>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</si>
  <si>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</si>
  <si>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</si>
  <si>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</si>
  <si>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</si>
  <si>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</si>
  <si>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</si>
  <si>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</si>
  <si>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</si>
  <si>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</si>
  <si>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</si>
  <si>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</si>
  <si>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</si>
  <si>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</si>
  <si>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</si>
  <si>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</si>
  <si>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</si>
  <si>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</si>
  <si>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</si>
  <si>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</si>
  <si>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</si>
  <si>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</si>
  <si>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</si>
  <si>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</si>
  <si>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</si>
  <si>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</si>
  <si>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</si>
  <si>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</si>
  <si>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</si>
  <si>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</si>
  <si>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</si>
  <si>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</si>
  <si>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</si>
  <si>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</si>
  <si>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</si>
  <si>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</si>
  <si>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</si>
  <si>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</si>
  <si>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</si>
  <si>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</si>
  <si>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</si>
  <si>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</si>
  <si>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</si>
  <si>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</si>
  <si>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</si>
  <si>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</si>
  <si>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</si>
  <si>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</si>
  <si>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</si>
  <si>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</si>
  <si>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</si>
  <si>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</si>
  <si>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</si>
  <si>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</si>
  <si>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</si>
  <si>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</si>
  <si>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</si>
  <si>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</si>
  <si>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</si>
  <si>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</si>
  <si>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</si>
  <si>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</si>
  <si>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</si>
  <si>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</si>
  <si>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</si>
  <si>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</si>
  <si>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</si>
  <si>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</si>
  <si>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</si>
  <si>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</si>
  <si>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</si>
  <si>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</si>
  <si>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</si>
  <si>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</si>
  <si>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</si>
  <si>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</si>
  <si>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</si>
  <si>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</si>
  <si>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</si>
  <si>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</si>
  <si>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</si>
  <si>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</si>
  <si>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</si>
  <si>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</si>
  <si>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</si>
  <si>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</si>
  <si>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</si>
  <si>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</si>
  <si>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</si>
  <si>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</si>
  <si>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</si>
  <si>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</si>
  <si>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</si>
  <si>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</si>
  <si>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</si>
  <si>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</si>
  <si>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</si>
  <si>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</si>
  <si>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</si>
  <si>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</si>
  <si>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</si>
  <si>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</si>
  <si>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</si>
  <si>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</si>
  <si>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</si>
  <si>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</si>
  <si>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</si>
  <si>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</si>
  <si>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</si>
  <si>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</si>
  <si>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</si>
  <si>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</si>
  <si>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</si>
  <si>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</si>
  <si>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</si>
  <si>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</si>
  <si>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</si>
  <si>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</si>
  <si>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</si>
  <si>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</si>
  <si>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</si>
  <si>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</si>
  <si>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</si>
  <si>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</si>
  <si>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</si>
  <si>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</si>
  <si>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</si>
  <si>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</si>
  <si>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</si>
  <si>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</si>
  <si>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</si>
  <si>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</si>
  <si>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</si>
  <si>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</si>
  <si>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</si>
  <si>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</si>
  <si>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</si>
  <si>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</si>
  <si>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</si>
  <si>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</si>
  <si>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</si>
  <si>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</si>
  <si>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</si>
  <si>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</si>
  <si>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</si>
  <si>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</si>
  <si>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</si>
  <si>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</si>
  <si>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</si>
  <si>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</si>
  <si>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</si>
  <si>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</si>
  <si>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</si>
  <si>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</si>
  <si>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</si>
  <si>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</si>
  <si>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</si>
  <si>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</si>
  <si>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</si>
  <si>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</si>
  <si>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</si>
  <si>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</si>
  <si>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</si>
  <si>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</si>
  <si>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</si>
  <si>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</si>
  <si>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</si>
  <si>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</si>
  <si>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</si>
  <si>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</si>
  <si>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</si>
  <si>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</si>
  <si>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</si>
  <si>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</si>
  <si>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</si>
  <si>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</si>
  <si>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</si>
  <si>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</si>
  <si>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</si>
  <si>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</si>
  <si>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</si>
  <si>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</si>
  <si>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</si>
  <si>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</si>
  <si>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</si>
  <si>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</si>
  <si>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</si>
  <si>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</si>
  <si>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</si>
  <si>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</si>
  <si>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</si>
  <si>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</si>
  <si>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</si>
  <si>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</si>
  <si>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</si>
  <si>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</si>
  <si>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</si>
  <si>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</si>
  <si>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</si>
  <si>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</si>
  <si>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</si>
  <si>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</si>
  <si>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</si>
  <si>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</si>
  <si>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</si>
  <si>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</si>
  <si>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</si>
  <si>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</si>
  <si>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</si>
  <si>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</si>
  <si>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</si>
  <si>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</si>
  <si>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</si>
  <si>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</si>
  <si>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</si>
  <si>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</si>
  <si>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</si>
  <si>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</si>
  <si>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</si>
  <si>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</si>
  <si>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</si>
  <si>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</si>
  <si>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</si>
  <si>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</si>
  <si>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</si>
  <si>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</si>
  <si>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</si>
  <si>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</si>
  <si>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</si>
  <si>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</si>
  <si>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</si>
  <si>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</si>
  <si>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</si>
  <si>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</si>
  <si>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</si>
  <si>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</si>
  <si>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</si>
  <si>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</si>
  <si>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</si>
  <si>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</si>
  <si>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</si>
  <si>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</si>
  <si>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</si>
  <si>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</si>
  <si>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</si>
  <si>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</si>
  <si>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</si>
  <si>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</si>
  <si>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</si>
  <si>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</si>
  <si>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</si>
  <si>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</si>
  <si>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</si>
  <si>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</si>
  <si>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</si>
  <si>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</si>
  <si>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</si>
  <si>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</si>
  <si>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</si>
  <si>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</si>
  <si>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</si>
  <si>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</si>
  <si>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</si>
  <si>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</si>
  <si>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</si>
  <si>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</si>
  <si>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</si>
  <si>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</si>
  <si>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</si>
  <si>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</si>
  <si>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</si>
  <si>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</si>
  <si>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</si>
  <si>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</si>
  <si>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</si>
  <si>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</si>
  <si>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</si>
  <si>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</si>
  <si>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</si>
  <si>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</si>
  <si>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</si>
  <si>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</si>
  <si>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</si>
  <si>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</si>
  <si>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</si>
  <si>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</si>
  <si>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</si>
  <si>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</si>
  <si>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</si>
  <si>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</si>
  <si>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</si>
  <si>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</si>
  <si>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</si>
  <si>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</si>
  <si>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</si>
  <si>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</si>
  <si>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</si>
  <si>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</si>
  <si>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</si>
  <si>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</si>
  <si>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</si>
  <si>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</si>
  <si>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</si>
  <si>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</si>
  <si>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</si>
  <si>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</si>
  <si>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</si>
  <si>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</si>
  <si>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</si>
  <si>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</si>
  <si>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</si>
  <si>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</si>
  <si>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</si>
  <si>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</si>
  <si>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</si>
  <si>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</si>
  <si>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</si>
  <si>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</si>
  <si>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</si>
  <si>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</si>
  <si>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</si>
  <si>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</si>
  <si>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</si>
  <si>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</si>
  <si>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</si>
  <si>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</si>
  <si>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</si>
  <si>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</si>
  <si>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</si>
  <si>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</si>
  <si>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</si>
  <si>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</si>
  <si>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</si>
  <si>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</si>
  <si>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</si>
  <si>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</si>
  <si>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</si>
  <si>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</si>
  <si>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</si>
  <si>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</si>
  <si>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</si>
  <si>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</si>
  <si>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</si>
  <si>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</si>
  <si>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</si>
  <si>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</si>
  <si>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</si>
  <si>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</si>
  <si>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</si>
  <si>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</si>
  <si>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</si>
  <si>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</si>
  <si>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</si>
  <si>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</si>
  <si>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</si>
  <si>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</si>
  <si>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</si>
  <si>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</si>
  <si>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</si>
  <si>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</si>
  <si>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</si>
  <si>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</si>
  <si>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</si>
  <si>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</si>
  <si>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</si>
  <si>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</si>
  <si>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</si>
  <si>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</si>
  <si>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</si>
  <si>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</si>
  <si>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</si>
  <si>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</si>
  <si>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</si>
  <si>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</si>
  <si>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</si>
  <si>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</si>
  <si>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</si>
  <si>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</si>
  <si>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</si>
  <si>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</si>
  <si>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</si>
  <si>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</si>
  <si>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</si>
  <si>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</si>
  <si>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</si>
  <si>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</si>
  <si>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</si>
  <si>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</si>
  <si>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</si>
  <si>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</si>
  <si>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</si>
  <si>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</si>
  <si>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</si>
  <si>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</si>
  <si>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</si>
  <si>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</si>
  <si>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</si>
  <si>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</si>
  <si>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</si>
  <si>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</si>
  <si>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</si>
  <si>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</si>
  <si>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</si>
  <si>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</si>
  <si>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</si>
  <si>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</si>
  <si>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</si>
  <si>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</si>
  <si>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</si>
  <si>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</si>
  <si>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</si>
  <si>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</si>
  <si>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</si>
  <si>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</si>
  <si>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</si>
  <si>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</si>
  <si>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</si>
  <si>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</si>
  <si>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</si>
  <si>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</si>
  <si>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</si>
  <si>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</si>
  <si>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</si>
  <si>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</si>
  <si>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</si>
  <si>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</si>
  <si>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</si>
  <si>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</si>
  <si>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</si>
  <si>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</si>
  <si>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</si>
  <si>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</si>
  <si>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</si>
  <si>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</si>
  <si>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</si>
  <si>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</si>
  <si>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</si>
  <si>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</si>
  <si>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</si>
  <si>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</si>
  <si>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</si>
  <si>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</si>
  <si>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</si>
  <si>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</si>
  <si>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</si>
  <si>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</si>
  <si>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</si>
  <si>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</si>
  <si>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</si>
  <si>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</si>
  <si>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</si>
  <si>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</si>
  <si>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</si>
  <si>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</si>
  <si>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</si>
  <si>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</si>
  <si>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</si>
  <si>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</si>
  <si>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</si>
  <si>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</si>
  <si>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</si>
  <si>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</si>
  <si>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</si>
  <si>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</si>
  <si>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</si>
  <si>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</si>
  <si>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</si>
  <si>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</si>
  <si>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</si>
  <si>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</si>
  <si>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</si>
  <si>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</si>
  <si>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</si>
  <si>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</si>
  <si>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</si>
  <si>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</si>
  <si>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</si>
  <si>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</si>
  <si>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</si>
  <si>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</si>
  <si>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</si>
  <si>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</si>
  <si>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</si>
  <si>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</si>
  <si>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</si>
  <si>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</si>
  <si>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</si>
  <si>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</si>
  <si>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</si>
  <si>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</si>
  <si>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</si>
  <si>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</si>
  <si>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</si>
  <si>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</si>
  <si>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</si>
  <si>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</si>
  <si>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</si>
  <si>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</si>
  <si>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</si>
  <si>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</si>
  <si>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</si>
  <si>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</si>
  <si>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</si>
  <si>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</si>
  <si>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</si>
  <si>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</si>
  <si>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</si>
  <si>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</si>
  <si>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</si>
  <si>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</si>
  <si>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</si>
  <si>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</si>
  <si>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</si>
  <si>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</si>
  <si>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</si>
  <si>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</si>
  <si>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</si>
  <si>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</si>
  <si>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</si>
  <si>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</si>
  <si>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</si>
  <si>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</si>
  <si>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</si>
  <si>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</si>
  <si>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</si>
  <si>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</si>
  <si>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</si>
  <si>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</si>
  <si>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</si>
  <si>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</si>
  <si>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</si>
  <si>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</si>
  <si>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</si>
  <si>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</si>
  <si>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</si>
  <si>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</si>
  <si>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</si>
  <si>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</si>
  <si>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</si>
  <si>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</si>
  <si>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</si>
  <si>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</si>
  <si>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</si>
  <si>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</si>
  <si>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</si>
  <si>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</si>
  <si>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</si>
  <si>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</si>
  <si>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</si>
  <si>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</si>
  <si>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</si>
  <si>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</si>
  <si>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</si>
  <si>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</si>
  <si>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</si>
  <si>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</si>
  <si>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</si>
  <si>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</si>
  <si>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</si>
  <si>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</si>
  <si>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</si>
  <si>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</si>
  <si>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</si>
  <si>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</si>
  <si>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</si>
  <si>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</si>
  <si>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</si>
  <si>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</si>
  <si>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</si>
  <si>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</si>
  <si>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</si>
  <si>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</si>
  <si>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</si>
  <si>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</si>
  <si>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</si>
  <si>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</si>
  <si>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</si>
  <si>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</si>
  <si>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</si>
  <si>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</si>
  <si>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</si>
  <si>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</si>
  <si>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</si>
  <si>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</si>
  <si>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</si>
  <si>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</si>
  <si>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</si>
  <si>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</si>
  <si>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</si>
  <si>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</si>
  <si>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</si>
  <si>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</si>
  <si>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</si>
  <si>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</si>
  <si>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</si>
  <si>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</si>
  <si>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</si>
  <si>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</si>
  <si>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</si>
  <si>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</si>
  <si>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</si>
  <si>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</si>
  <si>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</si>
  <si>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</si>
  <si>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</si>
  <si>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</si>
  <si>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</si>
  <si>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</si>
  <si>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</si>
  <si>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</si>
  <si>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</si>
  <si>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</si>
  <si>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</si>
  <si>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</si>
  <si>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</si>
  <si>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</si>
  <si>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</si>
  <si>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</si>
  <si>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</si>
  <si>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</si>
  <si>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</si>
  <si>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</si>
  <si>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</si>
  <si>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</si>
  <si>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</si>
  <si>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</si>
  <si>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</si>
  <si>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</si>
  <si>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</si>
  <si>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</si>
  <si>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</si>
  <si>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</si>
  <si>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</si>
  <si>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</si>
  <si>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</si>
  <si>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</si>
  <si>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</si>
  <si>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</si>
  <si>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</si>
  <si>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</si>
  <si>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</si>
  <si>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</si>
  <si>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</si>
  <si>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</si>
  <si>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</si>
  <si>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</si>
  <si>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</si>
  <si>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</si>
  <si>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</si>
  <si>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</si>
  <si>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</si>
  <si>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</si>
  <si>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</si>
  <si>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</si>
  <si>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</si>
  <si>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</si>
  <si>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</si>
  <si>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</si>
  <si>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</si>
  <si>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</si>
  <si>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</si>
  <si>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</si>
  <si>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</si>
  <si>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</si>
  <si>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</si>
  <si>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</si>
  <si>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</si>
  <si>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</si>
  <si>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</si>
  <si>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</si>
  <si>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</si>
  <si>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</si>
  <si>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</si>
  <si>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</si>
  <si>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</si>
  <si>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</si>
  <si>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</si>
  <si>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</si>
  <si>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</si>
  <si>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</si>
  <si>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</si>
  <si>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</si>
  <si>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</si>
  <si>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</si>
  <si>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</si>
  <si>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</si>
  <si>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</si>
  <si>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</si>
  <si>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</si>
  <si>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</si>
  <si>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</si>
  <si>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</si>
  <si>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</si>
  <si>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</si>
  <si>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</si>
  <si>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</si>
  <si>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</si>
  <si>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</si>
  <si>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</si>
  <si>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</si>
  <si>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</si>
  <si>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</si>
  <si>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</si>
  <si>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</si>
  <si>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</si>
  <si>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</si>
  <si>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</si>
  <si>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</si>
  <si>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</si>
  <si>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</si>
  <si>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</si>
  <si>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</si>
  <si>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</si>
  <si>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</si>
  <si>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</si>
  <si>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</si>
  <si>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</si>
  <si>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</si>
  <si>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</si>
  <si>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</si>
  <si>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</si>
  <si>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</si>
  <si>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</si>
  <si>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</si>
  <si>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</si>
  <si>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</si>
  <si>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</si>
  <si>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</si>
  <si>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</si>
  <si>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</si>
  <si>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</si>
  <si>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</si>
  <si>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</si>
  <si>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</si>
  <si>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</si>
  <si>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</si>
  <si>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</si>
  <si>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</si>
  <si>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</si>
  <si>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</si>
  <si>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</si>
  <si>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</si>
  <si>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</si>
  <si>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</si>
  <si>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</si>
  <si>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</si>
  <si>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</si>
  <si>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</si>
  <si>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</si>
  <si>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</si>
  <si>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</si>
  <si>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</si>
  <si>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</si>
  <si>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</si>
  <si>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</si>
  <si>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</si>
  <si>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</si>
  <si>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</si>
  <si>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</si>
  <si>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</si>
  <si>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</si>
  <si>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</si>
  <si>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</si>
  <si>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</si>
  <si>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</si>
  <si>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</si>
  <si>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</si>
  <si>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</si>
  <si>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</si>
  <si>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</si>
  <si>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</si>
  <si>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</si>
  <si>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</si>
  <si>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</si>
  <si>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</si>
  <si>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</si>
  <si>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</si>
  <si>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</si>
  <si>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</si>
  <si>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</si>
  <si>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</si>
  <si>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</si>
  <si>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</si>
  <si>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</si>
  <si>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</si>
  <si>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</si>
  <si>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</si>
  <si>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</si>
  <si>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</si>
  <si>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</si>
  <si>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</si>
  <si>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</si>
  <si>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</si>
  <si>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</si>
  <si>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</si>
  <si>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</si>
  <si>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</si>
  <si>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</si>
  <si>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</si>
  <si>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</si>
  <si>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</si>
  <si>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</si>
  <si>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</si>
  <si>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</si>
  <si>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</si>
  <si>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</si>
  <si>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</si>
  <si>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</si>
  <si>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</si>
  <si>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</si>
  <si>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</si>
  <si>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</si>
  <si>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</si>
  <si>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</si>
  <si>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</si>
  <si>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</si>
  <si>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</si>
  <si>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</si>
  <si>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</si>
  <si>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</si>
  <si>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</si>
  <si>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</si>
  <si>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</si>
  <si>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</si>
  <si>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</si>
  <si>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</si>
  <si>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</si>
  <si>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</si>
  <si>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</si>
  <si>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</si>
  <si>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</si>
  <si>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</si>
  <si>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</si>
  <si>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</si>
  <si>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</si>
  <si>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</si>
  <si>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</si>
  <si>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</si>
  <si>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</si>
  <si>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</si>
  <si>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</si>
  <si>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</si>
  <si>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</si>
  <si>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</si>
  <si>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</si>
  <si>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</si>
  <si>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</si>
  <si>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</si>
  <si>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</si>
  <si>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</si>
  <si>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</si>
  <si>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</si>
  <si>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</si>
  <si>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</si>
  <si>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</si>
  <si>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</si>
  <si>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</si>
  <si>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</si>
  <si>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</si>
  <si>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</si>
  <si>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</si>
  <si>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</si>
  <si>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</si>
  <si>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</si>
  <si>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</si>
  <si>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</si>
  <si>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</si>
  <si>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</si>
  <si>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</si>
  <si>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</si>
  <si>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</si>
  <si>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</si>
  <si>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</si>
  <si>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</si>
  <si>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</si>
  <si>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</si>
  <si>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</si>
  <si>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</si>
  <si>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</si>
  <si>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</si>
  <si>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</si>
  <si>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</si>
  <si>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</si>
  <si>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</si>
  <si>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</si>
  <si>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</si>
  <si>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</si>
  <si>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</si>
  <si>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</si>
  <si>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</si>
  <si>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</si>
  <si>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</si>
  <si>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</si>
  <si>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</si>
  <si>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</si>
  <si>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</si>
  <si>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</si>
  <si>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</si>
  <si>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</si>
  <si>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</si>
  <si>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</si>
  <si>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</si>
  <si>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</si>
  <si>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</si>
  <si>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</si>
  <si>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</si>
  <si>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</si>
  <si>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</si>
  <si>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</si>
  <si>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</si>
  <si>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</si>
  <si>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</si>
  <si>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</si>
  <si>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</si>
  <si>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</si>
  <si>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</si>
  <si>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</si>
  <si>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</si>
  <si>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</si>
  <si>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</si>
  <si>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</si>
  <si>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</si>
  <si>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</si>
  <si>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</si>
  <si>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</si>
  <si>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</si>
  <si>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</si>
  <si>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</si>
  <si>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</si>
  <si>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</si>
  <si>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</si>
  <si>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</si>
  <si>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</si>
  <si>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</si>
  <si>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</si>
  <si>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</si>
  <si>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</si>
  <si>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</si>
  <si>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</si>
  <si>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</si>
  <si>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</si>
  <si>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</si>
  <si>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</si>
  <si>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</si>
  <si>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</si>
  <si>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</si>
  <si>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</si>
  <si>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</si>
  <si>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</si>
  <si>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</si>
  <si>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</si>
  <si>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</si>
  <si>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</si>
  <si>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</si>
  <si>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</si>
  <si>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</si>
  <si>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</si>
  <si>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</si>
  <si>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</si>
  <si>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</si>
  <si>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</si>
  <si>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</si>
  <si>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</si>
  <si>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</si>
  <si>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</si>
  <si>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</si>
  <si>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</si>
  <si>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</si>
  <si>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</si>
  <si>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</si>
  <si>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</si>
  <si>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</si>
  <si>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</si>
  <si>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</si>
  <si>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</si>
  <si>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</si>
  <si>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</si>
  <si>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</si>
  <si>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</si>
  <si>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</si>
  <si>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</si>
  <si>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</si>
  <si>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</si>
  <si>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</si>
  <si>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</si>
  <si>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</si>
  <si>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</si>
  <si>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</si>
  <si>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</si>
  <si>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</si>
  <si>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</si>
  <si>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</si>
  <si>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</si>
  <si>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</si>
  <si>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</si>
  <si>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</si>
  <si>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</si>
  <si>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</si>
  <si>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</si>
  <si>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</si>
  <si>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</si>
  <si>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</si>
  <si>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</si>
  <si>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</si>
  <si>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</si>
  <si>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</si>
  <si>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</si>
  <si>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</si>
  <si>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</si>
  <si>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</si>
  <si>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</si>
  <si>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</si>
  <si>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</si>
  <si>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</si>
  <si>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</si>
  <si>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</si>
  <si>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</si>
  <si>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</si>
  <si>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</si>
  <si>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</si>
  <si>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</si>
  <si>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</si>
  <si>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</si>
  <si>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</si>
  <si>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</si>
  <si>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</si>
  <si>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</si>
  <si>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</si>
  <si>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</si>
  <si>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</si>
  <si>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</si>
  <si>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</si>
  <si>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</si>
  <si>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</si>
  <si>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</si>
  <si>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</si>
  <si>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</si>
  <si>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</si>
  <si>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</si>
  <si>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</si>
  <si>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</si>
  <si>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</si>
  <si>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</si>
  <si>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</si>
  <si>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</si>
  <si>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</si>
  <si>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</si>
  <si>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</si>
  <si>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</si>
  <si>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</si>
  <si>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</si>
  <si>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</si>
  <si>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</si>
  <si>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</si>
  <si>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</si>
  <si>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</si>
  <si>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</si>
  <si>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</si>
  <si>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</si>
  <si>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</si>
  <si>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</si>
  <si>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</si>
  <si>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</si>
  <si>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</si>
  <si>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</si>
  <si>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</si>
  <si>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</si>
  <si>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</si>
  <si>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</si>
  <si>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</si>
  <si>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</si>
  <si>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</si>
  <si>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</si>
  <si>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</si>
  <si>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</si>
  <si>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</si>
  <si>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</si>
  <si>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</si>
  <si>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</si>
  <si>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</si>
  <si>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</si>
  <si>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</si>
  <si>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</si>
  <si>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</si>
  <si>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</si>
  <si>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</si>
  <si>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</si>
  <si>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</si>
  <si>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</si>
  <si>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</si>
  <si>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</si>
  <si>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</si>
  <si>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</si>
  <si>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</si>
  <si>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</si>
  <si>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</si>
  <si>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</si>
  <si>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</si>
  <si>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</si>
  <si>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</si>
  <si>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</si>
  <si>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</si>
  <si>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</si>
  <si>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</si>
  <si>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</si>
  <si>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</si>
  <si>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</si>
  <si>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</si>
  <si>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</si>
  <si>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</si>
  <si>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</si>
  <si>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</si>
  <si>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</si>
  <si>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</si>
  <si>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</si>
  <si>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</si>
  <si>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</si>
  <si>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</si>
  <si>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</si>
  <si>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</si>
  <si>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</si>
  <si>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</si>
  <si>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</si>
  <si>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</si>
  <si>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</si>
  <si>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</si>
  <si>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</si>
  <si>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</si>
  <si>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</si>
  <si>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</si>
  <si>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</si>
  <si>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</si>
  <si>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</si>
  <si>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</si>
  <si>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</si>
  <si>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</si>
  <si>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</si>
  <si>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</si>
  <si>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</si>
  <si>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</si>
  <si>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</si>
  <si>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</si>
  <si>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</si>
  <si>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</si>
  <si>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</si>
  <si>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</si>
  <si>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</si>
  <si>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</si>
  <si>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</si>
  <si>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</si>
  <si>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</si>
  <si>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</si>
  <si>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</si>
  <si>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</si>
  <si>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</si>
  <si>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</si>
  <si>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</si>
  <si>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</si>
  <si>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</si>
  <si>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</si>
  <si>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</si>
  <si>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</si>
  <si>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</si>
  <si>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</si>
  <si>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</si>
  <si>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</si>
  <si>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</si>
  <si>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</si>
  <si>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</si>
  <si>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</si>
  <si>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</si>
  <si>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</si>
  <si>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</si>
  <si>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</si>
  <si>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</si>
  <si>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</si>
  <si>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</si>
  <si>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</si>
  <si>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</si>
  <si>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</si>
  <si>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</si>
  <si>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</si>
  <si>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</si>
  <si>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</si>
  <si>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</si>
  <si>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</si>
  <si>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</si>
  <si>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</si>
  <si>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</si>
  <si>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</si>
  <si>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</si>
  <si>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</si>
  <si>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</si>
  <si>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</si>
  <si>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</si>
  <si>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</si>
  <si>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</si>
  <si>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</si>
  <si>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</si>
  <si>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</si>
  <si>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</si>
  <si>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</si>
  <si>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</si>
  <si>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</si>
  <si>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</si>
  <si>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</si>
  <si>
    <t xml:space="preserve">02LGSV048B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</si>
</sst>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6">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3" zoomScale="90" zoomScaleNormal="9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625" style="149" customWidth="1"/>
    <col min="11" max="11" width="2.875" style="149" customWidth="1"/>
    <col min="12" max="12" width="12.25" style="149" customWidth="1"/>
    <col min="13" max="13" width="2.7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7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25" style="149" customWidth="1"/>
    <col min="27" max="27" width="13.5" style="149" bestFit="1" customWidth="1"/>
    <col min="28" max="16384" width="10.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1243</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1126</v>
      </c>
      <c r="L12" s="159" t="s">
        <v>180</v>
      </c>
      <c r="M12" s="163"/>
      <c r="N12" s="1294" t="s">
        <v>978</v>
      </c>
      <c r="O12" s="1294"/>
      <c r="P12" s="1294"/>
      <c r="Q12" s="1294"/>
      <c r="R12" s="162"/>
      <c r="S12" s="1031" t="s">
        <v>31</v>
      </c>
      <c r="T12" s="1031"/>
      <c r="U12" s="1031"/>
      <c r="V12" s="880"/>
      <c r="W12" s="1294" t="s">
        <v>1241</v>
      </c>
      <c r="X12" s="1294"/>
      <c r="Y12" s="164"/>
    </row>
    <row r="13" spans="2:28">
      <c r="B13" s="164" t="s">
        <v>179</v>
      </c>
      <c r="F13" s="148" t="s">
        <v>298</v>
      </c>
      <c r="G13" s="148" t="s">
        <v>298</v>
      </c>
      <c r="H13" s="160" t="s">
        <v>297</v>
      </c>
      <c r="L13" s="160" t="s">
        <v>37</v>
      </c>
      <c r="M13" s="164"/>
      <c r="N13" s="882" t="s">
        <v>37</v>
      </c>
      <c r="O13" s="160"/>
      <c r="P13" s="1295" t="s">
        <v>245</v>
      </c>
      <c r="Q13" s="1295"/>
      <c r="R13" s="164"/>
      <c r="S13" s="1603" t="s">
        <v>1225</v>
      </c>
      <c r="T13" s="1598"/>
      <c r="U13" s="1603"/>
      <c r="V13" s="1386"/>
      <c r="W13" s="1634" t="s">
        <v>1242</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1092</v>
      </c>
      <c r="R15" s="165"/>
      <c r="S15" s="1386" t="s">
        <v>311</v>
      </c>
      <c r="T15" s="163"/>
      <c r="U15" s="1386" t="s">
        <v>1093</v>
      </c>
      <c r="V15" s="1386"/>
      <c r="W15" s="884" t="s">
        <v>1095</v>
      </c>
      <c r="X15" s="884" t="s">
        <v>1125</v>
      </c>
      <c r="Y15" s="163"/>
      <c r="Z15" s="156"/>
    </row>
    <row r="16" spans="2:28">
      <c r="M16" s="165"/>
      <c r="N16" s="884" t="s">
        <v>31</v>
      </c>
      <c r="Q16" s="884" t="s">
        <v>1223</v>
      </c>
      <c r="S16" s="163"/>
      <c r="T16" s="163"/>
      <c r="U16" s="1386" t="s">
        <v>1123</v>
      </c>
      <c r="V16" s="1386"/>
      <c r="X16" s="884" t="s">
        <v>1239</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5"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5" thickTop="1">
      <c r="B47" s="1699" t="s">
        <v>31</v>
      </c>
      <c r="C47" s="1700"/>
      <c r="D47" s="1700"/>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5"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5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2.375" style="446" customWidth="1"/>
    <col min="13" max="13" width="20.25" style="446" customWidth="1"/>
    <col min="14" max="14" width="11" style="446" bestFit="1" customWidth="1"/>
    <col min="15" max="15" width="17.25" style="446" customWidth="1"/>
    <col min="16" max="16" width="8.875"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c r="L2" s="551"/>
    </row>
    <row r="3" spans="1:22" ht="18.75">
      <c r="B3" s="450" t="s">
        <v>72</v>
      </c>
      <c r="C3" s="450"/>
      <c r="D3" s="450"/>
      <c r="E3" s="450"/>
      <c r="F3" s="450"/>
      <c r="G3" s="450"/>
      <c r="H3" s="450"/>
      <c r="I3" s="450"/>
      <c r="J3" s="450"/>
      <c r="K3" s="450"/>
      <c r="L3" s="450"/>
    </row>
    <row r="4" spans="1:22" ht="18.75">
      <c r="B4" s="450" t="s">
        <v>501</v>
      </c>
      <c r="C4" s="450"/>
      <c r="D4" s="450"/>
      <c r="E4" s="450"/>
      <c r="F4" s="450"/>
      <c r="G4" s="450"/>
      <c r="H4" s="450"/>
      <c r="I4" s="450"/>
      <c r="J4" s="450"/>
      <c r="K4" s="450"/>
      <c r="L4" s="450"/>
    </row>
    <row r="5" spans="1:22" ht="18.75">
      <c r="B5" s="450" t="s">
        <v>547</v>
      </c>
      <c r="C5" s="450"/>
      <c r="D5" s="450"/>
      <c r="E5" s="450"/>
      <c r="F5" s="450"/>
      <c r="G5" s="450"/>
      <c r="H5" s="450"/>
      <c r="I5" s="450"/>
      <c r="J5" s="450"/>
      <c r="K5" s="450"/>
      <c r="L5" s="450"/>
    </row>
    <row r="6" spans="1:22" ht="18.75">
      <c r="B6" s="450" t="s">
        <v>548</v>
      </c>
      <c r="C6" s="450"/>
      <c r="D6" s="450"/>
      <c r="E6" s="450"/>
      <c r="F6" s="450"/>
      <c r="G6" s="450"/>
      <c r="H6" s="450"/>
      <c r="I6" s="450"/>
      <c r="J6" s="450"/>
      <c r="K6" s="450"/>
      <c r="L6" s="450"/>
    </row>
    <row r="7" spans="1:22" ht="18.75">
      <c r="B7" s="450" t="s">
        <v>31</v>
      </c>
      <c r="C7" s="450"/>
      <c r="D7" s="450"/>
      <c r="E7" s="450"/>
      <c r="F7" s="450"/>
      <c r="G7" s="450"/>
      <c r="H7" s="450"/>
      <c r="I7" s="450"/>
      <c r="J7" s="450"/>
      <c r="K7" s="450"/>
      <c r="L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1096</v>
      </c>
      <c r="Q18" s="526">
        <f ca="1">('Exhibit No.__(RMM-25) p1-8'!G983)+Q21+Q28</f>
        <v>5.3029999999999999</v>
      </c>
      <c r="R18" s="1396">
        <v>0.39344309562646129</v>
      </c>
      <c r="T18" s="885">
        <f ca="1">(('Exhibit No.__(RMM-25) p1-8'!G982+Q20)-N18)/N18</f>
        <v>7.7440391277765154E-3</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1079</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1240</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1228</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1236</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625" style="446" customWidth="1"/>
    <col min="13" max="13" width="3.5" style="572" customWidth="1"/>
    <col min="14" max="14" width="16" style="446" customWidth="1"/>
    <col min="15" max="15" width="11" style="446" bestFit="1" customWidth="1"/>
    <col min="16" max="16" width="17.25" style="446" customWidth="1"/>
    <col min="17" max="17" width="10" style="446" customWidth="1"/>
    <col min="18" max="18" width="10.25" style="446" customWidth="1"/>
    <col min="19" max="19" width="7.375" style="446" customWidth="1"/>
    <col min="20" max="20" width="3.125" style="446" customWidth="1"/>
    <col min="21"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548</v>
      </c>
      <c r="C6" s="450"/>
      <c r="D6" s="450"/>
      <c r="E6" s="450"/>
      <c r="F6" s="450"/>
      <c r="G6" s="450"/>
      <c r="H6" s="450"/>
      <c r="I6" s="450"/>
      <c r="J6" s="450"/>
      <c r="K6" s="450"/>
      <c r="L6" s="450"/>
    </row>
    <row r="7" spans="1:23" ht="18.75">
      <c r="B7" s="450" t="s">
        <v>31</v>
      </c>
      <c r="C7" s="450"/>
      <c r="D7" s="450"/>
      <c r="E7" s="450"/>
      <c r="F7" s="450"/>
      <c r="G7" s="450"/>
      <c r="H7" s="450"/>
      <c r="I7" s="450"/>
      <c r="J7" s="450"/>
      <c r="K7" s="450"/>
      <c r="L7" s="450"/>
    </row>
    <row r="8" spans="1:23" ht="18.75">
      <c r="A8" s="573"/>
      <c r="B8" s="451"/>
      <c r="C8" s="451"/>
      <c r="D8" s="451"/>
      <c r="E8" s="451"/>
      <c r="F8" s="451"/>
      <c r="G8" s="451"/>
      <c r="H8" s="451"/>
      <c r="I8" s="451"/>
      <c r="J8" s="451"/>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1097</v>
      </c>
    </row>
    <row r="18" spans="2:24">
      <c r="G18" s="566"/>
      <c r="H18" s="566"/>
      <c r="I18" s="566"/>
      <c r="K18" s="470"/>
      <c r="L18" s="470"/>
      <c r="N18" s="511" t="s">
        <v>357</v>
      </c>
      <c r="O18" s="526">
        <f>'Exhibit No.__(RMM-25) p1-8'!D1045+R20+R27</f>
        <v>4.8530000000000006</v>
      </c>
      <c r="P18" s="523"/>
      <c r="Q18" s="518" t="s">
        <v>1096</v>
      </c>
      <c r="R18" s="526">
        <f ca="1">('Exhibit No.__(RMM-25) p1-8'!G1046)+R21+R28</f>
        <v>5.2430000000000003</v>
      </c>
      <c r="S18" s="1396">
        <v>0.40078497262736629</v>
      </c>
      <c r="U18" s="885">
        <f ca="1">(('Exhibit No.__(RMM-25) p1-8'!G982+R20)-O18)/O18</f>
        <v>1.8957345971563903E-2</v>
      </c>
      <c r="W18" s="526" t="s">
        <v>31</v>
      </c>
      <c r="X18" s="1288" t="s">
        <v>31</v>
      </c>
    </row>
    <row r="19" spans="2:24" ht="15.7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1079</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1228</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1228</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1236</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10.75" style="446" bestFit="1"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25" style="446" customWidth="1"/>
    <col min="13" max="13" width="3.5" style="572" customWidth="1"/>
    <col min="14" max="14" width="15.125" style="446" customWidth="1"/>
    <col min="15" max="15" width="12.25" style="446" customWidth="1"/>
    <col min="16" max="16" width="20.375" style="446" customWidth="1"/>
    <col min="17" max="17" width="2.5" style="446" customWidth="1"/>
    <col min="18" max="18" width="8.25" style="446" customWidth="1"/>
    <col min="19" max="19" width="10.375" style="446" bestFit="1" customWidth="1"/>
    <col min="20" max="20" width="8.625" style="446" bestFit="1" customWidth="1"/>
    <col min="21" max="21" width="2.5" style="446" customWidth="1"/>
    <col min="22"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615</v>
      </c>
      <c r="C6" s="450"/>
      <c r="D6" s="450"/>
      <c r="E6" s="450"/>
      <c r="F6" s="450"/>
      <c r="G6" s="450"/>
      <c r="H6" s="450"/>
      <c r="I6" s="450"/>
      <c r="J6" s="450"/>
      <c r="K6" s="450"/>
      <c r="L6" s="450"/>
    </row>
    <row r="7" spans="1:23" ht="18.75">
      <c r="B7" s="450" t="s">
        <v>616</v>
      </c>
      <c r="C7" s="450"/>
      <c r="D7" s="450"/>
      <c r="E7" s="450"/>
      <c r="F7" s="450"/>
      <c r="G7" s="450"/>
      <c r="H7" s="450"/>
      <c r="I7" s="450"/>
      <c r="J7" s="450"/>
      <c r="K7" s="450"/>
      <c r="L7" s="450"/>
      <c r="W7" s="658" t="s">
        <v>31</v>
      </c>
    </row>
    <row r="8" spans="1:23" ht="18.75">
      <c r="A8" s="573"/>
      <c r="B8" s="450" t="s">
        <v>31</v>
      </c>
      <c r="C8" s="450"/>
      <c r="D8" s="450"/>
      <c r="E8" s="450"/>
      <c r="F8" s="450"/>
      <c r="G8" s="450"/>
      <c r="H8" s="450"/>
      <c r="I8" s="450"/>
      <c r="J8" s="450"/>
      <c r="K8" s="450"/>
      <c r="L8" s="450"/>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1096</v>
      </c>
      <c r="S18" s="526">
        <f ca="1">'Exhibit No.__(RMM-25) p1-8'!G1150+S21+S28</f>
        <v>5.1749999999999998</v>
      </c>
      <c r="T18" s="1396">
        <v>0.38859207013266178</v>
      </c>
      <c r="V18" s="885">
        <f ca="1">(('Exhibit No.__(RMM-25) p1-8'!G1149+S20)-O18)/O18</f>
        <v>1.4543943486390344E-3</v>
      </c>
    </row>
    <row r="19" spans="2:22" ht="15.7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1079</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1240</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1228</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1236</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1180</v>
      </c>
      <c r="C3" s="1180"/>
    </row>
    <row r="4" spans="1:3" ht="18.75">
      <c r="A4" s="1231"/>
      <c r="B4" s="450" t="s">
        <v>1181</v>
      </c>
      <c r="C4" s="1180"/>
    </row>
    <row r="5" spans="1:3">
      <c r="A5" s="1180"/>
    </row>
    <row r="6" spans="1:3">
      <c r="A6" s="1180"/>
      <c r="B6" s="1232"/>
      <c r="C6" s="1233"/>
    </row>
    <row r="7" spans="1:3">
      <c r="A7" s="1180"/>
      <c r="B7" s="1235"/>
      <c r="C7" s="1234"/>
    </row>
    <row r="8" spans="1:3" ht="58.5" customHeight="1" thickBot="1">
      <c r="A8" s="1180"/>
      <c r="B8" s="1236" t="s">
        <v>195</v>
      </c>
      <c r="C8" s="1237" t="s">
        <v>1081</v>
      </c>
    </row>
    <row r="9" spans="1:3">
      <c r="A9" s="1238"/>
      <c r="B9" s="1176"/>
      <c r="C9" s="1239"/>
    </row>
    <row r="10" spans="1:3" s="1244" customFormat="1">
      <c r="A10" s="1240"/>
      <c r="B10" s="1241" t="s">
        <v>943</v>
      </c>
      <c r="C10" s="1243"/>
    </row>
    <row r="11" spans="1:3" s="1244" customFormat="1" ht="14.25" customHeight="1">
      <c r="A11" s="1240"/>
      <c r="B11" s="1244" t="s">
        <v>946</v>
      </c>
      <c r="C11" s="1243">
        <f>'Target Unit Costs'!D17</f>
        <v>107789.70430107281</v>
      </c>
    </row>
    <row r="12" spans="1:3" s="1244" customFormat="1">
      <c r="A12" s="1240"/>
      <c r="C12" s="1542"/>
    </row>
    <row r="13" spans="1:3" s="1244" customFormat="1">
      <c r="A13" s="1240"/>
      <c r="B13" s="1251" t="s">
        <v>962</v>
      </c>
      <c r="C13" s="1252"/>
    </row>
    <row r="14" spans="1:3" s="1244" customFormat="1">
      <c r="A14" s="1240"/>
      <c r="B14" s="1244" t="s">
        <v>949</v>
      </c>
      <c r="C14" s="1551">
        <f>'Target Unit Costs'!D82</f>
        <v>3715508.0803631837</v>
      </c>
    </row>
    <row r="15" spans="1:3" s="1244" customFormat="1">
      <c r="A15" s="1240"/>
      <c r="B15" s="1244" t="s">
        <v>1182</v>
      </c>
      <c r="C15" s="1546">
        <f>C14/$C$11/12</f>
        <v>2.8724976598763803</v>
      </c>
    </row>
    <row r="16" spans="1:3" s="1244" customFormat="1">
      <c r="A16" s="1240"/>
      <c r="C16" s="1546"/>
    </row>
    <row r="17" spans="1:3" s="1244" customFormat="1">
      <c r="A17" s="1240"/>
      <c r="B17" s="1251" t="s">
        <v>963</v>
      </c>
      <c r="C17" s="1547"/>
    </row>
    <row r="18" spans="1:3" s="1244" customFormat="1">
      <c r="A18" s="1240"/>
      <c r="B18" s="1244" t="s">
        <v>949</v>
      </c>
      <c r="C18" s="1552">
        <f>'Target Unit Costs'!D88</f>
        <v>928698.19985379558</v>
      </c>
    </row>
    <row r="19" spans="1:3" s="1244" customFormat="1">
      <c r="A19" s="1240"/>
      <c r="B19" s="1244" t="s">
        <v>1182</v>
      </c>
      <c r="C19" s="1546">
        <f>C18/$C$11/12</f>
        <v>0.7179861671975355</v>
      </c>
    </row>
    <row r="20" spans="1:3" s="1244" customFormat="1">
      <c r="A20" s="1240"/>
      <c r="C20" s="1546"/>
    </row>
    <row r="21" spans="1:3" s="1244" customFormat="1">
      <c r="A21" s="1240"/>
      <c r="B21" s="1251" t="s">
        <v>964</v>
      </c>
      <c r="C21" s="1547"/>
    </row>
    <row r="22" spans="1:3" s="1244" customFormat="1">
      <c r="A22" s="1240"/>
      <c r="B22" s="1244" t="s">
        <v>949</v>
      </c>
      <c r="C22" s="1551">
        <f>'Target Unit Costs'!D94</f>
        <v>3100806.19022418</v>
      </c>
    </row>
    <row r="23" spans="1:3" s="1244" customFormat="1">
      <c r="A23" s="1240"/>
      <c r="B23" s="1244" t="s">
        <v>1182</v>
      </c>
      <c r="C23" s="1546">
        <f>C22/$C$11/12</f>
        <v>2.3972652817588553</v>
      </c>
    </row>
    <row r="24" spans="1:3" s="1244" customFormat="1">
      <c r="A24" s="1240"/>
      <c r="C24" s="1546"/>
    </row>
    <row r="25" spans="1:3" s="1244" customFormat="1">
      <c r="A25" s="1240"/>
      <c r="B25" s="1251" t="s">
        <v>1088</v>
      </c>
      <c r="C25" s="1547"/>
    </row>
    <row r="26" spans="1:3" s="1244" customFormat="1">
      <c r="A26" s="1240"/>
      <c r="B26" s="1244" t="s">
        <v>949</v>
      </c>
      <c r="C26" s="1551">
        <f>'Target Unit Costs'!D100</f>
        <v>6364064.3430384677</v>
      </c>
    </row>
    <row r="27" spans="1:3" s="1244" customFormat="1">
      <c r="A27" s="1240"/>
      <c r="B27" s="1545" t="s">
        <v>1182</v>
      </c>
      <c r="C27" s="1548">
        <f>C26/$C$11/12</f>
        <v>4.9201238531269196</v>
      </c>
    </row>
    <row r="28" spans="1:3" s="1244" customFormat="1">
      <c r="A28" s="1240"/>
      <c r="C28" s="1546"/>
    </row>
    <row r="29" spans="1:3" ht="13.5" thickBot="1">
      <c r="A29" s="1255"/>
      <c r="B29" s="1255" t="s">
        <v>1184</v>
      </c>
      <c r="C29" s="1549">
        <f>C15+C19+C23+C27</f>
        <v>10.90787296195969</v>
      </c>
    </row>
    <row r="30" spans="1:3" ht="13.5" thickBot="1">
      <c r="A30" s="1255"/>
      <c r="B30" s="1255" t="s">
        <v>1183</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A4" sqref="A4"/>
    </sheetView>
  </sheetViews>
  <sheetFormatPr defaultColWidth="10.25" defaultRowHeight="15.75"/>
  <cols>
    <col min="1" max="1" width="24.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7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75" style="1300" customWidth="1"/>
    <col min="31" max="31" width="13.25" style="1300" bestFit="1" customWidth="1"/>
    <col min="32" max="32" width="13" style="1300" bestFit="1" customWidth="1"/>
    <col min="33" max="33" width="12.25" style="1300" bestFit="1" customWidth="1"/>
    <col min="34" max="34" width="5.5" style="1300" bestFit="1" customWidth="1"/>
    <col min="35" max="35" width="18" style="1300" customWidth="1"/>
    <col min="36" max="36" width="10.25" style="1300" customWidth="1"/>
    <col min="37" max="37" width="12.125" style="1300" customWidth="1"/>
    <col min="38" max="16384" width="10.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1188</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1186</v>
      </c>
      <c r="H8" s="1305"/>
      <c r="I8" s="1307" t="s">
        <v>1186</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1187</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1079</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973</v>
      </c>
      <c r="AA13" s="1322"/>
      <c r="AB13" s="1322"/>
      <c r="AD13" s="1314"/>
      <c r="AE13" s="1314"/>
      <c r="AF13" s="1322"/>
      <c r="AK13" s="1298"/>
      <c r="AL13" s="1298"/>
      <c r="AM13" s="1298"/>
      <c r="AN13" s="1298"/>
      <c r="AO13" s="1298"/>
      <c r="AP13" s="1298"/>
      <c r="AR13" s="1314"/>
    </row>
    <row r="14" spans="1:44" ht="16.5"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5" thickBot="1">
      <c r="A15" s="1312" t="s">
        <v>981</v>
      </c>
      <c r="B15" s="1312"/>
      <c r="C15" s="1313">
        <v>653895009.33872426</v>
      </c>
      <c r="D15" s="1320" t="s">
        <v>31</v>
      </c>
      <c r="E15" s="1312" t="s">
        <v>355</v>
      </c>
      <c r="F15" s="1317">
        <f>C15*D15/100</f>
        <v>0</v>
      </c>
      <c r="G15" s="1555">
        <f ca="1">(W14-I16)/C15*100</f>
        <v>11.97967465109762</v>
      </c>
      <c r="H15" s="1312" t="s">
        <v>355</v>
      </c>
      <c r="I15" s="1317">
        <f ca="1">C15*G15/100</f>
        <v>78334494.678543553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982</v>
      </c>
      <c r="B16" s="1312"/>
      <c r="C16" s="1313">
        <f>C24-C15</f>
        <v>891434985.80787575</v>
      </c>
      <c r="D16" s="1320" t="s">
        <v>31</v>
      </c>
      <c r="E16" s="1312" t="s">
        <v>355</v>
      </c>
      <c r="F16" s="1317">
        <f>C16*D16/100</f>
        <v>0</v>
      </c>
      <c r="G16" s="1556">
        <f ca="1">G15/Z14</f>
        <v>6.675338880654814</v>
      </c>
      <c r="H16" s="1312" t="s">
        <v>355</v>
      </c>
      <c r="I16" s="1317">
        <f ca="1">C16*G16/100</f>
        <v>59506306.203392848</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137840800.8819364</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148421424.11743236</v>
      </c>
      <c r="G26" s="1351"/>
      <c r="H26" s="1351"/>
      <c r="I26" s="1351">
        <f ca="1">I24+I25</f>
        <v>148421424.11743239</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H22" sqref="H22"/>
    </sheetView>
  </sheetViews>
  <sheetFormatPr defaultColWidth="10.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25" style="3" bestFit="1" customWidth="1"/>
    <col min="32" max="32" width="14.75" style="3" customWidth="1"/>
    <col min="33" max="33" width="13.25" style="3" bestFit="1" customWidth="1"/>
    <col min="34" max="34" width="13"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1194</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1079</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973</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1187</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5" thickBot="1">
      <c r="A37" s="275" t="s">
        <v>974</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975</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974</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975</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79"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heetViews>
  <sheetFormatPr defaultColWidth="10.25" defaultRowHeight="15.75"/>
  <cols>
    <col min="1" max="1" width="25.125" style="1300" customWidth="1"/>
    <col min="2" max="3" width="14.625" style="1300" customWidth="1"/>
    <col min="4" max="4" width="2.25" style="1411" customWidth="1"/>
    <col min="5" max="5" width="18.875" style="1300" bestFit="1" customWidth="1"/>
    <col min="6" max="6" width="2.25" style="1300" customWidth="1"/>
    <col min="7" max="7" width="20.625" style="1300" customWidth="1"/>
    <col min="8" max="8" width="25.25" style="1300" customWidth="1"/>
    <col min="9" max="9" width="13.25" style="1300" bestFit="1" customWidth="1"/>
    <col min="10" max="10" width="2.25" style="1300" customWidth="1"/>
    <col min="11" max="11" width="19.25" style="1300" customWidth="1"/>
    <col min="12" max="12" width="15.75" style="1300" bestFit="1" customWidth="1"/>
    <col min="13" max="14" width="2.25" style="1300" customWidth="1"/>
    <col min="15" max="15" width="42.25" style="1300" bestFit="1" customWidth="1"/>
    <col min="16" max="16" width="16.625" style="1300" bestFit="1" customWidth="1"/>
    <col min="17" max="17" width="18.125" style="1300" customWidth="1"/>
    <col min="18" max="18" width="2.25" style="1300" customWidth="1"/>
    <col min="19" max="37" width="13.75" style="1300" customWidth="1"/>
    <col min="38" max="16384" width="10.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1197</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1098</v>
      </c>
      <c r="B6" s="1544"/>
      <c r="C6" s="1544"/>
      <c r="D6" s="1400"/>
      <c r="E6" s="1544"/>
      <c r="F6" s="1298"/>
      <c r="G6" s="1298"/>
      <c r="H6" s="1298"/>
      <c r="I6" s="1298"/>
      <c r="J6" s="1298"/>
      <c r="K6" s="1298"/>
      <c r="L6" s="1298"/>
      <c r="M6" s="1298"/>
    </row>
    <row r="7" spans="1:24" ht="18" customHeight="1">
      <c r="A7" s="1400" t="s">
        <v>1099</v>
      </c>
      <c r="D7" s="1401"/>
      <c r="F7" s="1298"/>
      <c r="G7" s="1298"/>
      <c r="H7" s="1298"/>
      <c r="I7" s="1298"/>
      <c r="J7" s="1298"/>
      <c r="K7" s="1298"/>
    </row>
    <row r="8" spans="1:24" ht="18" customHeight="1">
      <c r="A8" s="1304"/>
      <c r="D8" s="1401"/>
      <c r="F8" s="1298"/>
      <c r="G8" s="1298"/>
      <c r="H8" s="1298"/>
      <c r="I8" s="1298"/>
      <c r="J8" s="1298"/>
      <c r="K8" s="1402" t="s">
        <v>31</v>
      </c>
      <c r="M8" s="1298"/>
      <c r="P8" s="1298" t="s">
        <v>1195</v>
      </c>
    </row>
    <row r="9" spans="1:24" ht="18" customHeight="1">
      <c r="A9" s="1574" t="s">
        <v>368</v>
      </c>
      <c r="B9" s="1312" t="s">
        <v>31</v>
      </c>
      <c r="C9" s="1317"/>
      <c r="D9" s="1403"/>
      <c r="E9" s="1312"/>
      <c r="F9" s="1298"/>
      <c r="G9" s="1574" t="s">
        <v>1100</v>
      </c>
      <c r="H9" s="1298"/>
      <c r="I9" s="1298"/>
      <c r="J9" s="1298"/>
      <c r="K9" s="1298"/>
      <c r="M9" s="1298"/>
      <c r="P9" s="1576">
        <v>50</v>
      </c>
      <c r="S9" s="1314"/>
      <c r="T9" s="1314"/>
    </row>
    <row r="10" spans="1:24" ht="18" customHeight="1">
      <c r="A10" s="1575" t="s">
        <v>1101</v>
      </c>
      <c r="B10" s="1312"/>
      <c r="C10" s="1317"/>
      <c r="D10" s="1403"/>
      <c r="E10" s="1312"/>
      <c r="F10" s="1298"/>
      <c r="G10" s="1557" t="s">
        <v>1102</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1198</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1199</v>
      </c>
      <c r="H17" s="1313">
        <f>B28+B50-B56-B58</f>
        <v>1042929515.8305777</v>
      </c>
      <c r="I17" s="1573">
        <f>P20*100</f>
        <v>-1.8658290316346495</v>
      </c>
      <c r="J17" s="1414" t="s">
        <v>355</v>
      </c>
      <c r="K17" s="1317">
        <f t="shared" si="0"/>
        <v>-19459281.685853608</v>
      </c>
      <c r="M17" s="1298"/>
      <c r="N17" s="1298"/>
      <c r="O17" s="1417" t="s">
        <v>1196</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1103</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1106</v>
      </c>
      <c r="K19" s="1421">
        <f ca="1">SUM(K14:K17)</f>
        <v>126992860.55813548</v>
      </c>
      <c r="L19" s="1300" t="s">
        <v>31</v>
      </c>
      <c r="N19" s="1298"/>
      <c r="O19" s="1439" t="s">
        <v>1104</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1105</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1107</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1204</v>
      </c>
      <c r="X26" s="1443"/>
      <c r="Y26" s="1443" t="s">
        <v>1205</v>
      </c>
      <c r="Z26" s="1443"/>
      <c r="AA26" s="1358" t="s">
        <v>1117</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1113</v>
      </c>
      <c r="U27" s="1358" t="s">
        <v>1114</v>
      </c>
      <c r="V27" s="1405" t="s">
        <v>1115</v>
      </c>
      <c r="W27" s="1446" t="s">
        <v>1116</v>
      </c>
      <c r="X27" s="1446" t="s">
        <v>1117</v>
      </c>
      <c r="Y27" s="1446" t="s">
        <v>1116</v>
      </c>
      <c r="Z27" s="1446" t="s">
        <v>1117</v>
      </c>
      <c r="AA27" s="1358" t="s">
        <v>1219</v>
      </c>
    </row>
    <row r="28" spans="1:27" ht="18" customHeight="1">
      <c r="A28" s="1312" t="s">
        <v>1108</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1110</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1109</v>
      </c>
      <c r="B33" s="1312"/>
      <c r="C33" s="1416"/>
      <c r="D33" s="1403"/>
      <c r="E33" s="1312"/>
      <c r="F33" s="1298"/>
      <c r="L33" s="1298"/>
      <c r="M33" s="1298"/>
      <c r="N33" s="1298"/>
      <c r="O33" s="1557" t="s">
        <v>1189</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1202</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1229</v>
      </c>
    </row>
    <row r="35" spans="1:28" ht="18" customHeight="1">
      <c r="A35" s="1428"/>
      <c r="B35" s="1406"/>
      <c r="C35" s="1407" t="s">
        <v>190</v>
      </c>
      <c r="D35" s="1403"/>
      <c r="E35" s="1405" t="s">
        <v>539</v>
      </c>
      <c r="F35" s="1298"/>
      <c r="G35" s="628"/>
      <c r="N35" s="1298"/>
      <c r="O35" s="1409" t="s">
        <v>1203</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1200</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1201</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1111</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1108</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1112</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1121</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1118</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1121</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1119</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1120</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1134</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1190</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1229</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3"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B1" sqref="B1"/>
    </sheetView>
  </sheetViews>
  <sheetFormatPr defaultColWidth="9" defaultRowHeight="15.75"/>
  <cols>
    <col min="1" max="1" width="1.5" style="1585" customWidth="1"/>
    <col min="2" max="2" width="5" style="1585" customWidth="1"/>
    <col min="3" max="3" width="7.5" style="1581" bestFit="1" customWidth="1"/>
    <col min="4" max="4" width="39.875" style="1585" customWidth="1"/>
    <col min="5" max="5" width="14.75" style="1580" customWidth="1"/>
    <col min="6" max="6" width="10.5" style="1580" customWidth="1"/>
    <col min="7" max="10" width="13" style="1580" bestFit="1" customWidth="1"/>
    <col min="11" max="12" width="11.875" style="1580" bestFit="1" customWidth="1"/>
    <col min="13" max="13" width="15.25" style="1580" bestFit="1" customWidth="1"/>
    <col min="14" max="14" width="13" style="1580" bestFit="1" customWidth="1"/>
    <col min="15" max="15" width="13" style="1581" bestFit="1" customWidth="1"/>
    <col min="16" max="16" width="12.625" style="1581" customWidth="1"/>
    <col min="17" max="17" width="13.25" style="1580" bestFit="1" customWidth="1"/>
    <col min="18" max="18" width="13" style="1580" bestFit="1" customWidth="1"/>
    <col min="19" max="19" width="13.7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1135</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1136</v>
      </c>
      <c r="F3" s="1472"/>
      <c r="G3" s="1472"/>
      <c r="H3" s="1472"/>
      <c r="I3" s="1472"/>
      <c r="J3" s="1472"/>
      <c r="K3" s="1472"/>
      <c r="L3" s="1472"/>
      <c r="M3" s="1472"/>
      <c r="N3" s="1472"/>
      <c r="O3" s="1470"/>
      <c r="P3" s="1470"/>
      <c r="Q3" s="1472"/>
      <c r="R3" s="1472"/>
      <c r="S3" s="1472"/>
    </row>
    <row r="4" spans="1:19">
      <c r="A4" s="1468"/>
      <c r="B4" s="1469"/>
      <c r="C4" s="1464"/>
      <c r="D4" s="1473" t="s">
        <v>1137</v>
      </c>
      <c r="E4" s="1474">
        <v>43646</v>
      </c>
      <c r="F4" s="1465"/>
      <c r="G4" s="1706" t="s">
        <v>1138</v>
      </c>
      <c r="H4" s="1707"/>
      <c r="I4" s="1707"/>
      <c r="J4" s="1707"/>
      <c r="K4" s="1707"/>
      <c r="L4" s="1707"/>
      <c r="M4" s="1707"/>
      <c r="N4" s="1707"/>
      <c r="O4" s="1707"/>
      <c r="P4" s="1707"/>
      <c r="Q4" s="1707"/>
      <c r="R4" s="1708"/>
    </row>
    <row r="5" spans="1:19">
      <c r="A5" s="1463"/>
      <c r="B5" s="1462"/>
      <c r="C5" s="1474"/>
      <c r="D5" s="1473" t="s">
        <v>31</v>
      </c>
      <c r="E5" s="1581"/>
      <c r="F5" s="1475"/>
      <c r="G5" s="1679" t="s">
        <v>1277</v>
      </c>
      <c r="H5" s="1679"/>
      <c r="I5" s="1679"/>
      <c r="J5" s="1679"/>
      <c r="K5" s="1679"/>
      <c r="L5" s="1476"/>
      <c r="M5" s="1680" t="s">
        <v>1278</v>
      </c>
      <c r="N5" s="1679"/>
      <c r="O5" s="1679"/>
      <c r="P5" s="1679"/>
      <c r="Q5" s="1679"/>
      <c r="R5" s="1679"/>
      <c r="S5" s="1476"/>
    </row>
    <row r="6" spans="1:19">
      <c r="A6" s="1463"/>
      <c r="B6" s="1463"/>
      <c r="C6" s="1477" t="s">
        <v>1139</v>
      </c>
      <c r="D6" s="1478" t="s">
        <v>31</v>
      </c>
      <c r="E6" s="1479" t="s">
        <v>31</v>
      </c>
      <c r="F6" s="1480" t="s">
        <v>1140</v>
      </c>
      <c r="G6" s="1480" t="s">
        <v>1147</v>
      </c>
      <c r="H6" s="1480" t="s">
        <v>1148</v>
      </c>
      <c r="I6" s="1480" t="s">
        <v>1149</v>
      </c>
      <c r="J6" s="1480" t="s">
        <v>1150</v>
      </c>
      <c r="K6" s="1480" t="s">
        <v>1151</v>
      </c>
      <c r="L6" s="1480" t="s">
        <v>1152</v>
      </c>
      <c r="M6" s="1480" t="s">
        <v>1141</v>
      </c>
      <c r="N6" s="1480" t="s">
        <v>1142</v>
      </c>
      <c r="O6" s="1481" t="s">
        <v>1143</v>
      </c>
      <c r="P6" s="1477" t="s">
        <v>1144</v>
      </c>
      <c r="Q6" s="1480" t="s">
        <v>1145</v>
      </c>
      <c r="R6" s="1480" t="s">
        <v>1146</v>
      </c>
      <c r="S6" s="1482" t="s">
        <v>9</v>
      </c>
    </row>
    <row r="7" spans="1:19">
      <c r="A7" s="1463"/>
      <c r="B7" s="1483" t="s">
        <v>303</v>
      </c>
      <c r="C7" s="1484" t="s">
        <v>304</v>
      </c>
      <c r="D7" s="1485" t="s">
        <v>305</v>
      </c>
      <c r="E7" s="1486" t="s">
        <v>307</v>
      </c>
      <c r="F7" s="1487" t="s">
        <v>308</v>
      </c>
      <c r="G7" s="1487" t="s">
        <v>309</v>
      </c>
      <c r="H7" s="1487" t="s">
        <v>310</v>
      </c>
      <c r="I7" s="1487" t="s">
        <v>1092</v>
      </c>
      <c r="J7" s="1487" t="s">
        <v>311</v>
      </c>
      <c r="K7" s="1487" t="s">
        <v>1093</v>
      </c>
      <c r="L7" s="1487" t="s">
        <v>700</v>
      </c>
      <c r="M7" s="1487" t="s">
        <v>1094</v>
      </c>
      <c r="N7" s="1487" t="s">
        <v>1095</v>
      </c>
      <c r="O7" s="1487" t="s">
        <v>1125</v>
      </c>
      <c r="P7" s="1487" t="s">
        <v>1153</v>
      </c>
      <c r="Q7" s="1487" t="s">
        <v>1154</v>
      </c>
      <c r="R7" s="1487" t="s">
        <v>1155</v>
      </c>
      <c r="S7" s="1487" t="s">
        <v>1156</v>
      </c>
    </row>
    <row r="8" spans="1:19">
      <c r="A8" s="1463"/>
      <c r="B8" s="1462" t="s">
        <v>1157</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1158</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1159</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1160</v>
      </c>
      <c r="E11" s="1675">
        <f ca="1">E10*E9</f>
        <v>101284510.99738522</v>
      </c>
      <c r="F11" s="1498" t="s">
        <v>1161</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1273</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1162</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1274</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1163</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
      <c r="A17" s="1463"/>
      <c r="B17" s="1463"/>
      <c r="C17" s="1486" t="s">
        <v>309</v>
      </c>
      <c r="D17" s="1495" t="s">
        <v>1164</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1165</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1092</v>
      </c>
      <c r="D20" s="1495" t="s">
        <v>1166</v>
      </c>
      <c r="E20" s="1502"/>
      <c r="F20" s="1498" t="s">
        <v>1167</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1168</v>
      </c>
      <c r="E22" s="1510"/>
      <c r="F22" s="1498" t="s">
        <v>1276</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1093</v>
      </c>
      <c r="D23" s="1488" t="s">
        <v>1169</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1170</v>
      </c>
      <c r="E24" s="1510"/>
      <c r="F24" s="1513" t="s">
        <v>1171</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5" thickBot="1">
      <c r="A26" s="1463"/>
      <c r="B26" s="1518"/>
      <c r="C26" s="1519" t="s">
        <v>1094</v>
      </c>
      <c r="D26" s="1520" t="s">
        <v>1172</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1173</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1158</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1159</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1160</v>
      </c>
      <c r="E30" s="1675">
        <f ca="1">E28*E29</f>
        <v>36321881.34586855</v>
      </c>
      <c r="F30" s="1498" t="s">
        <v>1161</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1273</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1162</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1274</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1163</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
      <c r="A36" s="1463"/>
      <c r="B36" s="1463"/>
      <c r="C36" s="1486" t="s">
        <v>309</v>
      </c>
      <c r="D36" s="1495" t="s">
        <v>1164</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1165</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1092</v>
      </c>
      <c r="D39" s="1495" t="s">
        <v>1166</v>
      </c>
      <c r="E39" s="1492"/>
      <c r="F39" s="1498" t="s">
        <v>1167</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1168</v>
      </c>
      <c r="E41" s="1492"/>
      <c r="F41" s="1498" t="s">
        <v>1276</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1093</v>
      </c>
      <c r="D42" s="1488" t="s">
        <v>1169</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1170</v>
      </c>
      <c r="E43" s="1510"/>
      <c r="F43" s="1513" t="s">
        <v>1171</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5" thickBot="1">
      <c r="A45" s="1463"/>
      <c r="B45" s="1518"/>
      <c r="C45" s="1519" t="s">
        <v>1094</v>
      </c>
      <c r="D45" s="1520" t="s">
        <v>1172</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1174</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1158</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1159</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1160</v>
      </c>
      <c r="E49" s="1675">
        <f ca="1">E47*E48</f>
        <v>51541563.069438145</v>
      </c>
      <c r="F49" s="1498" t="s">
        <v>1161</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1273</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1162</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1274</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1163</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
      <c r="A55" s="1463"/>
      <c r="B55" s="1463"/>
      <c r="C55" s="1486" t="s">
        <v>309</v>
      </c>
      <c r="D55" s="1495" t="s">
        <v>1164</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1165</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1092</v>
      </c>
      <c r="D58" s="1495" t="s">
        <v>1166</v>
      </c>
      <c r="E58" s="1510"/>
      <c r="F58" s="1516" t="s">
        <v>1167</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1168</v>
      </c>
      <c r="E60" s="1510"/>
      <c r="F60" s="1498" t="s">
        <v>1276</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1093</v>
      </c>
      <c r="D61" s="1488" t="s">
        <v>1169</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1170</v>
      </c>
      <c r="E62" s="1510"/>
      <c r="F62" s="1513" t="s">
        <v>1171</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5" thickBot="1">
      <c r="A64" s="1518"/>
      <c r="B64" s="1518"/>
      <c r="C64" s="1519" t="s">
        <v>1094</v>
      </c>
      <c r="D64" s="1532" t="s">
        <v>1172</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1175</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1158</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1159</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1160</v>
      </c>
      <c r="E68" s="1497">
        <f ca="1">E66*E67</f>
        <v>10776515.241990868</v>
      </c>
      <c r="F68" s="1498" t="s">
        <v>1161</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1273</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1162</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1274</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1163</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
      <c r="A74" s="1463"/>
      <c r="B74" s="1463"/>
      <c r="C74" s="1486" t="s">
        <v>309</v>
      </c>
      <c r="D74" s="1495" t="s">
        <v>1164</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1165</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1092</v>
      </c>
      <c r="D77" s="1495" t="s">
        <v>1166</v>
      </c>
      <c r="E77" s="1510"/>
      <c r="F77" s="1516" t="s">
        <v>1167</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1168</v>
      </c>
      <c r="E79" s="1510"/>
      <c r="F79" s="1498" t="s">
        <v>1276</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1093</v>
      </c>
      <c r="D80" s="1488" t="s">
        <v>1169</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1170</v>
      </c>
      <c r="E81" s="1510"/>
      <c r="F81" s="1513" t="s">
        <v>1171</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5" thickBot="1">
      <c r="A83" s="1518"/>
      <c r="B83" s="1518"/>
      <c r="C83" s="1519" t="s">
        <v>1094</v>
      </c>
      <c r="D83" s="1532" t="s">
        <v>1172</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1170</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1176</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1226</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1227</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4.125" style="149" bestFit="1" customWidth="1"/>
    <col min="15" max="15" width="2.75" style="149" customWidth="1"/>
    <col min="16" max="16" width="9.625" style="149" customWidth="1"/>
    <col min="17" max="17" width="2.75" style="149" customWidth="1"/>
    <col min="18" max="18" width="10.25" style="156" bestFit="1" customWidth="1"/>
    <col min="19" max="19" width="2.75" style="149" customWidth="1"/>
    <col min="20" max="20" width="9.375" style="149" customWidth="1"/>
    <col min="21" max="21" width="2.75" style="149" customWidth="1"/>
    <col min="22" max="22" width="10.25" style="156" bestFit="1" customWidth="1"/>
    <col min="23" max="23" width="2.375" style="156" customWidth="1"/>
    <col min="24" max="24" width="10.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1220</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1126</v>
      </c>
      <c r="L11" s="1151" t="s">
        <v>180</v>
      </c>
      <c r="M11" s="1151"/>
      <c r="N11" s="882" t="s">
        <v>1221</v>
      </c>
      <c r="O11" s="163"/>
      <c r="P11" s="1603" t="s">
        <v>1238</v>
      </c>
      <c r="Q11" s="1598"/>
      <c r="R11" s="1294"/>
      <c r="S11" s="163"/>
      <c r="T11" s="1603" t="s">
        <v>1225</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1222</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1092</v>
      </c>
      <c r="S14" s="163"/>
      <c r="T14" s="1386" t="s">
        <v>311</v>
      </c>
      <c r="U14" s="163"/>
      <c r="V14" s="1386" t="s">
        <v>1093</v>
      </c>
      <c r="W14" s="1386"/>
      <c r="X14" s="1386" t="s">
        <v>700</v>
      </c>
      <c r="Y14" s="1386"/>
      <c r="Z14" s="1386" t="s">
        <v>1094</v>
      </c>
      <c r="AA14" s="1386"/>
      <c r="AB14" s="163"/>
      <c r="AC14" s="1386"/>
      <c r="AD14" s="165"/>
      <c r="AE14" s="879" t="s">
        <v>31</v>
      </c>
    </row>
    <row r="15" spans="2:32">
      <c r="N15" s="163"/>
      <c r="O15" s="163"/>
      <c r="P15" s="163"/>
      <c r="Q15" s="163"/>
      <c r="R15" s="1386"/>
      <c r="S15" s="163"/>
      <c r="T15" s="163"/>
      <c r="U15" s="163"/>
      <c r="V15" s="1386"/>
      <c r="W15" s="1386"/>
      <c r="X15" s="1386" t="s">
        <v>1124</v>
      </c>
      <c r="Y15" s="163"/>
      <c r="Z15" s="1386" t="s">
        <v>1239</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1127</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1127</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1128</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1127</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5" thickTop="1">
      <c r="B46" s="1699" t="s">
        <v>31</v>
      </c>
      <c r="C46" s="1700"/>
      <c r="D46" s="1700"/>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1224</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1292</v>
      </c>
      <c r="N54" s="180">
        <v>3.736760193365002E-3</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25" style="3" bestFit="1" customWidth="1"/>
    <col min="32" max="32" width="14.75" style="3" customWidth="1"/>
    <col min="33" max="33" width="13.25" style="3" bestFit="1" customWidth="1"/>
    <col min="34" max="34" width="14.75"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968</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1" t="s">
        <v>190</v>
      </c>
      <c r="E9" s="1702"/>
      <c r="F9" s="1703"/>
      <c r="G9" s="1701" t="s">
        <v>294</v>
      </c>
      <c r="H9" s="1702"/>
      <c r="I9" s="1703"/>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965</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969</v>
      </c>
      <c r="AC86" s="40" t="s">
        <v>971</v>
      </c>
      <c r="AD86" s="1271" t="s">
        <v>973</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970</v>
      </c>
      <c r="AC87" s="1270" t="s">
        <v>972</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5"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969</v>
      </c>
      <c r="AC181" s="40" t="s">
        <v>971</v>
      </c>
      <c r="AD181" s="1271" t="s">
        <v>973</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970</v>
      </c>
      <c r="AC182" s="1270" t="s">
        <v>972</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969</v>
      </c>
      <c r="AC616" s="40" t="s">
        <v>971</v>
      </c>
      <c r="AD616" s="1271" t="s">
        <v>973</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970</v>
      </c>
      <c r="AC617" s="1270" t="s">
        <v>972</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969</v>
      </c>
      <c r="AC738" s="40" t="s">
        <v>979</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970</v>
      </c>
      <c r="AC739" s="1270" t="s">
        <v>980</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974</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1071</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975</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974</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975</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974</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975</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974</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975</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974</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975</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974</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975</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1090</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1091</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1090</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1091</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974</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975</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969</v>
      </c>
      <c r="AC950" s="40"/>
      <c r="AD950" s="1271" t="s">
        <v>973</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970</v>
      </c>
      <c r="AC951" s="1270"/>
      <c r="AD951" s="1270" t="s">
        <v>1122</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1090</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1091</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974</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975</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979</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980</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1090</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1091</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974</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975</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1090</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1091</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1090</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1091</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979</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980</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1090</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1091</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974</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975</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1090</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1091</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1090</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1091</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1090</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1091</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1090</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1091</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974</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975</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979</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980</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1090</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1091</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974</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975</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1258</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899999999999999"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899999999999999"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5"/>
  <cols>
    <col min="1" max="1" width="9" style="1177"/>
    <col min="2" max="2" width="10" style="1177" bestFit="1" customWidth="1"/>
    <col min="3" max="3" width="26.625" style="1177" customWidth="1"/>
    <col min="4" max="4" width="11.75" style="1177" bestFit="1" customWidth="1"/>
    <col min="5" max="5" width="8.875" style="1177" bestFit="1" customWidth="1"/>
    <col min="6" max="6" width="7" style="1177" bestFit="1" customWidth="1"/>
    <col min="7" max="8" width="11.75" style="1177" bestFit="1" customWidth="1"/>
    <col min="9" max="9" width="12.125" style="1177" bestFit="1" customWidth="1"/>
    <col min="10" max="10" width="10.25" style="1177" bestFit="1" customWidth="1"/>
    <col min="11" max="11" width="9.375" style="1177" bestFit="1" customWidth="1"/>
    <col min="12" max="12" width="10.125" style="1177" bestFit="1" customWidth="1"/>
    <col min="13" max="13" width="10.75" style="1177" bestFit="1" customWidth="1"/>
    <col min="14" max="14" width="17.125" style="1177" customWidth="1"/>
    <col min="15" max="15" width="9" style="1177"/>
    <col min="16" max="16" width="19.875" style="1177" bestFit="1" customWidth="1"/>
    <col min="17" max="17" width="9" style="1177"/>
    <col min="18" max="18" width="11.125" style="1177" bestFit="1" customWidth="1"/>
    <col min="19" max="19" width="2.875" style="1177" customWidth="1"/>
    <col min="20" max="20" width="10.125" style="1177" bestFit="1" customWidth="1"/>
    <col min="21" max="21" width="11.37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902</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1178</v>
      </c>
      <c r="B5" s="1180"/>
      <c r="C5" s="1180"/>
      <c r="D5" s="1180"/>
      <c r="E5" s="1180"/>
      <c r="F5" s="1180"/>
      <c r="G5" s="1180"/>
      <c r="H5" s="1180"/>
      <c r="I5" s="1180"/>
      <c r="J5" s="1180"/>
      <c r="K5" s="1180"/>
      <c r="L5" s="1180"/>
      <c r="M5" s="1180"/>
      <c r="N5" s="1180"/>
    </row>
    <row r="6" spans="1:20">
      <c r="A6" s="1180" t="s">
        <v>1179</v>
      </c>
      <c r="B6" s="1180"/>
      <c r="C6" s="1180"/>
      <c r="D6" s="1180"/>
      <c r="E6" s="1180"/>
      <c r="F6" s="1180"/>
      <c r="G6" s="1180"/>
      <c r="H6" s="1180"/>
      <c r="I6" s="1180"/>
      <c r="J6" s="1180"/>
      <c r="K6" s="1180"/>
      <c r="L6" s="1180"/>
      <c r="M6" s="1180"/>
      <c r="N6" s="1180"/>
    </row>
    <row r="7" spans="1:20">
      <c r="A7" s="1181" t="s">
        <v>1293</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903</v>
      </c>
      <c r="H9" s="1184" t="s">
        <v>904</v>
      </c>
      <c r="I9" s="1184" t="s">
        <v>905</v>
      </c>
      <c r="J9" s="1184" t="s">
        <v>8</v>
      </c>
      <c r="K9" s="1184" t="s">
        <v>650</v>
      </c>
      <c r="L9" s="1184" t="s">
        <v>906</v>
      </c>
      <c r="M9" s="1184" t="s">
        <v>907</v>
      </c>
      <c r="N9" s="1184" t="s">
        <v>651</v>
      </c>
    </row>
    <row r="10" spans="1:20">
      <c r="A10" s="1185"/>
      <c r="B10" s="1185"/>
      <c r="C10" s="1185"/>
      <c r="D10" s="1185"/>
      <c r="E10" s="1186" t="s">
        <v>908</v>
      </c>
      <c r="F10" s="1186" t="s">
        <v>909</v>
      </c>
      <c r="G10" s="1186" t="s">
        <v>9</v>
      </c>
      <c r="H10" s="1186" t="s">
        <v>754</v>
      </c>
      <c r="I10" s="1186" t="s">
        <v>910</v>
      </c>
      <c r="J10" s="1186" t="s">
        <v>753</v>
      </c>
      <c r="K10" s="1186" t="s">
        <v>20</v>
      </c>
      <c r="L10" s="1186" t="s">
        <v>1177</v>
      </c>
      <c r="M10" s="1186" t="s">
        <v>245</v>
      </c>
      <c r="N10" s="1186" t="s">
        <v>911</v>
      </c>
    </row>
    <row r="11" spans="1:20">
      <c r="A11" s="1187" t="s">
        <v>179</v>
      </c>
      <c r="B11" s="1187" t="s">
        <v>251</v>
      </c>
      <c r="C11" s="1187" t="s">
        <v>195</v>
      </c>
      <c r="D11" s="1187" t="s">
        <v>539</v>
      </c>
      <c r="E11" s="1187" t="s">
        <v>32</v>
      </c>
      <c r="F11" s="1187" t="s">
        <v>912</v>
      </c>
      <c r="G11" s="1187" t="s">
        <v>913</v>
      </c>
      <c r="H11" s="1187" t="s">
        <v>913</v>
      </c>
      <c r="I11" s="1187" t="s">
        <v>913</v>
      </c>
      <c r="J11" s="1187" t="s">
        <v>913</v>
      </c>
      <c r="K11" s="1187" t="s">
        <v>913</v>
      </c>
      <c r="L11" s="1187" t="s">
        <v>913</v>
      </c>
      <c r="M11" s="1187" t="s">
        <v>914</v>
      </c>
      <c r="N11" s="1187" t="s">
        <v>915</v>
      </c>
    </row>
    <row r="12" spans="1:20" ht="15.75" thickBot="1">
      <c r="A12" s="1188" t="s">
        <v>181</v>
      </c>
      <c r="B12" s="1188" t="s">
        <v>181</v>
      </c>
      <c r="C12" s="1189"/>
      <c r="D12" s="1188" t="s">
        <v>1</v>
      </c>
      <c r="E12" s="1188" t="s">
        <v>180</v>
      </c>
      <c r="F12" s="1188" t="s">
        <v>916</v>
      </c>
      <c r="G12" s="1188" t="s">
        <v>917</v>
      </c>
      <c r="H12" s="1188" t="s">
        <v>917</v>
      </c>
      <c r="I12" s="1188" t="s">
        <v>917</v>
      </c>
      <c r="J12" s="1188" t="s">
        <v>917</v>
      </c>
      <c r="K12" s="1188" t="s">
        <v>917</v>
      </c>
      <c r="L12" s="1188" t="s">
        <v>917</v>
      </c>
      <c r="M12" s="1188" t="s">
        <v>918</v>
      </c>
      <c r="N12" s="1187" t="s">
        <v>919</v>
      </c>
    </row>
    <row r="13" spans="1:20" ht="15.75">
      <c r="A13" s="1190">
        <v>1</v>
      </c>
      <c r="B13" s="1191" t="s">
        <v>920</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75">
      <c r="A14" s="1202">
        <v>2</v>
      </c>
      <c r="B14" s="1191" t="s">
        <v>921</v>
      </c>
      <c r="C14" s="1192" t="s">
        <v>922</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75">
      <c r="A15" s="1202">
        <v>3</v>
      </c>
      <c r="B15" s="1204" t="s">
        <v>923</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75">
      <c r="A16" s="1202">
        <v>4</v>
      </c>
      <c r="B16" s="1191" t="s">
        <v>71</v>
      </c>
      <c r="C16" s="1192" t="s">
        <v>924</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75">
      <c r="A17" s="1202">
        <v>5</v>
      </c>
      <c r="B17" s="1191" t="s">
        <v>71</v>
      </c>
      <c r="C17" s="1192" t="s">
        <v>925</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7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75">
      <c r="A19" s="1202">
        <v>7</v>
      </c>
      <c r="B19" s="1205" t="s">
        <v>926</v>
      </c>
      <c r="C19" s="1192" t="s">
        <v>927</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1206</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928</v>
      </c>
      <c r="B25" s="1183"/>
      <c r="C25" s="1183"/>
      <c r="D25" s="1219"/>
      <c r="E25" s="1183"/>
      <c r="F25" s="1183"/>
      <c r="G25" s="1183"/>
      <c r="H25" s="1183"/>
      <c r="I25" s="1183"/>
      <c r="J25" s="1183"/>
      <c r="K25" s="1183"/>
      <c r="L25" s="1183"/>
      <c r="M25" s="1183"/>
      <c r="N25" s="1183"/>
    </row>
    <row r="26" spans="1:20">
      <c r="A26" s="1183"/>
      <c r="B26" s="1183" t="s">
        <v>929</v>
      </c>
      <c r="C26" s="1183" t="s">
        <v>1207</v>
      </c>
      <c r="D26" s="1183"/>
      <c r="E26" s="1183"/>
      <c r="F26" s="1183"/>
      <c r="G26" s="1183"/>
      <c r="H26" s="1183"/>
      <c r="I26" s="1183"/>
      <c r="J26" s="1183"/>
      <c r="K26" s="1183"/>
      <c r="L26" s="1183"/>
      <c r="M26" s="1183"/>
      <c r="N26" s="1183"/>
    </row>
    <row r="27" spans="1:20">
      <c r="A27" s="1183"/>
      <c r="B27" s="1183" t="s">
        <v>930</v>
      </c>
      <c r="C27" s="1183" t="s">
        <v>1210</v>
      </c>
      <c r="D27" s="1183"/>
      <c r="E27" s="1183"/>
      <c r="F27" s="1183"/>
      <c r="G27" s="1183"/>
      <c r="H27" s="1183"/>
      <c r="I27" s="1183"/>
      <c r="J27" s="1183"/>
      <c r="K27" s="1183"/>
      <c r="L27" s="1183"/>
      <c r="M27" s="1183"/>
      <c r="N27" s="1183"/>
    </row>
    <row r="28" spans="1:20">
      <c r="A28" s="1183"/>
      <c r="B28" s="1183" t="s">
        <v>931</v>
      </c>
      <c r="C28" s="1183" t="s">
        <v>1211</v>
      </c>
      <c r="D28" s="1183"/>
      <c r="E28" s="1183"/>
      <c r="F28" s="1183"/>
      <c r="G28" s="1183"/>
      <c r="H28" s="1183"/>
      <c r="I28" s="1183"/>
      <c r="J28" s="1183"/>
      <c r="K28" s="1183"/>
      <c r="L28" s="1183"/>
      <c r="M28" s="1183"/>
      <c r="N28" s="1183"/>
    </row>
    <row r="29" spans="1:20">
      <c r="A29" s="1183"/>
      <c r="B29" s="1183" t="s">
        <v>932</v>
      </c>
      <c r="C29" s="1183" t="s">
        <v>1212</v>
      </c>
      <c r="D29" s="1183"/>
      <c r="E29" s="1183"/>
      <c r="F29" s="1183"/>
      <c r="G29" s="1183"/>
      <c r="H29" s="1183"/>
      <c r="I29" s="1183"/>
      <c r="J29" s="1183"/>
      <c r="K29" s="1183"/>
      <c r="L29" s="1183"/>
      <c r="M29" s="1183"/>
      <c r="N29" s="1183"/>
    </row>
    <row r="30" spans="1:20">
      <c r="A30" s="1183"/>
      <c r="B30" s="1183" t="s">
        <v>933</v>
      </c>
      <c r="C30" s="1183" t="s">
        <v>1213</v>
      </c>
      <c r="D30" s="1183"/>
      <c r="E30" s="1183"/>
      <c r="F30" s="1183"/>
      <c r="G30" s="1183"/>
      <c r="H30" s="1183"/>
      <c r="I30" s="1183"/>
      <c r="J30" s="1183"/>
      <c r="K30" s="1183"/>
      <c r="L30" s="1183"/>
      <c r="M30" s="1183"/>
      <c r="N30" s="1183"/>
    </row>
    <row r="31" spans="1:20">
      <c r="A31" s="1183"/>
      <c r="B31" s="1183" t="s">
        <v>934</v>
      </c>
      <c r="C31" s="1183" t="s">
        <v>1214</v>
      </c>
      <c r="D31" s="1183"/>
      <c r="E31" s="1183"/>
      <c r="F31" s="1183"/>
      <c r="G31" s="1183"/>
      <c r="H31" s="1183"/>
      <c r="I31" s="1183"/>
      <c r="J31" s="1183"/>
      <c r="K31" s="1183"/>
      <c r="L31" s="1183"/>
      <c r="M31" s="1183"/>
      <c r="N31" s="1183"/>
    </row>
    <row r="32" spans="1:20">
      <c r="A32" s="1183"/>
      <c r="B32" s="1183" t="s">
        <v>935</v>
      </c>
      <c r="C32" s="1183" t="s">
        <v>1215</v>
      </c>
      <c r="D32" s="1183"/>
      <c r="E32" s="1183"/>
      <c r="F32" s="1183"/>
      <c r="G32" s="1183"/>
      <c r="H32" s="1183"/>
      <c r="I32" s="1183"/>
      <c r="J32" s="1183"/>
      <c r="K32" s="1183"/>
      <c r="L32" s="1183"/>
      <c r="M32" s="1183"/>
      <c r="N32" s="1183"/>
    </row>
    <row r="33" spans="1:14">
      <c r="A33" s="1183"/>
      <c r="B33" s="1183" t="s">
        <v>936</v>
      </c>
      <c r="C33" s="1183" t="s">
        <v>1217</v>
      </c>
      <c r="D33" s="1183"/>
      <c r="E33" s="1183"/>
      <c r="F33" s="1183"/>
      <c r="G33" s="1183"/>
      <c r="H33" s="1183"/>
      <c r="I33" s="1183"/>
      <c r="J33" s="1183"/>
      <c r="K33" s="1183"/>
      <c r="L33" s="1183"/>
      <c r="M33" s="1183"/>
      <c r="N33" s="1183"/>
    </row>
    <row r="34" spans="1:14">
      <c r="A34" s="1183"/>
      <c r="B34" s="1183" t="s">
        <v>937</v>
      </c>
      <c r="C34" s="1183" t="s">
        <v>1216</v>
      </c>
      <c r="D34" s="1183"/>
      <c r="E34" s="1183"/>
      <c r="F34" s="1183"/>
      <c r="G34" s="1183"/>
      <c r="H34" s="1183"/>
      <c r="I34" s="1183"/>
      <c r="J34" s="1183"/>
      <c r="K34" s="1183"/>
      <c r="L34" s="1183"/>
      <c r="M34" s="1183"/>
      <c r="N34" s="1183"/>
    </row>
    <row r="35" spans="1:14">
      <c r="A35" s="1183"/>
      <c r="B35" s="1183" t="s">
        <v>938</v>
      </c>
      <c r="C35" s="1183" t="s">
        <v>939</v>
      </c>
      <c r="D35" s="1183"/>
      <c r="E35" s="1183"/>
      <c r="F35" s="1183"/>
      <c r="G35" s="1183"/>
      <c r="H35" s="1183"/>
      <c r="I35" s="1183"/>
      <c r="J35" s="1183"/>
      <c r="K35" s="1183"/>
      <c r="L35" s="1183"/>
      <c r="M35" s="1183"/>
      <c r="N35" s="1183"/>
    </row>
    <row r="36" spans="1:14">
      <c r="A36" s="1183"/>
      <c r="B36" s="1183" t="s">
        <v>940</v>
      </c>
      <c r="C36" s="1183" t="s">
        <v>941</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902</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1178</v>
      </c>
      <c r="B43" s="1180"/>
      <c r="C43" s="1180"/>
      <c r="D43" s="1180"/>
      <c r="E43" s="1180"/>
      <c r="F43" s="1180"/>
      <c r="G43" s="1180"/>
      <c r="H43" s="1180"/>
      <c r="I43" s="1180"/>
      <c r="J43" s="1180"/>
      <c r="K43" s="1180"/>
      <c r="L43" s="1180"/>
      <c r="M43" s="1180"/>
      <c r="N43" s="1180"/>
    </row>
    <row r="44" spans="1:14">
      <c r="A44" s="1180" t="s">
        <v>1179</v>
      </c>
      <c r="B44" s="1180"/>
      <c r="C44" s="1180"/>
      <c r="D44" s="1180"/>
      <c r="E44" s="1180"/>
      <c r="F44" s="1180"/>
      <c r="G44" s="1180"/>
      <c r="H44" s="1180"/>
      <c r="I44" s="1180"/>
      <c r="J44" s="1180"/>
      <c r="K44" s="1180"/>
      <c r="L44" s="1180"/>
      <c r="M44" s="1180"/>
      <c r="N44" s="1180"/>
    </row>
    <row r="45" spans="1:14">
      <c r="A45" s="1223" t="s">
        <v>1291</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903</v>
      </c>
      <c r="H47" s="1184" t="s">
        <v>904</v>
      </c>
      <c r="I47" s="1184" t="s">
        <v>905</v>
      </c>
      <c r="J47" s="1184" t="s">
        <v>8</v>
      </c>
      <c r="K47" s="1184" t="s">
        <v>650</v>
      </c>
      <c r="L47" s="1184" t="s">
        <v>906</v>
      </c>
      <c r="M47" s="1184" t="s">
        <v>907</v>
      </c>
      <c r="N47" s="1184" t="s">
        <v>651</v>
      </c>
    </row>
    <row r="48" spans="1:14">
      <c r="A48" s="1185"/>
      <c r="B48" s="1185"/>
      <c r="C48" s="1185"/>
      <c r="D48" s="1185"/>
      <c r="E48" s="1186" t="s">
        <v>908</v>
      </c>
      <c r="F48" s="1186" t="s">
        <v>909</v>
      </c>
      <c r="G48" s="1186" t="s">
        <v>9</v>
      </c>
      <c r="H48" s="1186" t="s">
        <v>754</v>
      </c>
      <c r="I48" s="1186" t="s">
        <v>910</v>
      </c>
      <c r="J48" s="1186" t="s">
        <v>753</v>
      </c>
      <c r="K48" s="1186" t="s">
        <v>20</v>
      </c>
      <c r="L48" s="1186" t="s">
        <v>1177</v>
      </c>
      <c r="M48" s="1186" t="s">
        <v>245</v>
      </c>
      <c r="N48" s="1186" t="s">
        <v>911</v>
      </c>
    </row>
    <row r="49" spans="1:21">
      <c r="A49" s="1187" t="s">
        <v>179</v>
      </c>
      <c r="B49" s="1187" t="s">
        <v>251</v>
      </c>
      <c r="C49" s="1187" t="s">
        <v>195</v>
      </c>
      <c r="D49" s="1187" t="s">
        <v>539</v>
      </c>
      <c r="E49" s="1187" t="s">
        <v>32</v>
      </c>
      <c r="F49" s="1187" t="s">
        <v>912</v>
      </c>
      <c r="G49" s="1187" t="s">
        <v>913</v>
      </c>
      <c r="H49" s="1187" t="s">
        <v>913</v>
      </c>
      <c r="I49" s="1187" t="s">
        <v>913</v>
      </c>
      <c r="J49" s="1187" t="s">
        <v>913</v>
      </c>
      <c r="K49" s="1187" t="s">
        <v>913</v>
      </c>
      <c r="L49" s="1187" t="s">
        <v>913</v>
      </c>
      <c r="M49" s="1187" t="s">
        <v>914</v>
      </c>
      <c r="N49" s="1187" t="s">
        <v>915</v>
      </c>
    </row>
    <row r="50" spans="1:21" ht="15.75" thickBot="1">
      <c r="A50" s="1188" t="s">
        <v>181</v>
      </c>
      <c r="B50" s="1188" t="s">
        <v>181</v>
      </c>
      <c r="C50" s="1189"/>
      <c r="D50" s="1188" t="s">
        <v>1</v>
      </c>
      <c r="E50" s="1188" t="s">
        <v>180</v>
      </c>
      <c r="F50" s="1188" t="s">
        <v>916</v>
      </c>
      <c r="G50" s="1188" t="s">
        <v>917</v>
      </c>
      <c r="H50" s="1188" t="s">
        <v>917</v>
      </c>
      <c r="I50" s="1188" t="s">
        <v>917</v>
      </c>
      <c r="J50" s="1188" t="s">
        <v>917</v>
      </c>
      <c r="K50" s="1188" t="s">
        <v>917</v>
      </c>
      <c r="L50" s="1188" t="s">
        <v>917</v>
      </c>
      <c r="M50" s="1188" t="s">
        <v>918</v>
      </c>
      <c r="N50" s="1188" t="s">
        <v>919</v>
      </c>
    </row>
    <row r="51" spans="1:21">
      <c r="A51" s="1190">
        <v>1</v>
      </c>
      <c r="B51" s="1191" t="s">
        <v>920</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921</v>
      </c>
      <c r="C52" s="1192" t="s">
        <v>922</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923</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924</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925</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926</v>
      </c>
      <c r="C57" s="1192" t="s">
        <v>927</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1206</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7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928</v>
      </c>
      <c r="B63" s="1183"/>
      <c r="C63" s="1183"/>
      <c r="D63" s="1219"/>
      <c r="E63" s="1183"/>
      <c r="F63" s="1183"/>
      <c r="G63" s="1183"/>
      <c r="H63" s="1183"/>
      <c r="I63" s="1176"/>
      <c r="J63" s="1176"/>
      <c r="K63" s="1176"/>
      <c r="L63" s="1176"/>
      <c r="M63" s="1176"/>
      <c r="N63" s="1176"/>
      <c r="Q63" s="1637" t="s">
        <v>31</v>
      </c>
    </row>
    <row r="64" spans="1:21">
      <c r="A64" s="1183"/>
      <c r="B64" s="1183" t="s">
        <v>929</v>
      </c>
      <c r="C64" s="1183" t="s">
        <v>1207</v>
      </c>
      <c r="D64" s="1183"/>
      <c r="E64" s="1183"/>
      <c r="F64" s="1183"/>
      <c r="G64" s="1183"/>
      <c r="H64" s="1183"/>
      <c r="I64" s="1176"/>
      <c r="J64" s="1176"/>
      <c r="K64" s="1176"/>
      <c r="L64" s="1176"/>
      <c r="M64" s="1176"/>
      <c r="N64" s="1176"/>
    </row>
    <row r="65" spans="1:14">
      <c r="A65" s="1183"/>
      <c r="B65" s="1183" t="s">
        <v>930</v>
      </c>
      <c r="C65" s="1183" t="s">
        <v>1210</v>
      </c>
      <c r="D65" s="1183"/>
      <c r="E65" s="1183"/>
      <c r="F65" s="1183"/>
      <c r="G65" s="1183"/>
      <c r="H65" s="1183"/>
      <c r="I65" s="1176"/>
      <c r="J65" s="1176"/>
      <c r="K65" s="1176"/>
      <c r="L65" s="1176"/>
      <c r="M65" s="1176"/>
      <c r="N65" s="1176"/>
    </row>
    <row r="66" spans="1:14">
      <c r="A66" s="1183"/>
      <c r="B66" s="1183" t="s">
        <v>931</v>
      </c>
      <c r="C66" s="1183" t="s">
        <v>1211</v>
      </c>
      <c r="D66" s="1183"/>
      <c r="E66" s="1183"/>
      <c r="F66" s="1183"/>
      <c r="G66" s="1183"/>
      <c r="H66" s="1183"/>
      <c r="I66" s="1176"/>
      <c r="J66" s="1176"/>
      <c r="K66" s="1176"/>
      <c r="L66" s="1176"/>
      <c r="M66" s="1176"/>
      <c r="N66" s="1176"/>
    </row>
    <row r="67" spans="1:14">
      <c r="A67" s="1183"/>
      <c r="B67" s="1183" t="s">
        <v>932</v>
      </c>
      <c r="C67" s="1183" t="s">
        <v>1212</v>
      </c>
      <c r="D67" s="1183"/>
      <c r="E67" s="1183"/>
      <c r="F67" s="1183"/>
      <c r="G67" s="1183"/>
      <c r="H67" s="1183"/>
      <c r="I67" s="1176"/>
      <c r="J67" s="1176"/>
      <c r="K67" s="1176"/>
      <c r="L67" s="1176"/>
      <c r="M67" s="1176"/>
      <c r="N67" s="1176"/>
    </row>
    <row r="68" spans="1:14">
      <c r="A68" s="1183"/>
      <c r="B68" s="1183" t="s">
        <v>933</v>
      </c>
      <c r="C68" s="1183" t="s">
        <v>1213</v>
      </c>
      <c r="D68" s="1183"/>
      <c r="E68" s="1183"/>
      <c r="F68" s="1183"/>
      <c r="G68" s="1183"/>
      <c r="H68" s="1183"/>
      <c r="I68" s="1176"/>
      <c r="J68" s="1176"/>
      <c r="K68" s="1176"/>
      <c r="L68" s="1176"/>
      <c r="M68" s="1176"/>
      <c r="N68" s="1176"/>
    </row>
    <row r="69" spans="1:14">
      <c r="A69" s="1183"/>
      <c r="B69" s="1183" t="s">
        <v>934</v>
      </c>
      <c r="C69" s="1183" t="s">
        <v>1214</v>
      </c>
      <c r="D69" s="1183"/>
      <c r="E69" s="1183"/>
      <c r="F69" s="1183"/>
      <c r="G69" s="1183"/>
      <c r="H69" s="1183"/>
      <c r="I69" s="1176"/>
      <c r="J69" s="1176"/>
      <c r="K69" s="1176"/>
      <c r="L69" s="1176"/>
      <c r="M69" s="1176"/>
      <c r="N69" s="1176"/>
    </row>
    <row r="70" spans="1:14">
      <c r="A70" s="1183"/>
      <c r="B70" s="1183" t="s">
        <v>935</v>
      </c>
      <c r="C70" s="1183" t="s">
        <v>1215</v>
      </c>
      <c r="D70" s="1183"/>
      <c r="E70" s="1183"/>
      <c r="F70" s="1183"/>
      <c r="G70" s="1183"/>
      <c r="H70" s="1183"/>
      <c r="I70" s="1176"/>
      <c r="J70" s="1176"/>
      <c r="K70" s="1176"/>
      <c r="L70" s="1176"/>
      <c r="M70" s="1176"/>
      <c r="N70" s="1176"/>
    </row>
    <row r="71" spans="1:14">
      <c r="A71" s="1183"/>
      <c r="B71" s="1183" t="s">
        <v>936</v>
      </c>
      <c r="C71" s="1183" t="s">
        <v>1217</v>
      </c>
      <c r="D71" s="1183"/>
      <c r="E71" s="1183"/>
      <c r="F71" s="1183"/>
      <c r="G71" s="1183"/>
      <c r="H71" s="1183"/>
      <c r="I71" s="1176"/>
      <c r="J71" s="1176"/>
      <c r="K71" s="1176"/>
      <c r="L71" s="1176"/>
      <c r="M71" s="1176"/>
      <c r="N71" s="1176"/>
    </row>
    <row r="72" spans="1:14">
      <c r="A72" s="1183"/>
      <c r="B72" s="1183" t="s">
        <v>937</v>
      </c>
      <c r="C72" s="1183" t="s">
        <v>1216</v>
      </c>
      <c r="D72" s="1183"/>
      <c r="E72" s="1183"/>
      <c r="F72" s="1183"/>
      <c r="G72" s="1183"/>
      <c r="H72" s="1183"/>
      <c r="I72" s="1176"/>
      <c r="J72" s="1176"/>
      <c r="K72" s="1176"/>
      <c r="L72" s="1176"/>
      <c r="M72" s="1176"/>
      <c r="N72" s="1176"/>
    </row>
    <row r="73" spans="1:14">
      <c r="A73" s="1183"/>
      <c r="B73" s="1183" t="s">
        <v>938</v>
      </c>
      <c r="C73" s="1183" t="s">
        <v>939</v>
      </c>
      <c r="D73" s="1183"/>
      <c r="E73" s="1183"/>
      <c r="F73" s="1183"/>
      <c r="G73" s="1183"/>
      <c r="H73" s="1183"/>
      <c r="I73" s="1176"/>
      <c r="J73" s="1176"/>
      <c r="K73" s="1176"/>
      <c r="L73" s="1176"/>
      <c r="M73" s="1176"/>
      <c r="N73" s="1176"/>
    </row>
    <row r="74" spans="1:14">
      <c r="A74" s="1183"/>
      <c r="B74" s="1183" t="s">
        <v>940</v>
      </c>
      <c r="C74" s="1183" t="s">
        <v>941</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75" defaultRowHeight="12.75"/>
  <cols>
    <col min="1" max="1" width="11.375" style="1641" customWidth="1"/>
    <col min="2" max="2" width="8.125" style="1641" customWidth="1"/>
    <col min="3" max="3" width="15.25" style="1641" customWidth="1"/>
    <col min="4" max="4" width="14.75" style="1641" bestFit="1" customWidth="1"/>
    <col min="5" max="5" width="14.375" style="1641" customWidth="1"/>
    <col min="6" max="16384" width="8.75" style="1641"/>
  </cols>
  <sheetData>
    <row r="1" spans="1:5">
      <c r="A1" s="1640" t="s">
        <v>1244</v>
      </c>
    </row>
    <row r="3" spans="1:5" ht="16.350000000000001" customHeight="1">
      <c r="A3" s="1642" t="s">
        <v>602</v>
      </c>
      <c r="B3" s="1643" t="s">
        <v>500</v>
      </c>
      <c r="C3" s="1643" t="s">
        <v>1245</v>
      </c>
      <c r="D3" s="1643" t="s">
        <v>1246</v>
      </c>
      <c r="E3" s="1643" t="s">
        <v>387</v>
      </c>
    </row>
    <row r="4" spans="1:5" ht="16.350000000000001" customHeight="1">
      <c r="A4" s="1644" t="s">
        <v>1247</v>
      </c>
      <c r="B4" s="1645">
        <v>12</v>
      </c>
      <c r="C4" s="1646">
        <v>694089</v>
      </c>
      <c r="D4" s="1646">
        <v>457812000</v>
      </c>
      <c r="E4" s="1646">
        <v>685116</v>
      </c>
    </row>
    <row r="5" spans="1:5" ht="16.350000000000001" customHeight="1">
      <c r="A5" s="1644" t="s">
        <v>1248</v>
      </c>
      <c r="B5" s="1645">
        <v>11.90909090909091</v>
      </c>
      <c r="C5" s="1646">
        <v>697473</v>
      </c>
      <c r="D5" s="1646">
        <v>462546000</v>
      </c>
      <c r="E5" s="1646">
        <v>687420</v>
      </c>
    </row>
    <row r="6" spans="1:5" ht="16.350000000000001" customHeight="1">
      <c r="A6" s="1647" t="s">
        <v>1249</v>
      </c>
      <c r="B6" s="1645">
        <v>12</v>
      </c>
      <c r="C6" s="1646">
        <v>700677</v>
      </c>
      <c r="D6" s="1646">
        <v>466254000</v>
      </c>
      <c r="E6" s="1646">
        <v>690102</v>
      </c>
    </row>
    <row r="7" spans="1:5" ht="16.350000000000001" customHeight="1">
      <c r="A7" s="1647" t="s">
        <v>1250</v>
      </c>
      <c r="B7" s="1645">
        <v>12</v>
      </c>
      <c r="C7" s="1646">
        <v>693243</v>
      </c>
      <c r="D7" s="1646">
        <v>455274000</v>
      </c>
      <c r="E7" s="1646">
        <v>681696</v>
      </c>
    </row>
    <row r="8" spans="1:5" ht="16.350000000000001" customHeight="1">
      <c r="A8" s="1647" t="s">
        <v>1251</v>
      </c>
      <c r="B8" s="1645">
        <v>12</v>
      </c>
      <c r="C8" s="1646">
        <v>706149</v>
      </c>
      <c r="D8" s="1646">
        <v>463140000</v>
      </c>
      <c r="E8" s="1646">
        <v>687528</v>
      </c>
    </row>
    <row r="9" spans="1:5" ht="16.350000000000001" customHeight="1">
      <c r="A9" s="1647" t="s">
        <v>1252</v>
      </c>
      <c r="B9" s="1645">
        <v>11.939393939393939</v>
      </c>
      <c r="C9" s="1646">
        <v>701028</v>
      </c>
      <c r="D9" s="1646">
        <v>454968000</v>
      </c>
      <c r="E9" s="1646">
        <v>680688</v>
      </c>
    </row>
    <row r="10" spans="1:5" ht="16.350000000000001" customHeight="1">
      <c r="A10" s="1647" t="s">
        <v>1253</v>
      </c>
      <c r="B10" s="1645">
        <v>11.939393939393939</v>
      </c>
      <c r="C10" s="1646">
        <v>691407</v>
      </c>
      <c r="D10" s="1646">
        <v>444438000</v>
      </c>
      <c r="E10" s="1646">
        <v>673020</v>
      </c>
    </row>
    <row r="11" spans="1:5" ht="16.350000000000001" customHeight="1">
      <c r="A11" s="1647" t="s">
        <v>1254</v>
      </c>
      <c r="B11" s="1645">
        <v>11.909090909090908</v>
      </c>
      <c r="C11" s="1646">
        <v>674919</v>
      </c>
      <c r="D11" s="1646">
        <v>430164000</v>
      </c>
      <c r="E11" s="1646">
        <v>638064</v>
      </c>
    </row>
    <row r="12" spans="1:5" ht="16.350000000000001" customHeight="1">
      <c r="A12" s="1647" t="s">
        <v>1255</v>
      </c>
      <c r="B12" s="1645">
        <v>12</v>
      </c>
      <c r="C12" s="1646">
        <v>641718</v>
      </c>
      <c r="D12" s="1646">
        <v>383886000</v>
      </c>
      <c r="E12" s="1646">
        <v>619812</v>
      </c>
    </row>
    <row r="13" spans="1:5" ht="16.350000000000001" customHeight="1">
      <c r="A13" s="1647" t="s">
        <v>1256</v>
      </c>
      <c r="B13" s="1648">
        <v>12</v>
      </c>
      <c r="C13" s="1649">
        <v>686556</v>
      </c>
      <c r="D13" s="1649">
        <v>457974000</v>
      </c>
      <c r="E13" s="1649">
        <v>680346</v>
      </c>
    </row>
    <row r="14" spans="1:5">
      <c r="A14" s="1647" t="s">
        <v>1257</v>
      </c>
      <c r="B14" s="1650">
        <v>2</v>
      </c>
      <c r="C14" s="1650">
        <v>116271</v>
      </c>
      <c r="D14" s="1650">
        <v>81144000</v>
      </c>
      <c r="E14" s="1650">
        <v>116604</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75" style="1228" bestFit="1" customWidth="1"/>
    <col min="11" max="16384" width="9" style="1228"/>
  </cols>
  <sheetData>
    <row r="1" spans="1:10">
      <c r="B1" s="1229" t="s">
        <v>942</v>
      </c>
    </row>
    <row r="2" spans="1:10">
      <c r="A2" s="1176"/>
      <c r="B2" s="1230" t="s">
        <v>649</v>
      </c>
      <c r="C2" s="1180"/>
      <c r="D2" s="1180"/>
      <c r="E2" s="1180"/>
      <c r="F2" s="1180"/>
      <c r="G2" s="1180"/>
      <c r="H2" s="1180"/>
      <c r="I2" s="1180"/>
      <c r="J2" s="1180"/>
    </row>
    <row r="3" spans="1:10">
      <c r="A3" s="1180"/>
      <c r="B3" s="1180" t="s">
        <v>902</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1179</v>
      </c>
      <c r="C5" s="1180"/>
      <c r="D5" s="1180"/>
      <c r="E5" s="1180"/>
      <c r="F5" s="1180"/>
      <c r="G5" s="1180"/>
      <c r="H5" s="1180"/>
      <c r="I5" s="1180"/>
      <c r="J5" s="1180"/>
    </row>
    <row r="6" spans="1:10">
      <c r="A6" s="1180"/>
      <c r="B6" s="1180" t="s">
        <v>1178</v>
      </c>
      <c r="C6" s="1180"/>
      <c r="D6" s="1180"/>
      <c r="E6" s="1180"/>
      <c r="F6" s="1180"/>
      <c r="G6" s="1180"/>
      <c r="H6" s="1180"/>
      <c r="I6" s="1180"/>
      <c r="J6" s="1180"/>
    </row>
    <row r="7" spans="1:10">
      <c r="A7" s="1180"/>
      <c r="B7" s="1180" t="s">
        <v>1290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1080</v>
      </c>
      <c r="D12" s="1237" t="s">
        <v>1081</v>
      </c>
      <c r="E12" s="1237" t="s">
        <v>1082</v>
      </c>
      <c r="F12" s="1237" t="s">
        <v>1083</v>
      </c>
      <c r="G12" s="1237" t="s">
        <v>1084</v>
      </c>
      <c r="H12" s="1237" t="s">
        <v>1085</v>
      </c>
      <c r="I12" s="1237" t="s">
        <v>1086</v>
      </c>
      <c r="J12" s="1237" t="s">
        <v>1087</v>
      </c>
    </row>
    <row r="13" spans="1:10">
      <c r="A13" s="1238"/>
      <c r="B13" s="1176"/>
      <c r="C13" s="1239"/>
      <c r="D13" s="1239"/>
      <c r="E13" s="1239"/>
      <c r="F13" s="1239"/>
      <c r="G13" s="1239"/>
      <c r="H13" s="1239"/>
      <c r="I13" s="1239"/>
      <c r="J13" s="1239"/>
    </row>
    <row r="14" spans="1:10" s="1244" customFormat="1">
      <c r="A14" s="1240">
        <v>14</v>
      </c>
      <c r="B14" s="1241" t="s">
        <v>943</v>
      </c>
      <c r="C14" s="1242"/>
      <c r="D14" s="1243"/>
      <c r="E14" s="1243"/>
      <c r="F14" s="1243"/>
      <c r="G14" s="1243"/>
      <c r="H14" s="1243"/>
      <c r="I14" s="1243"/>
      <c r="J14" s="1243"/>
    </row>
    <row r="15" spans="1:10" s="1244" customFormat="1">
      <c r="A15" s="1240">
        <v>15</v>
      </c>
      <c r="B15" s="1244" t="s">
        <v>944</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c r="A16" s="1240">
        <v>16</v>
      </c>
      <c r="B16" s="1244" t="s">
        <v>945</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946</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947</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948</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1208</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949</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950</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951</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952</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953</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949</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950</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951</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952</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954</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c r="A34" s="1240">
        <v>33</v>
      </c>
      <c r="B34" s="1244" t="s">
        <v>949</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c r="A35" s="1240">
        <v>34</v>
      </c>
      <c r="B35" s="1244" t="s">
        <v>950</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c r="A36" s="1240">
        <v>35</v>
      </c>
      <c r="B36" s="1244" t="s">
        <v>951</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c r="A37" s="1240">
        <v>36</v>
      </c>
      <c r="B37" s="1244" t="s">
        <v>952</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c r="A38" s="1240">
        <v>37</v>
      </c>
      <c r="C38" s="1542"/>
      <c r="D38" s="1542"/>
      <c r="E38" s="1542"/>
      <c r="F38" s="1542"/>
      <c r="G38" s="1542"/>
      <c r="H38" s="1542"/>
      <c r="I38" s="1542"/>
      <c r="J38" s="1542"/>
    </row>
    <row r="39" spans="1:10" s="1244" customFormat="1">
      <c r="A39" s="1240">
        <v>38</v>
      </c>
      <c r="B39" s="1251" t="s">
        <v>955</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c r="A40" s="1240">
        <v>39</v>
      </c>
      <c r="B40" s="1244" t="s">
        <v>949</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c r="A41" s="1240">
        <v>40</v>
      </c>
      <c r="B41" s="1244" t="s">
        <v>950</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c r="A42" s="1240">
        <v>41</v>
      </c>
      <c r="B42" s="1244" t="s">
        <v>951</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c r="A43" s="1240">
        <v>42</v>
      </c>
      <c r="B43" s="1244" t="s">
        <v>952</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c r="A44" s="1240">
        <v>43</v>
      </c>
      <c r="C44" s="1247"/>
      <c r="D44" s="1542"/>
      <c r="E44" s="1542"/>
      <c r="F44" s="1542"/>
      <c r="G44" s="1542"/>
      <c r="H44" s="1542"/>
      <c r="I44" s="1542"/>
      <c r="J44" s="1542"/>
    </row>
    <row r="45" spans="1:10" s="1244" customFormat="1">
      <c r="A45" s="1240">
        <v>44</v>
      </c>
      <c r="B45" s="1251" t="s">
        <v>956</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c r="A46" s="1240">
        <v>45</v>
      </c>
      <c r="B46" s="1244" t="s">
        <v>949</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c r="A47" s="1240">
        <v>46</v>
      </c>
      <c r="B47" s="1244" t="s">
        <v>950</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c r="A48" s="1240">
        <v>47</v>
      </c>
      <c r="B48" s="1244" t="s">
        <v>951</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c r="A49" s="1240">
        <v>48</v>
      </c>
      <c r="B49" s="1244" t="s">
        <v>952</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c r="A50" s="1240">
        <v>49</v>
      </c>
      <c r="C50" s="1542"/>
      <c r="D50" s="1542"/>
      <c r="E50" s="1542"/>
      <c r="F50" s="1542"/>
      <c r="G50" s="1542"/>
      <c r="H50" s="1542"/>
      <c r="I50" s="1542"/>
      <c r="J50" s="1542"/>
    </row>
    <row r="51" spans="1:10" s="1244" customFormat="1">
      <c r="A51" s="1240">
        <v>50</v>
      </c>
      <c r="B51" s="1251" t="s">
        <v>957</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c r="A52" s="1240">
        <v>51</v>
      </c>
      <c r="B52" s="1244" t="s">
        <v>949</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c r="A53" s="1240">
        <v>52</v>
      </c>
      <c r="B53" s="1244" t="s">
        <v>950</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c r="A54" s="1240">
        <v>53</v>
      </c>
      <c r="B54" s="1244" t="s">
        <v>951</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c r="A55" s="1240">
        <v>54</v>
      </c>
      <c r="B55" s="1244" t="s">
        <v>952</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c r="A56" s="1240">
        <v>55</v>
      </c>
      <c r="C56" s="1542"/>
      <c r="D56" s="1542"/>
      <c r="E56" s="1542"/>
      <c r="F56" s="1542"/>
      <c r="G56" s="1542"/>
      <c r="H56" s="1542"/>
      <c r="I56" s="1542"/>
      <c r="J56" s="1542"/>
    </row>
    <row r="57" spans="1:10" s="1244" customFormat="1">
      <c r="A57" s="1240">
        <v>56</v>
      </c>
      <c r="B57" s="1251" t="s">
        <v>958</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c r="A58" s="1240">
        <v>57</v>
      </c>
      <c r="B58" s="1244" t="s">
        <v>949</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c r="A59" s="1240">
        <v>58</v>
      </c>
      <c r="B59" s="1244" t="s">
        <v>950</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c r="A60" s="1240">
        <v>59</v>
      </c>
      <c r="B60" s="1244" t="s">
        <v>951</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c r="A61" s="1240">
        <v>60</v>
      </c>
      <c r="B61" s="1244" t="s">
        <v>952</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c r="A62" s="1240">
        <v>61</v>
      </c>
      <c r="C62" s="1542"/>
      <c r="D62" s="1542"/>
      <c r="E62" s="1542"/>
      <c r="F62" s="1542"/>
      <c r="G62" s="1542"/>
      <c r="H62" s="1542"/>
      <c r="I62" s="1542"/>
      <c r="J62" s="1542"/>
    </row>
    <row r="63" spans="1:10" s="1244" customFormat="1">
      <c r="A63" s="1240">
        <v>62</v>
      </c>
      <c r="B63" s="1251" t="s">
        <v>959</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c r="A64" s="1240">
        <v>63</v>
      </c>
      <c r="B64" s="1244" t="s">
        <v>949</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c r="A65" s="1240">
        <v>64</v>
      </c>
      <c r="B65" s="1244" t="s">
        <v>950</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c r="A66" s="1240">
        <v>65</v>
      </c>
      <c r="B66" s="1244" t="s">
        <v>951</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c r="A67" s="1240">
        <v>66</v>
      </c>
      <c r="B67" s="1244" t="s">
        <v>952</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c r="A68" s="1240">
        <v>67</v>
      </c>
      <c r="C68" s="1542"/>
      <c r="D68" s="1542"/>
      <c r="E68" s="1542"/>
      <c r="F68" s="1542"/>
      <c r="G68" s="1542"/>
      <c r="H68" s="1542"/>
      <c r="I68" s="1542"/>
      <c r="J68" s="1542"/>
    </row>
    <row r="69" spans="1:10" s="1244" customFormat="1">
      <c r="A69" s="1240">
        <v>68</v>
      </c>
      <c r="B69" s="1251" t="s">
        <v>960</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c r="A70" s="1240">
        <v>69</v>
      </c>
      <c r="B70" s="1244" t="s">
        <v>949</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c r="A71" s="1240">
        <v>70</v>
      </c>
      <c r="B71" s="1244" t="s">
        <v>950</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c r="A72" s="1240">
        <v>71</v>
      </c>
      <c r="B72" s="1244" t="s">
        <v>951</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c r="A73" s="1240">
        <v>72</v>
      </c>
      <c r="B73" s="1244" t="s">
        <v>952</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c r="A74" s="1240">
        <v>73</v>
      </c>
      <c r="C74" s="1542"/>
      <c r="D74" s="1542"/>
      <c r="E74" s="1542"/>
      <c r="F74" s="1542"/>
      <c r="G74" s="1542"/>
      <c r="H74" s="1542"/>
      <c r="I74" s="1542"/>
      <c r="J74" s="1542"/>
    </row>
    <row r="75" spans="1:10" s="1244" customFormat="1">
      <c r="A75" s="1240">
        <v>74</v>
      </c>
      <c r="B75" s="1251" t="s">
        <v>961</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c r="A76" s="1240">
        <v>75</v>
      </c>
      <c r="B76" s="1244" t="s">
        <v>949</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c r="A77" s="1240">
        <v>76</v>
      </c>
      <c r="B77" s="1244" t="s">
        <v>950</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c r="A78" s="1240">
        <v>77</v>
      </c>
      <c r="B78" s="1244" t="s">
        <v>951</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c r="A79" s="1240">
        <v>78</v>
      </c>
      <c r="B79" s="1244" t="s">
        <v>952</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c r="A80" s="1240">
        <v>79</v>
      </c>
      <c r="C80" s="1542"/>
      <c r="D80" s="1542"/>
      <c r="E80" s="1542"/>
      <c r="F80" s="1542"/>
      <c r="G80" s="1542"/>
      <c r="H80" s="1542"/>
      <c r="I80" s="1542"/>
      <c r="J80" s="1542"/>
    </row>
    <row r="81" spans="1:10" s="1244" customFormat="1">
      <c r="A81" s="1240">
        <v>80</v>
      </c>
      <c r="B81" s="1251" t="s">
        <v>962</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c r="A82" s="1240">
        <v>81</v>
      </c>
      <c r="B82" s="1244" t="s">
        <v>949</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c r="A83" s="1240">
        <v>82</v>
      </c>
      <c r="B83" s="1244" t="s">
        <v>950</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c r="A84" s="1240">
        <v>83</v>
      </c>
      <c r="B84" s="1244" t="s">
        <v>951</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c r="A85" s="1240">
        <v>84</v>
      </c>
      <c r="B85" s="1244" t="s">
        <v>952</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c r="A86" s="1240">
        <v>85</v>
      </c>
      <c r="C86" s="1542"/>
      <c r="D86" s="1542"/>
      <c r="E86" s="1542"/>
      <c r="F86" s="1542"/>
      <c r="G86" s="1542"/>
      <c r="H86" s="1542"/>
      <c r="I86" s="1542"/>
      <c r="J86" s="1542"/>
    </row>
    <row r="87" spans="1:10" s="1244" customFormat="1">
      <c r="A87" s="1240">
        <v>86</v>
      </c>
      <c r="B87" s="1251" t="s">
        <v>963</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c r="A88" s="1240">
        <v>87</v>
      </c>
      <c r="B88" s="1244" t="s">
        <v>949</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c r="A89" s="1240">
        <v>88</v>
      </c>
      <c r="B89" s="1244" t="s">
        <v>950</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c r="A90" s="1240">
        <v>89</v>
      </c>
      <c r="B90" s="1244" t="s">
        <v>951</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c r="A91" s="1240">
        <v>90</v>
      </c>
      <c r="B91" s="1244" t="s">
        <v>952</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c r="A92" s="1240">
        <v>91</v>
      </c>
      <c r="C92" s="1542"/>
      <c r="D92" s="1542"/>
      <c r="E92" s="1542"/>
      <c r="F92" s="1542"/>
      <c r="G92" s="1542"/>
      <c r="H92" s="1542"/>
      <c r="I92" s="1542"/>
      <c r="J92" s="1542"/>
    </row>
    <row r="93" spans="1:10" s="1244" customFormat="1">
      <c r="A93" s="1240">
        <v>92</v>
      </c>
      <c r="B93" s="1251" t="s">
        <v>964</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c r="A94" s="1240">
        <v>93</v>
      </c>
      <c r="B94" s="1244" t="s">
        <v>949</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c r="A95" s="1240">
        <v>94</v>
      </c>
      <c r="B95" s="1244" t="s">
        <v>950</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c r="A96" s="1240">
        <v>95</v>
      </c>
      <c r="B96" s="1244" t="s">
        <v>951</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c r="A97" s="1240">
        <v>96</v>
      </c>
      <c r="B97" s="1244" t="s">
        <v>952</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c r="A98" s="1240">
        <v>97</v>
      </c>
      <c r="C98" s="1542"/>
      <c r="D98" s="1542"/>
      <c r="E98" s="1542"/>
      <c r="F98" s="1542"/>
      <c r="G98" s="1542"/>
      <c r="H98" s="1542"/>
      <c r="I98" s="1542"/>
      <c r="J98" s="1542"/>
    </row>
    <row r="99" spans="1:14" s="1244" customFormat="1">
      <c r="A99" s="1240">
        <v>98</v>
      </c>
      <c r="B99" s="1251" t="s">
        <v>1088</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c r="A100" s="1240">
        <v>99</v>
      </c>
      <c r="B100" s="1244" t="s">
        <v>949</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c r="A101" s="1240">
        <v>100</v>
      </c>
      <c r="B101" s="1244" t="s">
        <v>950</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c r="A102" s="1240">
        <v>101</v>
      </c>
      <c r="B102" s="1244" t="s">
        <v>951</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c r="A103" s="1240">
        <v>102</v>
      </c>
      <c r="B103" s="1244" t="s">
        <v>952</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c r="A104" s="1240">
        <v>103</v>
      </c>
      <c r="C104" s="1542"/>
      <c r="D104" s="1542"/>
      <c r="E104" s="1542"/>
      <c r="F104" s="1542"/>
      <c r="G104" s="1542"/>
      <c r="H104" s="1542"/>
      <c r="I104" s="1542"/>
      <c r="J104" s="1542"/>
    </row>
    <row r="105" spans="1:14" s="1244" customFormat="1">
      <c r="A105" s="1240">
        <v>104</v>
      </c>
      <c r="B105" s="1251" t="s">
        <v>1209</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c r="A106" s="1240">
        <v>105</v>
      </c>
      <c r="B106" s="1244" t="s">
        <v>949</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c r="A107" s="1240">
        <v>106</v>
      </c>
      <c r="B107" s="1244" t="s">
        <v>950</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c r="A108" s="1240">
        <v>107</v>
      </c>
      <c r="B108" s="1244" t="s">
        <v>951</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c r="A109" s="1240">
        <v>108</v>
      </c>
      <c r="B109" s="1244" t="s">
        <v>952</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c r="A110" s="1240"/>
      <c r="C110" s="1245"/>
      <c r="D110" s="1245"/>
      <c r="E110" s="1245"/>
      <c r="F110" s="1245"/>
      <c r="G110" s="1245"/>
      <c r="H110" s="1245"/>
      <c r="I110" s="1245"/>
      <c r="J110" s="1245"/>
    </row>
    <row r="111" spans="1:14">
      <c r="A111" s="1255"/>
      <c r="B111" s="1228" t="s">
        <v>1089</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966</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5">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967</v>
      </c>
    </row>
    <row r="120" spans="1:10" s="1244" customFormat="1">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966</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5">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75"/>
  <cols>
    <col min="1" max="1" width="3.25" style="1641" customWidth="1"/>
    <col min="2" max="2" width="15.25" style="1641" bestFit="1" customWidth="1"/>
    <col min="3" max="3" width="11.625" style="1641" bestFit="1" customWidth="1"/>
    <col min="4" max="4" width="8.75" style="1641"/>
    <col min="5" max="5" width="11.625" style="1641" bestFit="1" customWidth="1"/>
    <col min="6" max="256" width="8.75" style="1641"/>
    <col min="257" max="257" width="3.25" style="1641" customWidth="1"/>
    <col min="258" max="258" width="15.25" style="1641" bestFit="1" customWidth="1"/>
    <col min="259" max="259" width="11.625" style="1641" bestFit="1" customWidth="1"/>
    <col min="260" max="260" width="8.75" style="1641"/>
    <col min="261" max="261" width="11.625" style="1641" bestFit="1" customWidth="1"/>
    <col min="262" max="512" width="8.75" style="1641"/>
    <col min="513" max="513" width="3.25" style="1641" customWidth="1"/>
    <col min="514" max="514" width="15.25" style="1641" bestFit="1" customWidth="1"/>
    <col min="515" max="515" width="11.625" style="1641" bestFit="1" customWidth="1"/>
    <col min="516" max="516" width="8.75" style="1641"/>
    <col min="517" max="517" width="11.625" style="1641" bestFit="1" customWidth="1"/>
    <col min="518" max="768" width="8.75" style="1641"/>
    <col min="769" max="769" width="3.25" style="1641" customWidth="1"/>
    <col min="770" max="770" width="15.25" style="1641" bestFit="1" customWidth="1"/>
    <col min="771" max="771" width="11.625" style="1641" bestFit="1" customWidth="1"/>
    <col min="772" max="772" width="8.75" style="1641"/>
    <col min="773" max="773" width="11.625" style="1641" bestFit="1" customWidth="1"/>
    <col min="774" max="1024" width="8.75" style="1641"/>
    <col min="1025" max="1025" width="3.25" style="1641" customWidth="1"/>
    <col min="1026" max="1026" width="15.25" style="1641" bestFit="1" customWidth="1"/>
    <col min="1027" max="1027" width="11.625" style="1641" bestFit="1" customWidth="1"/>
    <col min="1028" max="1028" width="8.75" style="1641"/>
    <col min="1029" max="1029" width="11.625" style="1641" bestFit="1" customWidth="1"/>
    <col min="1030" max="1280" width="8.75" style="1641"/>
    <col min="1281" max="1281" width="3.25" style="1641" customWidth="1"/>
    <col min="1282" max="1282" width="15.25" style="1641" bestFit="1" customWidth="1"/>
    <col min="1283" max="1283" width="11.625" style="1641" bestFit="1" customWidth="1"/>
    <col min="1284" max="1284" width="8.75" style="1641"/>
    <col min="1285" max="1285" width="11.625" style="1641" bestFit="1" customWidth="1"/>
    <col min="1286" max="1536" width="8.75" style="1641"/>
    <col min="1537" max="1537" width="3.25" style="1641" customWidth="1"/>
    <col min="1538" max="1538" width="15.25" style="1641" bestFit="1" customWidth="1"/>
    <col min="1539" max="1539" width="11.625" style="1641" bestFit="1" customWidth="1"/>
    <col min="1540" max="1540" width="8.75" style="1641"/>
    <col min="1541" max="1541" width="11.625" style="1641" bestFit="1" customWidth="1"/>
    <col min="1542" max="1792" width="8.75" style="1641"/>
    <col min="1793" max="1793" width="3.25" style="1641" customWidth="1"/>
    <col min="1794" max="1794" width="15.25" style="1641" bestFit="1" customWidth="1"/>
    <col min="1795" max="1795" width="11.625" style="1641" bestFit="1" customWidth="1"/>
    <col min="1796" max="1796" width="8.75" style="1641"/>
    <col min="1797" max="1797" width="11.625" style="1641" bestFit="1" customWidth="1"/>
    <col min="1798" max="2048" width="8.75" style="1641"/>
    <col min="2049" max="2049" width="3.25" style="1641" customWidth="1"/>
    <col min="2050" max="2050" width="15.25" style="1641" bestFit="1" customWidth="1"/>
    <col min="2051" max="2051" width="11.625" style="1641" bestFit="1" customWidth="1"/>
    <col min="2052" max="2052" width="8.75" style="1641"/>
    <col min="2053" max="2053" width="11.625" style="1641" bestFit="1" customWidth="1"/>
    <col min="2054" max="2304" width="8.75" style="1641"/>
    <col min="2305" max="2305" width="3.25" style="1641" customWidth="1"/>
    <col min="2306" max="2306" width="15.25" style="1641" bestFit="1" customWidth="1"/>
    <col min="2307" max="2307" width="11.625" style="1641" bestFit="1" customWidth="1"/>
    <col min="2308" max="2308" width="8.75" style="1641"/>
    <col min="2309" max="2309" width="11.625" style="1641" bestFit="1" customWidth="1"/>
    <col min="2310" max="2560" width="8.75" style="1641"/>
    <col min="2561" max="2561" width="3.25" style="1641" customWidth="1"/>
    <col min="2562" max="2562" width="15.25" style="1641" bestFit="1" customWidth="1"/>
    <col min="2563" max="2563" width="11.625" style="1641" bestFit="1" customWidth="1"/>
    <col min="2564" max="2564" width="8.75" style="1641"/>
    <col min="2565" max="2565" width="11.625" style="1641" bestFit="1" customWidth="1"/>
    <col min="2566" max="2816" width="8.75" style="1641"/>
    <col min="2817" max="2817" width="3.25" style="1641" customWidth="1"/>
    <col min="2818" max="2818" width="15.25" style="1641" bestFit="1" customWidth="1"/>
    <col min="2819" max="2819" width="11.625" style="1641" bestFit="1" customWidth="1"/>
    <col min="2820" max="2820" width="8.75" style="1641"/>
    <col min="2821" max="2821" width="11.625" style="1641" bestFit="1" customWidth="1"/>
    <col min="2822" max="3072" width="8.75" style="1641"/>
    <col min="3073" max="3073" width="3.25" style="1641" customWidth="1"/>
    <col min="3074" max="3074" width="15.25" style="1641" bestFit="1" customWidth="1"/>
    <col min="3075" max="3075" width="11.625" style="1641" bestFit="1" customWidth="1"/>
    <col min="3076" max="3076" width="8.75" style="1641"/>
    <col min="3077" max="3077" width="11.625" style="1641" bestFit="1" customWidth="1"/>
    <col min="3078" max="3328" width="8.75" style="1641"/>
    <col min="3329" max="3329" width="3.25" style="1641" customWidth="1"/>
    <col min="3330" max="3330" width="15.25" style="1641" bestFit="1" customWidth="1"/>
    <col min="3331" max="3331" width="11.625" style="1641" bestFit="1" customWidth="1"/>
    <col min="3332" max="3332" width="8.75" style="1641"/>
    <col min="3333" max="3333" width="11.625" style="1641" bestFit="1" customWidth="1"/>
    <col min="3334" max="3584" width="8.75" style="1641"/>
    <col min="3585" max="3585" width="3.25" style="1641" customWidth="1"/>
    <col min="3586" max="3586" width="15.25" style="1641" bestFit="1" customWidth="1"/>
    <col min="3587" max="3587" width="11.625" style="1641" bestFit="1" customWidth="1"/>
    <col min="3588" max="3588" width="8.75" style="1641"/>
    <col min="3589" max="3589" width="11.625" style="1641" bestFit="1" customWidth="1"/>
    <col min="3590" max="3840" width="8.75" style="1641"/>
    <col min="3841" max="3841" width="3.25" style="1641" customWidth="1"/>
    <col min="3842" max="3842" width="15.25" style="1641" bestFit="1" customWidth="1"/>
    <col min="3843" max="3843" width="11.625" style="1641" bestFit="1" customWidth="1"/>
    <col min="3844" max="3844" width="8.75" style="1641"/>
    <col min="3845" max="3845" width="11.625" style="1641" bestFit="1" customWidth="1"/>
    <col min="3846" max="4096" width="8.75" style="1641"/>
    <col min="4097" max="4097" width="3.25" style="1641" customWidth="1"/>
    <col min="4098" max="4098" width="15.25" style="1641" bestFit="1" customWidth="1"/>
    <col min="4099" max="4099" width="11.625" style="1641" bestFit="1" customWidth="1"/>
    <col min="4100" max="4100" width="8.75" style="1641"/>
    <col min="4101" max="4101" width="11.625" style="1641" bestFit="1" customWidth="1"/>
    <col min="4102" max="4352" width="8.75" style="1641"/>
    <col min="4353" max="4353" width="3.25" style="1641" customWidth="1"/>
    <col min="4354" max="4354" width="15.25" style="1641" bestFit="1" customWidth="1"/>
    <col min="4355" max="4355" width="11.625" style="1641" bestFit="1" customWidth="1"/>
    <col min="4356" max="4356" width="8.75" style="1641"/>
    <col min="4357" max="4357" width="11.625" style="1641" bestFit="1" customWidth="1"/>
    <col min="4358" max="4608" width="8.75" style="1641"/>
    <col min="4609" max="4609" width="3.25" style="1641" customWidth="1"/>
    <col min="4610" max="4610" width="15.25" style="1641" bestFit="1" customWidth="1"/>
    <col min="4611" max="4611" width="11.625" style="1641" bestFit="1" customWidth="1"/>
    <col min="4612" max="4612" width="8.75" style="1641"/>
    <col min="4613" max="4613" width="11.625" style="1641" bestFit="1" customWidth="1"/>
    <col min="4614" max="4864" width="8.75" style="1641"/>
    <col min="4865" max="4865" width="3.25" style="1641" customWidth="1"/>
    <col min="4866" max="4866" width="15.25" style="1641" bestFit="1" customWidth="1"/>
    <col min="4867" max="4867" width="11.625" style="1641" bestFit="1" customWidth="1"/>
    <col min="4868" max="4868" width="8.75" style="1641"/>
    <col min="4869" max="4869" width="11.625" style="1641" bestFit="1" customWidth="1"/>
    <col min="4870" max="5120" width="8.75" style="1641"/>
    <col min="5121" max="5121" width="3.25" style="1641" customWidth="1"/>
    <col min="5122" max="5122" width="15.25" style="1641" bestFit="1" customWidth="1"/>
    <col min="5123" max="5123" width="11.625" style="1641" bestFit="1" customWidth="1"/>
    <col min="5124" max="5124" width="8.75" style="1641"/>
    <col min="5125" max="5125" width="11.625" style="1641" bestFit="1" customWidth="1"/>
    <col min="5126" max="5376" width="8.75" style="1641"/>
    <col min="5377" max="5377" width="3.25" style="1641" customWidth="1"/>
    <col min="5378" max="5378" width="15.25" style="1641" bestFit="1" customWidth="1"/>
    <col min="5379" max="5379" width="11.625" style="1641" bestFit="1" customWidth="1"/>
    <col min="5380" max="5380" width="8.75" style="1641"/>
    <col min="5381" max="5381" width="11.625" style="1641" bestFit="1" customWidth="1"/>
    <col min="5382" max="5632" width="8.75" style="1641"/>
    <col min="5633" max="5633" width="3.25" style="1641" customWidth="1"/>
    <col min="5634" max="5634" width="15.25" style="1641" bestFit="1" customWidth="1"/>
    <col min="5635" max="5635" width="11.625" style="1641" bestFit="1" customWidth="1"/>
    <col min="5636" max="5636" width="8.75" style="1641"/>
    <col min="5637" max="5637" width="11.625" style="1641" bestFit="1" customWidth="1"/>
    <col min="5638" max="5888" width="8.75" style="1641"/>
    <col min="5889" max="5889" width="3.25" style="1641" customWidth="1"/>
    <col min="5890" max="5890" width="15.25" style="1641" bestFit="1" customWidth="1"/>
    <col min="5891" max="5891" width="11.625" style="1641" bestFit="1" customWidth="1"/>
    <col min="5892" max="5892" width="8.75" style="1641"/>
    <col min="5893" max="5893" width="11.625" style="1641" bestFit="1" customWidth="1"/>
    <col min="5894" max="6144" width="8.75" style="1641"/>
    <col min="6145" max="6145" width="3.25" style="1641" customWidth="1"/>
    <col min="6146" max="6146" width="15.25" style="1641" bestFit="1" customWidth="1"/>
    <col min="6147" max="6147" width="11.625" style="1641" bestFit="1" customWidth="1"/>
    <col min="6148" max="6148" width="8.75" style="1641"/>
    <col min="6149" max="6149" width="11.625" style="1641" bestFit="1" customWidth="1"/>
    <col min="6150" max="6400" width="8.75" style="1641"/>
    <col min="6401" max="6401" width="3.25" style="1641" customWidth="1"/>
    <col min="6402" max="6402" width="15.25" style="1641" bestFit="1" customWidth="1"/>
    <col min="6403" max="6403" width="11.625" style="1641" bestFit="1" customWidth="1"/>
    <col min="6404" max="6404" width="8.75" style="1641"/>
    <col min="6405" max="6405" width="11.625" style="1641" bestFit="1" customWidth="1"/>
    <col min="6406" max="6656" width="8.75" style="1641"/>
    <col min="6657" max="6657" width="3.25" style="1641" customWidth="1"/>
    <col min="6658" max="6658" width="15.25" style="1641" bestFit="1" customWidth="1"/>
    <col min="6659" max="6659" width="11.625" style="1641" bestFit="1" customWidth="1"/>
    <col min="6660" max="6660" width="8.75" style="1641"/>
    <col min="6661" max="6661" width="11.625" style="1641" bestFit="1" customWidth="1"/>
    <col min="6662" max="6912" width="8.75" style="1641"/>
    <col min="6913" max="6913" width="3.25" style="1641" customWidth="1"/>
    <col min="6914" max="6914" width="15.25" style="1641" bestFit="1" customWidth="1"/>
    <col min="6915" max="6915" width="11.625" style="1641" bestFit="1" customWidth="1"/>
    <col min="6916" max="6916" width="8.75" style="1641"/>
    <col min="6917" max="6917" width="11.625" style="1641" bestFit="1" customWidth="1"/>
    <col min="6918" max="7168" width="8.75" style="1641"/>
    <col min="7169" max="7169" width="3.25" style="1641" customWidth="1"/>
    <col min="7170" max="7170" width="15.25" style="1641" bestFit="1" customWidth="1"/>
    <col min="7171" max="7171" width="11.625" style="1641" bestFit="1" customWidth="1"/>
    <col min="7172" max="7172" width="8.75" style="1641"/>
    <col min="7173" max="7173" width="11.625" style="1641" bestFit="1" customWidth="1"/>
    <col min="7174" max="7424" width="8.75" style="1641"/>
    <col min="7425" max="7425" width="3.25" style="1641" customWidth="1"/>
    <col min="7426" max="7426" width="15.25" style="1641" bestFit="1" customWidth="1"/>
    <col min="7427" max="7427" width="11.625" style="1641" bestFit="1" customWidth="1"/>
    <col min="7428" max="7428" width="8.75" style="1641"/>
    <col min="7429" max="7429" width="11.625" style="1641" bestFit="1" customWidth="1"/>
    <col min="7430" max="7680" width="8.75" style="1641"/>
    <col min="7681" max="7681" width="3.25" style="1641" customWidth="1"/>
    <col min="7682" max="7682" width="15.25" style="1641" bestFit="1" customWidth="1"/>
    <col min="7683" max="7683" width="11.625" style="1641" bestFit="1" customWidth="1"/>
    <col min="7684" max="7684" width="8.75" style="1641"/>
    <col min="7685" max="7685" width="11.625" style="1641" bestFit="1" customWidth="1"/>
    <col min="7686" max="7936" width="8.75" style="1641"/>
    <col min="7937" max="7937" width="3.25" style="1641" customWidth="1"/>
    <col min="7938" max="7938" width="15.25" style="1641" bestFit="1" customWidth="1"/>
    <col min="7939" max="7939" width="11.625" style="1641" bestFit="1" customWidth="1"/>
    <col min="7940" max="7940" width="8.75" style="1641"/>
    <col min="7941" max="7941" width="11.625" style="1641" bestFit="1" customWidth="1"/>
    <col min="7942" max="8192" width="8.75" style="1641"/>
    <col min="8193" max="8193" width="3.25" style="1641" customWidth="1"/>
    <col min="8194" max="8194" width="15.25" style="1641" bestFit="1" customWidth="1"/>
    <col min="8195" max="8195" width="11.625" style="1641" bestFit="1" customWidth="1"/>
    <col min="8196" max="8196" width="8.75" style="1641"/>
    <col min="8197" max="8197" width="11.625" style="1641" bestFit="1" customWidth="1"/>
    <col min="8198" max="8448" width="8.75" style="1641"/>
    <col min="8449" max="8449" width="3.25" style="1641" customWidth="1"/>
    <col min="8450" max="8450" width="15.25" style="1641" bestFit="1" customWidth="1"/>
    <col min="8451" max="8451" width="11.625" style="1641" bestFit="1" customWidth="1"/>
    <col min="8452" max="8452" width="8.75" style="1641"/>
    <col min="8453" max="8453" width="11.625" style="1641" bestFit="1" customWidth="1"/>
    <col min="8454" max="8704" width="8.75" style="1641"/>
    <col min="8705" max="8705" width="3.25" style="1641" customWidth="1"/>
    <col min="8706" max="8706" width="15.25" style="1641" bestFit="1" customWidth="1"/>
    <col min="8707" max="8707" width="11.625" style="1641" bestFit="1" customWidth="1"/>
    <col min="8708" max="8708" width="8.75" style="1641"/>
    <col min="8709" max="8709" width="11.625" style="1641" bestFit="1" customWidth="1"/>
    <col min="8710" max="8960" width="8.75" style="1641"/>
    <col min="8961" max="8961" width="3.25" style="1641" customWidth="1"/>
    <col min="8962" max="8962" width="15.25" style="1641" bestFit="1" customWidth="1"/>
    <col min="8963" max="8963" width="11.625" style="1641" bestFit="1" customWidth="1"/>
    <col min="8964" max="8964" width="8.75" style="1641"/>
    <col min="8965" max="8965" width="11.625" style="1641" bestFit="1" customWidth="1"/>
    <col min="8966" max="9216" width="8.75" style="1641"/>
    <col min="9217" max="9217" width="3.25" style="1641" customWidth="1"/>
    <col min="9218" max="9218" width="15.25" style="1641" bestFit="1" customWidth="1"/>
    <col min="9219" max="9219" width="11.625" style="1641" bestFit="1" customWidth="1"/>
    <col min="9220" max="9220" width="8.75" style="1641"/>
    <col min="9221" max="9221" width="11.625" style="1641" bestFit="1" customWidth="1"/>
    <col min="9222" max="9472" width="8.75" style="1641"/>
    <col min="9473" max="9473" width="3.25" style="1641" customWidth="1"/>
    <col min="9474" max="9474" width="15.25" style="1641" bestFit="1" customWidth="1"/>
    <col min="9475" max="9475" width="11.625" style="1641" bestFit="1" customWidth="1"/>
    <col min="9476" max="9476" width="8.75" style="1641"/>
    <col min="9477" max="9477" width="11.625" style="1641" bestFit="1" customWidth="1"/>
    <col min="9478" max="9728" width="8.75" style="1641"/>
    <col min="9729" max="9729" width="3.25" style="1641" customWidth="1"/>
    <col min="9730" max="9730" width="15.25" style="1641" bestFit="1" customWidth="1"/>
    <col min="9731" max="9731" width="11.625" style="1641" bestFit="1" customWidth="1"/>
    <col min="9732" max="9732" width="8.75" style="1641"/>
    <col min="9733" max="9733" width="11.625" style="1641" bestFit="1" customWidth="1"/>
    <col min="9734" max="9984" width="8.75" style="1641"/>
    <col min="9985" max="9985" width="3.25" style="1641" customWidth="1"/>
    <col min="9986" max="9986" width="15.25" style="1641" bestFit="1" customWidth="1"/>
    <col min="9987" max="9987" width="11.625" style="1641" bestFit="1" customWidth="1"/>
    <col min="9988" max="9988" width="8.75" style="1641"/>
    <col min="9989" max="9989" width="11.625" style="1641" bestFit="1" customWidth="1"/>
    <col min="9990" max="10240" width="8.75" style="1641"/>
    <col min="10241" max="10241" width="3.25" style="1641" customWidth="1"/>
    <col min="10242" max="10242" width="15.25" style="1641" bestFit="1" customWidth="1"/>
    <col min="10243" max="10243" width="11.625" style="1641" bestFit="1" customWidth="1"/>
    <col min="10244" max="10244" width="8.75" style="1641"/>
    <col min="10245" max="10245" width="11.625" style="1641" bestFit="1" customWidth="1"/>
    <col min="10246" max="10496" width="8.75" style="1641"/>
    <col min="10497" max="10497" width="3.25" style="1641" customWidth="1"/>
    <col min="10498" max="10498" width="15.25" style="1641" bestFit="1" customWidth="1"/>
    <col min="10499" max="10499" width="11.625" style="1641" bestFit="1" customWidth="1"/>
    <col min="10500" max="10500" width="8.75" style="1641"/>
    <col min="10501" max="10501" width="11.625" style="1641" bestFit="1" customWidth="1"/>
    <col min="10502" max="10752" width="8.75" style="1641"/>
    <col min="10753" max="10753" width="3.25" style="1641" customWidth="1"/>
    <col min="10754" max="10754" width="15.25" style="1641" bestFit="1" customWidth="1"/>
    <col min="10755" max="10755" width="11.625" style="1641" bestFit="1" customWidth="1"/>
    <col min="10756" max="10756" width="8.75" style="1641"/>
    <col min="10757" max="10757" width="11.625" style="1641" bestFit="1" customWidth="1"/>
    <col min="10758" max="11008" width="8.75" style="1641"/>
    <col min="11009" max="11009" width="3.25" style="1641" customWidth="1"/>
    <col min="11010" max="11010" width="15.25" style="1641" bestFit="1" customWidth="1"/>
    <col min="11011" max="11011" width="11.625" style="1641" bestFit="1" customWidth="1"/>
    <col min="11012" max="11012" width="8.75" style="1641"/>
    <col min="11013" max="11013" width="11.625" style="1641" bestFit="1" customWidth="1"/>
    <col min="11014" max="11264" width="8.75" style="1641"/>
    <col min="11265" max="11265" width="3.25" style="1641" customWidth="1"/>
    <col min="11266" max="11266" width="15.25" style="1641" bestFit="1" customWidth="1"/>
    <col min="11267" max="11267" width="11.625" style="1641" bestFit="1" customWidth="1"/>
    <col min="11268" max="11268" width="8.75" style="1641"/>
    <col min="11269" max="11269" width="11.625" style="1641" bestFit="1" customWidth="1"/>
    <col min="11270" max="11520" width="8.75" style="1641"/>
    <col min="11521" max="11521" width="3.25" style="1641" customWidth="1"/>
    <col min="11522" max="11522" width="15.25" style="1641" bestFit="1" customWidth="1"/>
    <col min="11523" max="11523" width="11.625" style="1641" bestFit="1" customWidth="1"/>
    <col min="11524" max="11524" width="8.75" style="1641"/>
    <col min="11525" max="11525" width="11.625" style="1641" bestFit="1" customWidth="1"/>
    <col min="11526" max="11776" width="8.75" style="1641"/>
    <col min="11777" max="11777" width="3.25" style="1641" customWidth="1"/>
    <col min="11778" max="11778" width="15.25" style="1641" bestFit="1" customWidth="1"/>
    <col min="11779" max="11779" width="11.625" style="1641" bestFit="1" customWidth="1"/>
    <col min="11780" max="11780" width="8.75" style="1641"/>
    <col min="11781" max="11781" width="11.625" style="1641" bestFit="1" customWidth="1"/>
    <col min="11782" max="12032" width="8.75" style="1641"/>
    <col min="12033" max="12033" width="3.25" style="1641" customWidth="1"/>
    <col min="12034" max="12034" width="15.25" style="1641" bestFit="1" customWidth="1"/>
    <col min="12035" max="12035" width="11.625" style="1641" bestFit="1" customWidth="1"/>
    <col min="12036" max="12036" width="8.75" style="1641"/>
    <col min="12037" max="12037" width="11.625" style="1641" bestFit="1" customWidth="1"/>
    <col min="12038" max="12288" width="8.75" style="1641"/>
    <col min="12289" max="12289" width="3.25" style="1641" customWidth="1"/>
    <col min="12290" max="12290" width="15.25" style="1641" bestFit="1" customWidth="1"/>
    <col min="12291" max="12291" width="11.625" style="1641" bestFit="1" customWidth="1"/>
    <col min="12292" max="12292" width="8.75" style="1641"/>
    <col min="12293" max="12293" width="11.625" style="1641" bestFit="1" customWidth="1"/>
    <col min="12294" max="12544" width="8.75" style="1641"/>
    <col min="12545" max="12545" width="3.25" style="1641" customWidth="1"/>
    <col min="12546" max="12546" width="15.25" style="1641" bestFit="1" customWidth="1"/>
    <col min="12547" max="12547" width="11.625" style="1641" bestFit="1" customWidth="1"/>
    <col min="12548" max="12548" width="8.75" style="1641"/>
    <col min="12549" max="12549" width="11.625" style="1641" bestFit="1" customWidth="1"/>
    <col min="12550" max="12800" width="8.75" style="1641"/>
    <col min="12801" max="12801" width="3.25" style="1641" customWidth="1"/>
    <col min="12802" max="12802" width="15.25" style="1641" bestFit="1" customWidth="1"/>
    <col min="12803" max="12803" width="11.625" style="1641" bestFit="1" customWidth="1"/>
    <col min="12804" max="12804" width="8.75" style="1641"/>
    <col min="12805" max="12805" width="11.625" style="1641" bestFit="1" customWidth="1"/>
    <col min="12806" max="13056" width="8.75" style="1641"/>
    <col min="13057" max="13057" width="3.25" style="1641" customWidth="1"/>
    <col min="13058" max="13058" width="15.25" style="1641" bestFit="1" customWidth="1"/>
    <col min="13059" max="13059" width="11.625" style="1641" bestFit="1" customWidth="1"/>
    <col min="13060" max="13060" width="8.75" style="1641"/>
    <col min="13061" max="13061" width="11.625" style="1641" bestFit="1" customWidth="1"/>
    <col min="13062" max="13312" width="8.75" style="1641"/>
    <col min="13313" max="13313" width="3.25" style="1641" customWidth="1"/>
    <col min="13314" max="13314" width="15.25" style="1641" bestFit="1" customWidth="1"/>
    <col min="13315" max="13315" width="11.625" style="1641" bestFit="1" customWidth="1"/>
    <col min="13316" max="13316" width="8.75" style="1641"/>
    <col min="13317" max="13317" width="11.625" style="1641" bestFit="1" customWidth="1"/>
    <col min="13318" max="13568" width="8.75" style="1641"/>
    <col min="13569" max="13569" width="3.25" style="1641" customWidth="1"/>
    <col min="13570" max="13570" width="15.25" style="1641" bestFit="1" customWidth="1"/>
    <col min="13571" max="13571" width="11.625" style="1641" bestFit="1" customWidth="1"/>
    <col min="13572" max="13572" width="8.75" style="1641"/>
    <col min="13573" max="13573" width="11.625" style="1641" bestFit="1" customWidth="1"/>
    <col min="13574" max="13824" width="8.75" style="1641"/>
    <col min="13825" max="13825" width="3.25" style="1641" customWidth="1"/>
    <col min="13826" max="13826" width="15.25" style="1641" bestFit="1" customWidth="1"/>
    <col min="13827" max="13827" width="11.625" style="1641" bestFit="1" customWidth="1"/>
    <col min="13828" max="13828" width="8.75" style="1641"/>
    <col min="13829" max="13829" width="11.625" style="1641" bestFit="1" customWidth="1"/>
    <col min="13830" max="14080" width="8.75" style="1641"/>
    <col min="14081" max="14081" width="3.25" style="1641" customWidth="1"/>
    <col min="14082" max="14082" width="15.25" style="1641" bestFit="1" customWidth="1"/>
    <col min="14083" max="14083" width="11.625" style="1641" bestFit="1" customWidth="1"/>
    <col min="14084" max="14084" width="8.75" style="1641"/>
    <col min="14085" max="14085" width="11.625" style="1641" bestFit="1" customWidth="1"/>
    <col min="14086" max="14336" width="8.75" style="1641"/>
    <col min="14337" max="14337" width="3.25" style="1641" customWidth="1"/>
    <col min="14338" max="14338" width="15.25" style="1641" bestFit="1" customWidth="1"/>
    <col min="14339" max="14339" width="11.625" style="1641" bestFit="1" customWidth="1"/>
    <col min="14340" max="14340" width="8.75" style="1641"/>
    <col min="14341" max="14341" width="11.625" style="1641" bestFit="1" customWidth="1"/>
    <col min="14342" max="14592" width="8.75" style="1641"/>
    <col min="14593" max="14593" width="3.25" style="1641" customWidth="1"/>
    <col min="14594" max="14594" width="15.25" style="1641" bestFit="1" customWidth="1"/>
    <col min="14595" max="14595" width="11.625" style="1641" bestFit="1" customWidth="1"/>
    <col min="14596" max="14596" width="8.75" style="1641"/>
    <col min="14597" max="14597" width="11.625" style="1641" bestFit="1" customWidth="1"/>
    <col min="14598" max="14848" width="8.75" style="1641"/>
    <col min="14849" max="14849" width="3.25" style="1641" customWidth="1"/>
    <col min="14850" max="14850" width="15.25" style="1641" bestFit="1" customWidth="1"/>
    <col min="14851" max="14851" width="11.625" style="1641" bestFit="1" customWidth="1"/>
    <col min="14852" max="14852" width="8.75" style="1641"/>
    <col min="14853" max="14853" width="11.625" style="1641" bestFit="1" customWidth="1"/>
    <col min="14854" max="15104" width="8.75" style="1641"/>
    <col min="15105" max="15105" width="3.25" style="1641" customWidth="1"/>
    <col min="15106" max="15106" width="15.25" style="1641" bestFit="1" customWidth="1"/>
    <col min="15107" max="15107" width="11.625" style="1641" bestFit="1" customWidth="1"/>
    <col min="15108" max="15108" width="8.75" style="1641"/>
    <col min="15109" max="15109" width="11.625" style="1641" bestFit="1" customWidth="1"/>
    <col min="15110" max="15360" width="8.75" style="1641"/>
    <col min="15361" max="15361" width="3.25" style="1641" customWidth="1"/>
    <col min="15362" max="15362" width="15.25" style="1641" bestFit="1" customWidth="1"/>
    <col min="15363" max="15363" width="11.625" style="1641" bestFit="1" customWidth="1"/>
    <col min="15364" max="15364" width="8.75" style="1641"/>
    <col min="15365" max="15365" width="11.625" style="1641" bestFit="1" customWidth="1"/>
    <col min="15366" max="15616" width="8.75" style="1641"/>
    <col min="15617" max="15617" width="3.25" style="1641" customWidth="1"/>
    <col min="15618" max="15618" width="15.25" style="1641" bestFit="1" customWidth="1"/>
    <col min="15619" max="15619" width="11.625" style="1641" bestFit="1" customWidth="1"/>
    <col min="15620" max="15620" width="8.75" style="1641"/>
    <col min="15621" max="15621" width="11.625" style="1641" bestFit="1" customWidth="1"/>
    <col min="15622" max="15872" width="8.75" style="1641"/>
    <col min="15873" max="15873" width="3.25" style="1641" customWidth="1"/>
    <col min="15874" max="15874" width="15.25" style="1641" bestFit="1" customWidth="1"/>
    <col min="15875" max="15875" width="11.625" style="1641" bestFit="1" customWidth="1"/>
    <col min="15876" max="15876" width="8.75" style="1641"/>
    <col min="15877" max="15877" width="11.625" style="1641" bestFit="1" customWidth="1"/>
    <col min="15878" max="16128" width="8.75" style="1641"/>
    <col min="16129" max="16129" width="3.25" style="1641" customWidth="1"/>
    <col min="16130" max="16130" width="15.25" style="1641" bestFit="1" customWidth="1"/>
    <col min="16131" max="16131" width="11.625" style="1641" bestFit="1" customWidth="1"/>
    <col min="16132" max="16132" width="8.75" style="1641"/>
    <col min="16133" max="16133" width="11.625" style="1641" bestFit="1" customWidth="1"/>
    <col min="16134" max="16384" width="8.75" style="1641"/>
  </cols>
  <sheetData>
    <row r="1" spans="1:7">
      <c r="B1" s="1687" t="s">
        <v>1279</v>
      </c>
      <c r="C1" s="1687"/>
      <c r="D1" s="1687"/>
      <c r="E1" s="1687"/>
      <c r="F1" s="1688"/>
      <c r="G1" s="1688"/>
    </row>
    <row r="2" spans="1:7">
      <c r="B2" s="1687" t="s">
        <v>1295</v>
      </c>
      <c r="C2" s="1687"/>
      <c r="D2" s="1687"/>
      <c r="E2" s="1687"/>
      <c r="F2" s="1688"/>
      <c r="G2" s="1688"/>
    </row>
    <row r="3" spans="1:7">
      <c r="B3" s="1687" t="s">
        <v>1294</v>
      </c>
      <c r="C3" s="1687"/>
      <c r="D3" s="1687"/>
      <c r="E3" s="1687"/>
      <c r="F3" s="1688"/>
      <c r="G3" s="1688"/>
    </row>
    <row r="4" spans="1:7">
      <c r="B4" s="1689" t="s">
        <v>1296</v>
      </c>
      <c r="C4" s="1687"/>
      <c r="D4" s="1687"/>
      <c r="E4" s="1687"/>
      <c r="F4" s="1688"/>
      <c r="G4" s="1688"/>
    </row>
    <row r="5" spans="1:7">
      <c r="B5" s="1690"/>
      <c r="C5" s="1690"/>
      <c r="D5" s="1690"/>
      <c r="E5" s="1690"/>
    </row>
    <row r="6" spans="1:7">
      <c r="C6" s="1691" t="s">
        <v>1179</v>
      </c>
      <c r="D6" s="1690"/>
      <c r="E6" s="1691" t="s">
        <v>1280</v>
      </c>
    </row>
    <row r="7" spans="1:7">
      <c r="A7" s="1692">
        <v>1</v>
      </c>
      <c r="B7" s="1692" t="s">
        <v>1281</v>
      </c>
    </row>
    <row r="8" spans="1:7">
      <c r="A8" s="1692">
        <v>2</v>
      </c>
      <c r="B8" s="1693" t="s">
        <v>1282</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1283</v>
      </c>
      <c r="C11" s="1694"/>
      <c r="D11" s="1694"/>
      <c r="E11" s="1694"/>
    </row>
    <row r="12" spans="1:7">
      <c r="A12" s="1692">
        <v>5</v>
      </c>
      <c r="B12" s="1693" t="s">
        <v>1284</v>
      </c>
      <c r="C12" s="1694">
        <v>239792244.49044058</v>
      </c>
      <c r="D12" s="1694"/>
      <c r="E12" s="1694">
        <v>49582537.60481748</v>
      </c>
    </row>
    <row r="13" spans="1:7">
      <c r="A13" s="1692">
        <v>6</v>
      </c>
      <c r="B13" s="1693" t="s">
        <v>1285</v>
      </c>
      <c r="C13" s="1694">
        <v>0</v>
      </c>
      <c r="D13" s="1694"/>
      <c r="E13" s="1694">
        <v>0</v>
      </c>
    </row>
    <row r="14" spans="1:7">
      <c r="A14" s="1692">
        <v>7</v>
      </c>
      <c r="B14" s="1693" t="s">
        <v>1286</v>
      </c>
      <c r="C14" s="1694">
        <v>64597021.88810505</v>
      </c>
      <c r="D14" s="1694"/>
      <c r="E14" s="1694">
        <v>17572836.78334998</v>
      </c>
    </row>
    <row r="15" spans="1:7">
      <c r="A15" s="1692">
        <v>8</v>
      </c>
      <c r="B15" s="1693" t="s">
        <v>1287</v>
      </c>
      <c r="C15" s="1694">
        <v>175755141.15094867</v>
      </c>
      <c r="D15" s="1694"/>
      <c r="E15" s="1694">
        <v>23842623.176493451</v>
      </c>
    </row>
    <row r="16" spans="1:7">
      <c r="A16" s="1692">
        <v>9</v>
      </c>
      <c r="B16" s="1693" t="s">
        <v>1288</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5" thickBot="1">
      <c r="B20" s="1640" t="s">
        <v>1289</v>
      </c>
      <c r="C20" s="1696">
        <f>+C9+C18</f>
        <v>524349134.30021411</v>
      </c>
      <c r="D20" s="1696"/>
      <c r="E20" s="1696">
        <f>+E9+E18</f>
        <v>99434112.286158606</v>
      </c>
    </row>
    <row r="21" spans="2:5" ht="13.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5"/>
  <cols>
    <col min="1" max="1" width="10.75" style="1454" customWidth="1"/>
    <col min="2" max="2" width="6.75" style="1454" bestFit="1" customWidth="1"/>
    <col min="3" max="5" width="6.625" style="1454" bestFit="1" customWidth="1"/>
    <col min="6" max="6" width="9" style="1454" bestFit="1" customWidth="1"/>
    <col min="7" max="7" width="8.125" style="1454" customWidth="1"/>
    <col min="8" max="10" width="6.625" style="1454" bestFit="1" customWidth="1"/>
    <col min="11" max="11" width="6.875" style="1454" customWidth="1"/>
    <col min="12" max="20" width="6.625" style="1454" bestFit="1" customWidth="1"/>
    <col min="21" max="21" width="7.625" style="1454" bestFit="1" customWidth="1"/>
    <col min="22" max="25" width="6.625" style="1454" bestFit="1" customWidth="1"/>
    <col min="26" max="16384" width="9" style="1454"/>
  </cols>
  <sheetData>
    <row r="2" spans="1:25">
      <c r="A2" s="1588" t="s">
        <v>1218</v>
      </c>
    </row>
    <row r="3" spans="1:25" ht="15.7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1129</v>
      </c>
      <c r="C4" s="1453"/>
      <c r="F4" s="1453" t="s">
        <v>1130</v>
      </c>
      <c r="J4" s="1453" t="s">
        <v>692</v>
      </c>
    </row>
    <row r="5" spans="1:25" ht="15.75" thickBot="1">
      <c r="B5" s="1454" t="s">
        <v>1185</v>
      </c>
      <c r="C5" s="1454" t="s">
        <v>1131</v>
      </c>
      <c r="F5" s="1454" t="s">
        <v>1185</v>
      </c>
      <c r="G5" s="1454" t="s">
        <v>1131</v>
      </c>
      <c r="J5" s="1454" t="s">
        <v>1185</v>
      </c>
      <c r="K5" s="1454" t="s">
        <v>1131</v>
      </c>
    </row>
    <row r="6" spans="1:25" ht="15.75" thickBot="1">
      <c r="A6" s="1453" t="s">
        <v>1132</v>
      </c>
      <c r="B6" s="1458">
        <v>50.062965549795202</v>
      </c>
      <c r="C6" s="1553">
        <f>B6/B7</f>
        <v>1.7946167026538253</v>
      </c>
      <c r="F6" s="1458">
        <v>46.687402608624097</v>
      </c>
      <c r="G6" s="1553">
        <f>(F6-F7)/10</f>
        <v>1.8658290316346495</v>
      </c>
      <c r="J6" s="1458">
        <v>57.163350806451618</v>
      </c>
      <c r="K6" s="1553">
        <f>J6/J7</f>
        <v>1.8793250815709726</v>
      </c>
    </row>
    <row r="7" spans="1:25">
      <c r="A7" s="1453" t="s">
        <v>1133</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7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983</v>
      </c>
      <c r="B3" s="1360"/>
      <c r="C3" s="1360"/>
      <c r="D3" s="1360"/>
      <c r="E3" s="1360"/>
      <c r="F3" s="1360"/>
      <c r="G3" s="1360"/>
      <c r="H3" s="1360"/>
      <c r="I3" s="1360"/>
      <c r="J3" s="1360"/>
      <c r="K3" s="1360"/>
      <c r="L3" s="1360"/>
    </row>
    <row r="4" spans="1:18">
      <c r="A4" s="1359" t="s">
        <v>984</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985</v>
      </c>
      <c r="D8" s="1363"/>
      <c r="E8" s="1363"/>
      <c r="F8" s="1363" t="s">
        <v>503</v>
      </c>
      <c r="G8" s="1363" t="s">
        <v>503</v>
      </c>
      <c r="H8" s="1363"/>
      <c r="I8" s="1363" t="s">
        <v>294</v>
      </c>
      <c r="J8" s="1363" t="s">
        <v>294</v>
      </c>
      <c r="K8" s="1363" t="s">
        <v>294</v>
      </c>
      <c r="L8" s="1363" t="s">
        <v>294</v>
      </c>
    </row>
    <row r="9" spans="1:18">
      <c r="A9" s="1363" t="s">
        <v>195</v>
      </c>
      <c r="B9" s="1363" t="s">
        <v>986</v>
      </c>
      <c r="C9" s="1363" t="s">
        <v>987</v>
      </c>
      <c r="D9" s="1363" t="s">
        <v>329</v>
      </c>
      <c r="E9" s="1363" t="s">
        <v>988</v>
      </c>
      <c r="F9" s="1363" t="s">
        <v>13</v>
      </c>
      <c r="G9" s="1363" t="s">
        <v>1</v>
      </c>
      <c r="H9" s="1363"/>
      <c r="I9" s="1363" t="s">
        <v>195</v>
      </c>
      <c r="J9" s="1363" t="s">
        <v>986</v>
      </c>
      <c r="K9" s="1363" t="s">
        <v>13</v>
      </c>
      <c r="L9" s="1363" t="s">
        <v>1</v>
      </c>
    </row>
    <row r="10" spans="1:18">
      <c r="A10" s="1363"/>
      <c r="B10" s="1363"/>
      <c r="C10" s="1363"/>
      <c r="D10" s="1363"/>
      <c r="E10" s="1363"/>
      <c r="F10" s="1363"/>
      <c r="G10" s="1363"/>
      <c r="H10" s="1363"/>
      <c r="I10" s="1363"/>
      <c r="J10" s="1363"/>
      <c r="K10" s="1363"/>
      <c r="L10" s="1363"/>
    </row>
    <row r="11" spans="1:18">
      <c r="A11" s="1361" t="s">
        <v>989</v>
      </c>
      <c r="B11" s="1361">
        <v>15</v>
      </c>
      <c r="C11" s="1361" t="s">
        <v>990</v>
      </c>
      <c r="I11" s="1361" t="s">
        <v>989</v>
      </c>
      <c r="J11" s="1361">
        <v>15</v>
      </c>
      <c r="P11" s="1370"/>
      <c r="Q11" s="1370"/>
      <c r="R11" s="1370"/>
    </row>
    <row r="12" spans="1:18" ht="15.75">
      <c r="A12" s="1364" t="s">
        <v>991</v>
      </c>
      <c r="B12" s="1361">
        <v>15</v>
      </c>
      <c r="C12" s="1361" t="s">
        <v>990</v>
      </c>
      <c r="D12" s="1361" t="s">
        <v>992</v>
      </c>
      <c r="E12" s="1365">
        <v>24389.764908324298</v>
      </c>
      <c r="F12" s="1366">
        <v>11.24</v>
      </c>
      <c r="G12" s="1367">
        <f>E12*F12</f>
        <v>274140.9575695651</v>
      </c>
      <c r="I12" s="1364" t="s">
        <v>993</v>
      </c>
      <c r="J12" s="1361">
        <v>15</v>
      </c>
      <c r="K12" s="1366">
        <v>7.9205056020145186</v>
      </c>
      <c r="L12" s="1367">
        <v>193179.26958819974</v>
      </c>
      <c r="M12" s="1366"/>
      <c r="N12" s="1367"/>
      <c r="P12" s="1371"/>
      <c r="Q12" s="1370"/>
      <c r="R12" s="1370"/>
    </row>
    <row r="13" spans="1:18" ht="15.75">
      <c r="A13" s="1364" t="s">
        <v>994</v>
      </c>
      <c r="B13" s="1361">
        <v>15</v>
      </c>
      <c r="C13" s="1361" t="s">
        <v>990</v>
      </c>
      <c r="D13" s="1361" t="s">
        <v>992</v>
      </c>
      <c r="E13" s="1365">
        <v>3825.5359662951851</v>
      </c>
      <c r="F13" s="1366">
        <v>21.369999999999997</v>
      </c>
      <c r="G13" s="1367">
        <f t="shared" ref="G13:G19" si="0">E13*F13</f>
        <v>81751.703599728091</v>
      </c>
      <c r="I13" s="1364" t="s">
        <v>995</v>
      </c>
      <c r="J13" s="1361">
        <v>15</v>
      </c>
      <c r="K13" s="1366">
        <v>8.9144883768660446</v>
      </c>
      <c r="L13" s="1367">
        <v>34102.695906821442</v>
      </c>
      <c r="M13" s="1366"/>
      <c r="N13" s="1367"/>
      <c r="P13" s="1371"/>
      <c r="Q13" s="1370"/>
      <c r="R13" s="1370"/>
    </row>
    <row r="14" spans="1:18" ht="15.75">
      <c r="A14" s="1364" t="s">
        <v>996</v>
      </c>
      <c r="B14" s="1361">
        <v>15</v>
      </c>
      <c r="C14" s="1361" t="s">
        <v>990</v>
      </c>
      <c r="D14" s="1361" t="s">
        <v>992</v>
      </c>
      <c r="E14" s="1365">
        <v>441.7670756274303</v>
      </c>
      <c r="F14" s="1366">
        <v>44.25</v>
      </c>
      <c r="G14" s="1367">
        <f t="shared" si="0"/>
        <v>19548.193096513791</v>
      </c>
      <c r="I14" s="1364" t="s">
        <v>997</v>
      </c>
      <c r="J14" s="1361">
        <v>15</v>
      </c>
      <c r="K14" s="1366">
        <v>10.475307452299823</v>
      </c>
      <c r="L14" s="1367">
        <v>4627.6459395007205</v>
      </c>
      <c r="M14" s="1366"/>
      <c r="N14" s="1367"/>
      <c r="P14" s="1371"/>
      <c r="Q14" s="1370"/>
      <c r="R14" s="1370"/>
    </row>
    <row r="15" spans="1:18" ht="15.75">
      <c r="A15" s="1364" t="s">
        <v>998</v>
      </c>
      <c r="B15" s="1361">
        <v>15</v>
      </c>
      <c r="C15" s="1361" t="s">
        <v>990</v>
      </c>
      <c r="D15" s="1361" t="s">
        <v>992</v>
      </c>
      <c r="E15" s="1365">
        <v>2265.2442142643458</v>
      </c>
      <c r="F15" s="1366">
        <v>12.77</v>
      </c>
      <c r="G15" s="1367">
        <f t="shared" si="0"/>
        <v>28927.168616155694</v>
      </c>
      <c r="I15" s="1364" t="s">
        <v>993</v>
      </c>
      <c r="J15" s="1361">
        <v>15</v>
      </c>
      <c r="K15" s="1366">
        <v>7.9205056020145186</v>
      </c>
      <c r="L15" s="1367">
        <v>17941.879489011728</v>
      </c>
      <c r="M15" s="1366"/>
      <c r="N15" s="1367"/>
      <c r="P15" s="1370"/>
      <c r="Q15" s="1370"/>
      <c r="R15" s="1370"/>
    </row>
    <row r="16" spans="1:18" ht="15.75">
      <c r="A16" s="1364" t="s">
        <v>999</v>
      </c>
      <c r="B16" s="1361">
        <v>15</v>
      </c>
      <c r="C16" s="1361" t="s">
        <v>990</v>
      </c>
      <c r="D16" s="1361" t="s">
        <v>992</v>
      </c>
      <c r="E16" s="1365">
        <v>1884.3635628551399</v>
      </c>
      <c r="F16" s="1366">
        <v>18.759999999999998</v>
      </c>
      <c r="G16" s="1367">
        <f t="shared" si="0"/>
        <v>35350.660439162421</v>
      </c>
      <c r="I16" s="1364" t="s">
        <v>995</v>
      </c>
      <c r="J16" s="1361">
        <v>15</v>
      </c>
      <c r="K16" s="1366">
        <v>8.9144883768660446</v>
      </c>
      <c r="L16" s="1367">
        <v>16798.137078862033</v>
      </c>
      <c r="M16" s="1366"/>
      <c r="N16" s="1367"/>
      <c r="P16" s="1370"/>
      <c r="Q16" s="1370"/>
      <c r="R16" s="1370"/>
    </row>
    <row r="17" spans="1:18" ht="15.75">
      <c r="A17" s="1364" t="s">
        <v>1000</v>
      </c>
      <c r="B17" s="1361">
        <v>15</v>
      </c>
      <c r="C17" s="1361" t="s">
        <v>990</v>
      </c>
      <c r="D17" s="1361" t="s">
        <v>992</v>
      </c>
      <c r="E17" s="1365">
        <v>570.8003236486785</v>
      </c>
      <c r="F17" s="1366">
        <v>30.28</v>
      </c>
      <c r="G17" s="1367">
        <f t="shared" si="0"/>
        <v>17283.833800081986</v>
      </c>
      <c r="I17" s="1364" t="s">
        <v>997</v>
      </c>
      <c r="J17" s="1361">
        <v>15</v>
      </c>
      <c r="K17" s="1366">
        <v>10.475307452299823</v>
      </c>
      <c r="L17" s="1367">
        <v>5979.3088840921528</v>
      </c>
      <c r="M17" s="1366"/>
      <c r="N17" s="1367"/>
      <c r="P17" s="1370"/>
      <c r="Q17" s="1370"/>
      <c r="R17" s="1370"/>
    </row>
    <row r="18" spans="1:18" ht="15.75">
      <c r="A18" s="1364"/>
      <c r="E18" s="1365"/>
      <c r="F18" s="1366"/>
      <c r="G18" s="1367"/>
      <c r="I18" s="1364"/>
      <c r="K18" s="1367"/>
      <c r="L18" s="1366"/>
      <c r="M18" s="1367"/>
      <c r="N18" s="1366"/>
    </row>
    <row r="19" spans="1:18" ht="15.75">
      <c r="A19" s="1364" t="s">
        <v>1001</v>
      </c>
      <c r="B19" s="1361">
        <v>15</v>
      </c>
      <c r="C19" s="1361" t="s">
        <v>990</v>
      </c>
      <c r="D19" s="1361" t="s">
        <v>992</v>
      </c>
      <c r="E19" s="1365">
        <v>497.13191990339959</v>
      </c>
      <c r="F19" s="1366">
        <v>1</v>
      </c>
      <c r="G19" s="1367">
        <f t="shared" si="0"/>
        <v>497.13191990339959</v>
      </c>
      <c r="I19" s="1364" t="s">
        <v>1002</v>
      </c>
      <c r="J19" s="1361">
        <v>15</v>
      </c>
      <c r="K19" s="1367">
        <v>0</v>
      </c>
      <c r="L19" s="1366">
        <v>0</v>
      </c>
      <c r="M19" s="1367"/>
      <c r="N19" s="1366"/>
    </row>
    <row r="20" spans="1:18">
      <c r="A20" s="1364"/>
      <c r="F20" s="1366"/>
      <c r="G20" s="1367"/>
      <c r="K20" s="1367"/>
      <c r="L20" s="1366"/>
      <c r="M20" s="1367"/>
      <c r="N20" s="1366"/>
    </row>
    <row r="21" spans="1:18">
      <c r="A21" s="1368" t="s">
        <v>1003</v>
      </c>
      <c r="B21" s="1361">
        <v>51</v>
      </c>
      <c r="C21" s="1361" t="s">
        <v>990</v>
      </c>
      <c r="F21" s="1366"/>
      <c r="G21" s="1367"/>
      <c r="I21" s="1368" t="s">
        <v>1003</v>
      </c>
      <c r="J21" s="1361">
        <v>51</v>
      </c>
      <c r="K21" s="1367"/>
      <c r="L21" s="1366"/>
      <c r="M21" s="1367"/>
      <c r="N21" s="1366"/>
    </row>
    <row r="22" spans="1:18" ht="15.75">
      <c r="A22" s="1364" t="s">
        <v>1004</v>
      </c>
      <c r="B22" s="1361">
        <v>51</v>
      </c>
      <c r="C22" s="1361" t="s">
        <v>990</v>
      </c>
      <c r="D22" s="1361" t="s">
        <v>992</v>
      </c>
      <c r="E22" s="1365">
        <v>42.160200250312897</v>
      </c>
      <c r="F22" s="1366">
        <v>7.95</v>
      </c>
      <c r="G22" s="1367">
        <f t="shared" ref="G22:G43" si="1">E22*F22</f>
        <v>335.17359198998753</v>
      </c>
      <c r="I22" s="1364" t="s">
        <v>1005</v>
      </c>
      <c r="J22" s="1361">
        <v>51</v>
      </c>
      <c r="K22" s="1625">
        <v>8.3822774034583869</v>
      </c>
      <c r="L22" s="1367">
        <v>353.39849388347841</v>
      </c>
      <c r="M22" s="1625"/>
      <c r="N22" s="1367"/>
    </row>
    <row r="23" spans="1:18" ht="15.75">
      <c r="A23" s="1364" t="s">
        <v>1006</v>
      </c>
      <c r="B23" s="1361">
        <v>51</v>
      </c>
      <c r="C23" s="1361" t="s">
        <v>990</v>
      </c>
      <c r="D23" s="1361" t="s">
        <v>992</v>
      </c>
      <c r="E23" s="1365">
        <v>1940.5866589300399</v>
      </c>
      <c r="F23" s="1366">
        <v>9.86</v>
      </c>
      <c r="G23" s="1367">
        <f t="shared" si="1"/>
        <v>19134.184457050193</v>
      </c>
      <c r="I23" s="1364" t="s">
        <v>1007</v>
      </c>
      <c r="J23" s="1361">
        <v>51</v>
      </c>
      <c r="K23" s="1625">
        <v>9.0026815114224092</v>
      </c>
      <c r="L23" s="1367">
        <v>17470.483635662455</v>
      </c>
      <c r="M23" s="1625"/>
      <c r="N23" s="1367"/>
    </row>
    <row r="24" spans="1:18" ht="15.75">
      <c r="A24" s="1364" t="s">
        <v>1008</v>
      </c>
      <c r="B24" s="1361">
        <v>51</v>
      </c>
      <c r="C24" s="1361" t="s">
        <v>990</v>
      </c>
      <c r="D24" s="1361" t="s">
        <v>992</v>
      </c>
      <c r="E24" s="1365">
        <v>386.34804089456901</v>
      </c>
      <c r="F24" s="1366">
        <v>12.43</v>
      </c>
      <c r="G24" s="1367">
        <f t="shared" si="1"/>
        <v>4802.3061483194924</v>
      </c>
      <c r="I24" s="1364" t="s">
        <v>1009</v>
      </c>
      <c r="J24" s="1361">
        <v>51</v>
      </c>
      <c r="K24" s="1625">
        <v>9.2657954361438577</v>
      </c>
      <c r="L24" s="1367">
        <v>3579.8219140840179</v>
      </c>
      <c r="M24" s="1625"/>
      <c r="N24" s="1367"/>
    </row>
    <row r="25" spans="1:18" ht="15.75">
      <c r="A25" s="1364" t="s">
        <v>1010</v>
      </c>
      <c r="B25" s="1361">
        <v>51</v>
      </c>
      <c r="C25" s="1361" t="s">
        <v>990</v>
      </c>
      <c r="D25" s="1361" t="s">
        <v>992</v>
      </c>
      <c r="E25" s="1365">
        <v>30.6747747747748</v>
      </c>
      <c r="F25" s="1366">
        <v>12.87</v>
      </c>
      <c r="G25" s="1367">
        <f t="shared" si="1"/>
        <v>394.78435135135163</v>
      </c>
      <c r="I25" s="1364" t="s">
        <v>1011</v>
      </c>
      <c r="J25" s="1361">
        <v>51</v>
      </c>
      <c r="K25" s="1625">
        <v>9.5713734591618813</v>
      </c>
      <c r="L25" s="1367">
        <v>293.5997251450479</v>
      </c>
      <c r="M25" s="1625"/>
      <c r="N25" s="1367"/>
    </row>
    <row r="26" spans="1:18" ht="15.75">
      <c r="A26" s="1364" t="s">
        <v>1012</v>
      </c>
      <c r="B26" s="1361">
        <v>51</v>
      </c>
      <c r="C26" s="1361" t="s">
        <v>990</v>
      </c>
      <c r="D26" s="1361" t="s">
        <v>992</v>
      </c>
      <c r="E26" s="1365">
        <v>1920.3574460887401</v>
      </c>
      <c r="F26" s="1366">
        <v>20.67</v>
      </c>
      <c r="G26" s="1367">
        <f t="shared" si="1"/>
        <v>39693.788410654262</v>
      </c>
      <c r="I26" s="1364" t="s">
        <v>1013</v>
      </c>
      <c r="J26" s="1361">
        <v>51</v>
      </c>
      <c r="K26" s="1625">
        <v>10.15449857949411</v>
      </c>
      <c r="L26" s="1367">
        <v>19500.266958429049</v>
      </c>
      <c r="M26" s="1625"/>
      <c r="N26" s="1367"/>
    </row>
    <row r="27" spans="1:18" ht="15.75">
      <c r="A27" s="1364" t="s">
        <v>1014</v>
      </c>
      <c r="B27" s="1361">
        <v>51</v>
      </c>
      <c r="C27" s="1361" t="s">
        <v>990</v>
      </c>
      <c r="D27" s="1361" t="s">
        <v>992</v>
      </c>
      <c r="E27" s="1365">
        <v>710.850771902367</v>
      </c>
      <c r="F27" s="1366">
        <v>26.09</v>
      </c>
      <c r="G27" s="1367">
        <f t="shared" si="1"/>
        <v>18546.096638932755</v>
      </c>
      <c r="I27" s="1364" t="s">
        <v>1015</v>
      </c>
      <c r="J27" s="1361">
        <v>51</v>
      </c>
      <c r="K27" s="1625">
        <v>12.37832354596668</v>
      </c>
      <c r="L27" s="1367">
        <v>8799.1408475076587</v>
      </c>
      <c r="M27" s="1625"/>
      <c r="N27" s="1367"/>
    </row>
    <row r="28" spans="1:18" ht="15.75">
      <c r="A28" s="1364" t="s">
        <v>1016</v>
      </c>
      <c r="B28" s="1361">
        <v>51</v>
      </c>
      <c r="C28" s="1361" t="s">
        <v>990</v>
      </c>
      <c r="D28" s="1361" t="s">
        <v>992</v>
      </c>
      <c r="E28" s="1365">
        <v>2511.7599388379199</v>
      </c>
      <c r="F28" s="1366">
        <v>6.5</v>
      </c>
      <c r="G28" s="1367">
        <f t="shared" si="1"/>
        <v>16326.439602446479</v>
      </c>
      <c r="I28" s="1364" t="s">
        <v>1017</v>
      </c>
      <c r="J28" s="1361">
        <v>51</v>
      </c>
      <c r="K28" s="1625">
        <v>4.1314496276496042</v>
      </c>
      <c r="L28" s="1367">
        <v>10377.209664057116</v>
      </c>
      <c r="M28" s="1625"/>
      <c r="N28" s="1367"/>
    </row>
    <row r="29" spans="1:18" ht="15.75">
      <c r="A29" s="1364" t="s">
        <v>1018</v>
      </c>
      <c r="B29" s="1361">
        <v>51</v>
      </c>
      <c r="C29" s="1361" t="s">
        <v>990</v>
      </c>
      <c r="D29" s="1361" t="s">
        <v>992</v>
      </c>
      <c r="E29" s="1365">
        <v>1224.931672702</v>
      </c>
      <c r="F29" s="1366">
        <v>6.97</v>
      </c>
      <c r="G29" s="1367">
        <f t="shared" si="1"/>
        <v>8537.7737587329393</v>
      </c>
      <c r="I29" s="1364" t="s">
        <v>1019</v>
      </c>
      <c r="J29" s="1361">
        <v>51</v>
      </c>
      <c r="K29" s="1625">
        <v>4.4640833240366753</v>
      </c>
      <c r="L29" s="1367">
        <v>5468.1970531933493</v>
      </c>
      <c r="M29" s="1625"/>
      <c r="N29" s="1367"/>
    </row>
    <row r="30" spans="1:18" ht="15.75">
      <c r="A30" s="1364" t="s">
        <v>1020</v>
      </c>
      <c r="B30" s="1361">
        <v>51</v>
      </c>
      <c r="C30" s="1361" t="s">
        <v>990</v>
      </c>
      <c r="D30" s="1361" t="s">
        <v>992</v>
      </c>
      <c r="E30" s="1365">
        <v>21.048507462686601</v>
      </c>
      <c r="F30" s="1366">
        <v>7.97</v>
      </c>
      <c r="G30" s="1367">
        <f t="shared" si="1"/>
        <v>167.7566044776122</v>
      </c>
      <c r="I30" s="1364" t="s">
        <v>1021</v>
      </c>
      <c r="J30" s="1361">
        <v>51</v>
      </c>
      <c r="K30" s="1625">
        <v>4.7076110666251578</v>
      </c>
      <c r="L30" s="1367">
        <v>99.088186667285669</v>
      </c>
      <c r="M30" s="1625"/>
      <c r="N30" s="1367"/>
    </row>
    <row r="31" spans="1:18" ht="15.75">
      <c r="A31" s="1364" t="s">
        <v>1022</v>
      </c>
      <c r="B31" s="1361">
        <v>51</v>
      </c>
      <c r="C31" s="1361" t="s">
        <v>990</v>
      </c>
      <c r="D31" s="1361" t="s">
        <v>992</v>
      </c>
      <c r="E31" s="1365">
        <v>1847.76591955096</v>
      </c>
      <c r="F31" s="1366">
        <v>8.1300000000000008</v>
      </c>
      <c r="G31" s="1367">
        <f t="shared" si="1"/>
        <v>15022.336925949307</v>
      </c>
      <c r="I31" s="1364" t="s">
        <v>1023</v>
      </c>
      <c r="J31" s="1361">
        <v>51</v>
      </c>
      <c r="K31" s="1625">
        <v>4.9716924248034848</v>
      </c>
      <c r="L31" s="1367">
        <v>9186.5238250415532</v>
      </c>
      <c r="M31" s="1625"/>
      <c r="N31" s="1367"/>
    </row>
    <row r="32" spans="1:18" ht="15.75">
      <c r="A32" s="1364" t="s">
        <v>1024</v>
      </c>
      <c r="B32" s="1361">
        <v>51</v>
      </c>
      <c r="C32" s="1361" t="s">
        <v>990</v>
      </c>
      <c r="D32" s="1361" t="s">
        <v>992</v>
      </c>
      <c r="E32" s="1365">
        <v>164.16525779691301</v>
      </c>
      <c r="F32" s="1366">
        <v>10.56</v>
      </c>
      <c r="G32" s="1367">
        <f t="shared" si="1"/>
        <v>1733.5851223354014</v>
      </c>
      <c r="I32" s="1364" t="s">
        <v>1025</v>
      </c>
      <c r="J32" s="1361">
        <v>51</v>
      </c>
      <c r="K32" s="1625">
        <v>5.3004493948070266</v>
      </c>
      <c r="L32" s="1367">
        <v>870.14964133798708</v>
      </c>
      <c r="M32" s="1625"/>
      <c r="N32" s="1367"/>
    </row>
    <row r="33" spans="1:14" ht="15.75">
      <c r="A33" s="1364" t="s">
        <v>1026</v>
      </c>
      <c r="B33" s="1361">
        <v>51</v>
      </c>
      <c r="C33" s="1361" t="s">
        <v>990</v>
      </c>
      <c r="D33" s="1361" t="s">
        <v>992</v>
      </c>
      <c r="E33" s="1365">
        <v>648.34196374959504</v>
      </c>
      <c r="F33" s="1366">
        <v>12.09</v>
      </c>
      <c r="G33" s="1367">
        <f t="shared" si="1"/>
        <v>7838.454341732604</v>
      </c>
      <c r="I33" s="1364" t="s">
        <v>1027</v>
      </c>
      <c r="J33" s="1361">
        <v>51</v>
      </c>
      <c r="K33" s="1625">
        <v>6.4715384367034794</v>
      </c>
      <c r="L33" s="1367">
        <v>4195.7699385333181</v>
      </c>
      <c r="M33" s="1625"/>
      <c r="N33" s="1367"/>
    </row>
    <row r="34" spans="1:14" ht="15.75">
      <c r="A34" s="1364" t="s">
        <v>998</v>
      </c>
      <c r="B34" s="1361">
        <v>51</v>
      </c>
      <c r="C34" s="1361" t="s">
        <v>990</v>
      </c>
      <c r="D34" s="1361" t="s">
        <v>992</v>
      </c>
      <c r="E34" s="1365">
        <v>11400.039491543301</v>
      </c>
      <c r="F34" s="1366">
        <v>8.93</v>
      </c>
      <c r="G34" s="1367">
        <f t="shared" si="1"/>
        <v>101802.35265948168</v>
      </c>
      <c r="I34" s="1364" t="s">
        <v>1005</v>
      </c>
      <c r="J34" s="1361">
        <v>51</v>
      </c>
      <c r="K34" s="1366">
        <v>8.3822774034583869</v>
      </c>
      <c r="L34" s="1367">
        <v>95558.293428496647</v>
      </c>
      <c r="M34" s="1366"/>
      <c r="N34" s="1367"/>
    </row>
    <row r="35" spans="1:14" ht="15.75">
      <c r="A35" s="1364" t="s">
        <v>1028</v>
      </c>
      <c r="B35" s="1361">
        <v>51</v>
      </c>
      <c r="C35" s="1361" t="s">
        <v>990</v>
      </c>
      <c r="D35" s="1361" t="s">
        <v>992</v>
      </c>
      <c r="E35" s="1365">
        <v>17310.1784326038</v>
      </c>
      <c r="F35" s="1366">
        <v>10.72</v>
      </c>
      <c r="G35" s="1367">
        <f t="shared" si="1"/>
        <v>185565.11279751273</v>
      </c>
      <c r="I35" s="1364" t="s">
        <v>1007</v>
      </c>
      <c r="J35" s="1361">
        <v>51</v>
      </c>
      <c r="K35" s="1366">
        <v>9.0026815114224092</v>
      </c>
      <c r="L35" s="1367">
        <v>155838.02333462518</v>
      </c>
      <c r="M35" s="1366"/>
      <c r="N35" s="1367"/>
    </row>
    <row r="36" spans="1:14" ht="15.75">
      <c r="A36" s="1364" t="s">
        <v>1029</v>
      </c>
      <c r="B36" s="1361">
        <v>51</v>
      </c>
      <c r="C36" s="1361" t="s">
        <v>990</v>
      </c>
      <c r="D36" s="1361" t="s">
        <v>992</v>
      </c>
      <c r="E36" s="1365">
        <v>1065.5868126631899</v>
      </c>
      <c r="F36" s="1366">
        <v>13.69</v>
      </c>
      <c r="G36" s="1367">
        <f t="shared" si="1"/>
        <v>14587.883465359069</v>
      </c>
      <c r="I36" s="1364" t="s">
        <v>1009</v>
      </c>
      <c r="J36" s="1361">
        <v>51</v>
      </c>
      <c r="K36" s="1366">
        <v>9.2657954361438577</v>
      </c>
      <c r="L36" s="1367">
        <v>9873.5094255896656</v>
      </c>
      <c r="M36" s="1366"/>
      <c r="N36" s="1367"/>
    </row>
    <row r="37" spans="1:14" ht="15.75">
      <c r="A37" s="1364" t="s">
        <v>999</v>
      </c>
      <c r="B37" s="1361">
        <v>51</v>
      </c>
      <c r="C37" s="1361" t="s">
        <v>990</v>
      </c>
      <c r="D37" s="1361" t="s">
        <v>992</v>
      </c>
      <c r="E37" s="1365">
        <v>16337.519049537101</v>
      </c>
      <c r="F37" s="1366">
        <v>15.63</v>
      </c>
      <c r="G37" s="1367">
        <f t="shared" si="1"/>
        <v>255355.42274426488</v>
      </c>
      <c r="I37" s="1364" t="s">
        <v>1011</v>
      </c>
      <c r="J37" s="1361">
        <v>51</v>
      </c>
      <c r="K37" s="1366">
        <v>9.5713734591618813</v>
      </c>
      <c r="L37" s="1367">
        <v>156372.49621929106</v>
      </c>
      <c r="M37" s="1366"/>
      <c r="N37" s="1367"/>
    </row>
    <row r="38" spans="1:14" ht="15.75">
      <c r="A38" s="1364" t="s">
        <v>1030</v>
      </c>
      <c r="B38" s="1361">
        <v>51</v>
      </c>
      <c r="C38" s="1361" t="s">
        <v>990</v>
      </c>
      <c r="D38" s="1361" t="s">
        <v>992</v>
      </c>
      <c r="E38" s="1365">
        <v>1995.29440937456</v>
      </c>
      <c r="F38" s="1366">
        <v>19.8</v>
      </c>
      <c r="G38" s="1367">
        <f t="shared" si="1"/>
        <v>39506.829305616287</v>
      </c>
      <c r="I38" s="1364" t="s">
        <v>1013</v>
      </c>
      <c r="J38" s="1361">
        <v>51</v>
      </c>
      <c r="K38" s="1366">
        <v>10.15449857949411</v>
      </c>
      <c r="L38" s="1367">
        <v>20261.21424566651</v>
      </c>
      <c r="M38" s="1366"/>
      <c r="N38" s="1367"/>
    </row>
    <row r="39" spans="1:14" ht="15.75">
      <c r="A39" s="1364" t="s">
        <v>1000</v>
      </c>
      <c r="B39" s="1361">
        <v>51</v>
      </c>
      <c r="C39" s="1361" t="s">
        <v>990</v>
      </c>
      <c r="D39" s="1361" t="s">
        <v>992</v>
      </c>
      <c r="E39" s="1365">
        <v>2706.90940145997</v>
      </c>
      <c r="F39" s="1366">
        <v>26.16</v>
      </c>
      <c r="G39" s="1367">
        <f t="shared" si="1"/>
        <v>70812.749942192822</v>
      </c>
      <c r="I39" s="1364" t="s">
        <v>1015</v>
      </c>
      <c r="J39" s="1361">
        <v>51</v>
      </c>
      <c r="K39" s="1366">
        <v>12.37832354596668</v>
      </c>
      <c r="L39" s="1367">
        <v>33507.000380890517</v>
      </c>
      <c r="M39" s="1366"/>
      <c r="N39" s="1367"/>
    </row>
    <row r="40" spans="1:14" ht="15.75">
      <c r="A40" s="1364" t="s">
        <v>1031</v>
      </c>
      <c r="B40" s="1361">
        <v>51</v>
      </c>
      <c r="C40" s="1361" t="s">
        <v>990</v>
      </c>
      <c r="D40" s="1361" t="s">
        <v>992</v>
      </c>
      <c r="E40" s="1365">
        <v>0</v>
      </c>
      <c r="F40" s="1366">
        <v>34.03</v>
      </c>
      <c r="G40" s="1367">
        <f t="shared" si="1"/>
        <v>0</v>
      </c>
      <c r="I40" s="1364" t="s">
        <v>1032</v>
      </c>
      <c r="K40" s="1366"/>
      <c r="L40" s="1367"/>
      <c r="M40" s="1366"/>
      <c r="N40" s="1367"/>
    </row>
    <row r="41" spans="1:14" ht="15.75">
      <c r="A41" s="1364" t="s">
        <v>1033</v>
      </c>
      <c r="B41" s="1361">
        <v>51</v>
      </c>
      <c r="C41" s="1361" t="s">
        <v>990</v>
      </c>
      <c r="D41" s="1361" t="s">
        <v>992</v>
      </c>
      <c r="E41" s="1365">
        <v>0</v>
      </c>
      <c r="F41" s="1366">
        <v>26.46</v>
      </c>
      <c r="G41" s="1367">
        <f t="shared" si="1"/>
        <v>0</v>
      </c>
      <c r="I41" s="1364" t="s">
        <v>1032</v>
      </c>
      <c r="K41" s="1366"/>
      <c r="L41" s="1367"/>
      <c r="M41" s="1366"/>
      <c r="N41" s="1367"/>
    </row>
    <row r="42" spans="1:14" ht="15.75">
      <c r="A42" s="1364" t="s">
        <v>1034</v>
      </c>
      <c r="B42" s="1361">
        <v>51</v>
      </c>
      <c r="C42" s="1361" t="s">
        <v>990</v>
      </c>
      <c r="D42" s="1361" t="s">
        <v>992</v>
      </c>
      <c r="E42" s="1365">
        <v>47.999893788498298</v>
      </c>
      <c r="F42" s="1366">
        <v>35.25</v>
      </c>
      <c r="G42" s="1367">
        <f t="shared" si="1"/>
        <v>1691.9962560445649</v>
      </c>
      <c r="I42" s="1364" t="s">
        <v>1035</v>
      </c>
      <c r="J42" s="1361">
        <v>51</v>
      </c>
      <c r="K42" s="1366">
        <v>16.583859511862311</v>
      </c>
      <c r="L42" s="1367">
        <v>796.02349517276821</v>
      </c>
      <c r="M42" s="1366"/>
      <c r="N42" s="1367"/>
    </row>
    <row r="43" spans="1:14" ht="15.75">
      <c r="A43" s="1364" t="s">
        <v>1036</v>
      </c>
      <c r="B43" s="1361">
        <v>51</v>
      </c>
      <c r="C43" s="1361" t="s">
        <v>990</v>
      </c>
      <c r="D43" s="1361" t="s">
        <v>992</v>
      </c>
      <c r="E43" s="1365">
        <v>0</v>
      </c>
      <c r="F43" s="1366">
        <v>27.72</v>
      </c>
      <c r="G43" s="1367">
        <f t="shared" si="1"/>
        <v>0</v>
      </c>
      <c r="I43" s="1364" t="s">
        <v>1037</v>
      </c>
      <c r="J43" s="1361">
        <v>51</v>
      </c>
      <c r="K43" s="1366"/>
      <c r="L43" s="1367"/>
      <c r="M43" s="1366"/>
      <c r="N43" s="1367"/>
    </row>
    <row r="44" spans="1:14" ht="15.75">
      <c r="E44" s="1365"/>
      <c r="F44" s="1366"/>
      <c r="G44" s="1367"/>
      <c r="K44" s="1367"/>
      <c r="L44" s="1366"/>
      <c r="M44" s="1367"/>
      <c r="N44" s="1366"/>
    </row>
    <row r="45" spans="1:14" ht="15.75">
      <c r="A45" s="1368" t="s">
        <v>1003</v>
      </c>
      <c r="B45" s="1361">
        <v>52</v>
      </c>
      <c r="C45" s="1361" t="s">
        <v>990</v>
      </c>
      <c r="E45" s="1365"/>
      <c r="F45" s="1366"/>
      <c r="G45" s="1367"/>
      <c r="K45" s="1367"/>
      <c r="L45" s="1366"/>
      <c r="M45" s="1367"/>
      <c r="N45" s="1366"/>
    </row>
    <row r="46" spans="1:14" ht="15.75">
      <c r="A46" s="1368" t="s">
        <v>1038</v>
      </c>
      <c r="B46" s="1361">
        <v>52</v>
      </c>
      <c r="C46" s="1361" t="s">
        <v>990</v>
      </c>
      <c r="D46" s="1361" t="s">
        <v>992</v>
      </c>
      <c r="E46" s="1365">
        <v>99.496169348787106</v>
      </c>
      <c r="F46" s="1366">
        <v>7.7059299999999995</v>
      </c>
      <c r="G46" s="1367">
        <f t="shared" ref="G46:G55" si="2">E46*F46</f>
        <v>766.71051626989902</v>
      </c>
      <c r="I46" s="1364" t="s">
        <v>1005</v>
      </c>
      <c r="J46" s="1361">
        <v>51</v>
      </c>
      <c r="K46" s="1366">
        <v>8.3822774034583869</v>
      </c>
      <c r="L46" s="1367">
        <v>834.00449206300709</v>
      </c>
      <c r="M46" s="1366"/>
      <c r="N46" s="1367"/>
    </row>
    <row r="47" spans="1:14" ht="15.75">
      <c r="A47" s="1368" t="s">
        <v>1039</v>
      </c>
      <c r="B47" s="1361">
        <v>52</v>
      </c>
      <c r="C47" s="1361" t="s">
        <v>990</v>
      </c>
      <c r="D47" s="1361" t="s">
        <v>992</v>
      </c>
      <c r="E47" s="1365">
        <v>24.332031803880973</v>
      </c>
      <c r="F47" s="1366">
        <v>11.786789999999996</v>
      </c>
      <c r="G47" s="1367">
        <f t="shared" si="2"/>
        <v>286.79654914566612</v>
      </c>
      <c r="I47" s="1364" t="s">
        <v>1005</v>
      </c>
      <c r="J47" s="1361">
        <v>51</v>
      </c>
      <c r="K47" s="1366">
        <v>8.3822774034583869</v>
      </c>
      <c r="L47" s="1367">
        <v>203.9578403699023</v>
      </c>
      <c r="M47" s="1366"/>
      <c r="N47" s="1367"/>
    </row>
    <row r="48" spans="1:14" ht="15.75">
      <c r="A48" s="1368" t="s">
        <v>1040</v>
      </c>
      <c r="B48" s="1361">
        <v>52</v>
      </c>
      <c r="C48" s="1361" t="s">
        <v>990</v>
      </c>
      <c r="D48" s="1361" t="s">
        <v>992</v>
      </c>
      <c r="E48" s="1365">
        <v>36.498764729996658</v>
      </c>
      <c r="F48" s="1366">
        <v>15.682830000000017</v>
      </c>
      <c r="G48" s="1367">
        <f t="shared" si="2"/>
        <v>572.4039224705341</v>
      </c>
      <c r="I48" s="1364" t="s">
        <v>1005</v>
      </c>
      <c r="J48" s="1361">
        <v>51</v>
      </c>
      <c r="K48" s="1366">
        <v>8.3822774034583869</v>
      </c>
      <c r="L48" s="1367">
        <v>305.94277085039494</v>
      </c>
      <c r="M48" s="1366"/>
      <c r="N48" s="1367"/>
    </row>
    <row r="49" spans="1:14" ht="15.75">
      <c r="A49" s="1368" t="s">
        <v>1041</v>
      </c>
      <c r="B49" s="1361">
        <v>52</v>
      </c>
      <c r="C49" s="1361" t="s">
        <v>990</v>
      </c>
      <c r="D49" s="1361" t="s">
        <v>992</v>
      </c>
      <c r="E49" s="1365">
        <v>1010.4977586769608</v>
      </c>
      <c r="F49" s="1366">
        <v>11.736039999999974</v>
      </c>
      <c r="G49" s="1367">
        <f t="shared" si="2"/>
        <v>11859.242115743133</v>
      </c>
      <c r="I49" s="1364" t="s">
        <v>1007</v>
      </c>
      <c r="J49" s="1361">
        <v>51</v>
      </c>
      <c r="K49" s="1366">
        <v>9.0026815114224092</v>
      </c>
      <c r="L49" s="1367">
        <v>9097.1894893748577</v>
      </c>
      <c r="M49" s="1366"/>
      <c r="N49" s="1367"/>
    </row>
    <row r="50" spans="1:14" ht="15.75">
      <c r="A50" s="1368" t="s">
        <v>1042</v>
      </c>
      <c r="B50" s="1361">
        <v>52</v>
      </c>
      <c r="C50" s="1361" t="s">
        <v>990</v>
      </c>
      <c r="D50" s="1361" t="s">
        <v>992</v>
      </c>
      <c r="E50" s="1365">
        <v>269.16686711653091</v>
      </c>
      <c r="F50" s="1366">
        <v>12.286040000000021</v>
      </c>
      <c r="G50" s="1367">
        <f t="shared" si="2"/>
        <v>3306.9948960683892</v>
      </c>
      <c r="I50" s="1364" t="s">
        <v>1007</v>
      </c>
      <c r="J50" s="1361">
        <v>51</v>
      </c>
      <c r="K50" s="1366">
        <v>9.0026815114224092</v>
      </c>
      <c r="L50" s="1367">
        <v>2423.2235780774854</v>
      </c>
      <c r="M50" s="1366"/>
      <c r="N50" s="1367"/>
    </row>
    <row r="51" spans="1:14" ht="15.75">
      <c r="A51" s="1368" t="s">
        <v>1043</v>
      </c>
      <c r="B51" s="1361">
        <v>52</v>
      </c>
      <c r="C51" s="1361" t="s">
        <v>990</v>
      </c>
      <c r="D51" s="1361" t="s">
        <v>992</v>
      </c>
      <c r="E51" s="1365">
        <v>23.997709308453953</v>
      </c>
      <c r="F51" s="1366">
        <v>16.084850000000017</v>
      </c>
      <c r="G51" s="1367">
        <f t="shared" si="2"/>
        <v>385.99955457008599</v>
      </c>
      <c r="I51" s="1364" t="s">
        <v>1011</v>
      </c>
      <c r="J51" s="1361">
        <v>51</v>
      </c>
      <c r="K51" s="1366">
        <v>9.5713734591618813</v>
      </c>
      <c r="L51" s="1367">
        <v>229.69103795561819</v>
      </c>
      <c r="M51" s="1366"/>
      <c r="N51" s="1367"/>
    </row>
    <row r="52" spans="1:14" ht="15.75">
      <c r="A52" s="1368" t="s">
        <v>1044</v>
      </c>
      <c r="B52" s="1361">
        <v>52</v>
      </c>
      <c r="C52" s="1361" t="s">
        <v>990</v>
      </c>
      <c r="D52" s="1361" t="s">
        <v>992</v>
      </c>
      <c r="E52" s="1365">
        <v>12.26821149748088</v>
      </c>
      <c r="F52" s="1366">
        <v>16.734849999999955</v>
      </c>
      <c r="G52" s="1367">
        <f t="shared" si="2"/>
        <v>205.30667917861737</v>
      </c>
      <c r="I52" s="1364" t="s">
        <v>1011</v>
      </c>
      <c r="J52" s="1361">
        <v>51</v>
      </c>
      <c r="K52" s="1366">
        <v>9.5713734591618813</v>
      </c>
      <c r="L52" s="1367">
        <v>117.42363391837314</v>
      </c>
      <c r="M52" s="1366"/>
      <c r="N52" s="1367"/>
    </row>
    <row r="53" spans="1:14" ht="15.75">
      <c r="A53" s="1368" t="s">
        <v>1045</v>
      </c>
      <c r="B53" s="1361">
        <v>52</v>
      </c>
      <c r="C53" s="1361" t="s">
        <v>990</v>
      </c>
      <c r="D53" s="1361" t="s">
        <v>992</v>
      </c>
      <c r="E53" s="1365">
        <v>732.73055297096528</v>
      </c>
      <c r="F53" s="1366">
        <v>17.274849999999994</v>
      </c>
      <c r="G53" s="1367">
        <f t="shared" si="2"/>
        <v>12657.810392990476</v>
      </c>
      <c r="I53" s="1364" t="s">
        <v>1011</v>
      </c>
      <c r="J53" s="1361">
        <v>51</v>
      </c>
      <c r="K53" s="1366">
        <v>9.5713734591618813</v>
      </c>
      <c r="L53" s="1367">
        <v>7013.2377674233057</v>
      </c>
      <c r="M53" s="1366"/>
      <c r="N53" s="1367"/>
    </row>
    <row r="54" spans="1:14" ht="15.75">
      <c r="A54" s="1368" t="s">
        <v>1046</v>
      </c>
      <c r="B54" s="1361">
        <v>52</v>
      </c>
      <c r="C54" s="1361" t="s">
        <v>990</v>
      </c>
      <c r="D54" s="1361" t="s">
        <v>992</v>
      </c>
      <c r="E54" s="1365">
        <v>12.267523512745923</v>
      </c>
      <c r="F54" s="1366">
        <v>12.613159999999979</v>
      </c>
      <c r="G54" s="1367">
        <f t="shared" si="2"/>
        <v>154.7322368700261</v>
      </c>
      <c r="I54" s="1364" t="s">
        <v>1005</v>
      </c>
      <c r="J54" s="1361">
        <v>51</v>
      </c>
      <c r="K54" s="1366">
        <v>8.3822774034583869</v>
      </c>
      <c r="L54" s="1367">
        <v>102.8297851372846</v>
      </c>
      <c r="M54" s="1366"/>
      <c r="N54" s="1367"/>
    </row>
    <row r="55" spans="1:14" ht="15.75">
      <c r="A55" s="1368" t="s">
        <v>1047</v>
      </c>
      <c r="B55" s="1361">
        <v>52</v>
      </c>
      <c r="C55" s="1361" t="s">
        <v>990</v>
      </c>
      <c r="D55" s="1361" t="s">
        <v>992</v>
      </c>
      <c r="E55" s="1365">
        <v>12.001987868321439</v>
      </c>
      <c r="F55" s="1366">
        <v>15.96452000000002</v>
      </c>
      <c r="G55" s="1367">
        <f t="shared" si="2"/>
        <v>191.60597536357523</v>
      </c>
      <c r="I55" s="1364" t="s">
        <v>1011</v>
      </c>
      <c r="J55" s="1361">
        <v>51</v>
      </c>
      <c r="K55" s="1366">
        <v>9.5713734591618813</v>
      </c>
      <c r="L55" s="1367">
        <v>114.87550814003471</v>
      </c>
      <c r="M55" s="1366"/>
      <c r="N55" s="1367"/>
    </row>
    <row r="56" spans="1:14" ht="15.75">
      <c r="E56" s="1365"/>
      <c r="F56" s="1366"/>
      <c r="G56" s="1367"/>
      <c r="K56" s="1367"/>
      <c r="L56" s="1366"/>
      <c r="M56" s="1367"/>
      <c r="N56" s="1366"/>
    </row>
    <row r="57" spans="1:14" ht="15.75">
      <c r="A57" s="1368" t="s">
        <v>1048</v>
      </c>
      <c r="B57" s="1361">
        <v>53</v>
      </c>
      <c r="C57" s="1361" t="s">
        <v>714</v>
      </c>
      <c r="D57" s="1361" t="s">
        <v>25</v>
      </c>
      <c r="E57" s="1365">
        <v>3695896.7353539728</v>
      </c>
      <c r="F57" s="1369">
        <v>7.2150000000000006E-2</v>
      </c>
      <c r="G57" s="1367">
        <f>E57*F57</f>
        <v>266658.94945578917</v>
      </c>
      <c r="I57" s="1368" t="s">
        <v>1048</v>
      </c>
      <c r="J57" s="1361">
        <v>53</v>
      </c>
      <c r="K57" s="1369">
        <v>4.4390907466806816E-2</v>
      </c>
      <c r="L57" s="1367">
        <v>164064.2099859716</v>
      </c>
      <c r="M57" s="1369"/>
      <c r="N57" s="1367"/>
    </row>
    <row r="58" spans="1:14" ht="15.75">
      <c r="E58" s="1365"/>
      <c r="F58" s="1366"/>
      <c r="G58" s="1367"/>
      <c r="K58" s="1367"/>
      <c r="L58" s="1366"/>
      <c r="M58" s="1367"/>
      <c r="N58" s="1366"/>
    </row>
    <row r="59" spans="1:14" ht="15.75">
      <c r="A59" s="1361" t="s">
        <v>185</v>
      </c>
      <c r="B59" s="1361">
        <v>54</v>
      </c>
      <c r="C59" s="1361" t="s">
        <v>714</v>
      </c>
      <c r="E59" s="1365"/>
      <c r="F59" s="1366"/>
      <c r="G59" s="1367"/>
      <c r="I59" s="1361" t="s">
        <v>185</v>
      </c>
      <c r="J59" s="1361">
        <v>54</v>
      </c>
      <c r="K59" s="1367"/>
      <c r="L59" s="1366"/>
      <c r="M59" s="1367"/>
      <c r="N59" s="1366"/>
    </row>
    <row r="60" spans="1:14" ht="15.75">
      <c r="A60" s="1364" t="s">
        <v>1049</v>
      </c>
      <c r="B60" s="1361">
        <v>54</v>
      </c>
      <c r="C60" s="1361" t="s">
        <v>714</v>
      </c>
      <c r="D60" s="1361" t="s">
        <v>1050</v>
      </c>
      <c r="E60" s="1365">
        <v>144</v>
      </c>
      <c r="F60" s="1366">
        <v>3.9</v>
      </c>
      <c r="G60" s="1367">
        <f>E60*F60</f>
        <v>561.6</v>
      </c>
      <c r="I60" s="1364" t="s">
        <v>1049</v>
      </c>
      <c r="J60" s="1361">
        <v>54</v>
      </c>
      <c r="K60" s="1366">
        <v>10.161065015372797</v>
      </c>
      <c r="L60" s="1367">
        <v>1463.1933622136828</v>
      </c>
      <c r="M60" s="1366"/>
      <c r="N60" s="1367"/>
    </row>
    <row r="61" spans="1:14" ht="15.75">
      <c r="A61" s="1364" t="s">
        <v>1051</v>
      </c>
      <c r="B61" s="1361">
        <v>54</v>
      </c>
      <c r="C61" s="1361" t="s">
        <v>714</v>
      </c>
      <c r="D61" s="1361" t="s">
        <v>1050</v>
      </c>
      <c r="E61" s="1365">
        <v>180</v>
      </c>
      <c r="F61" s="1366">
        <v>7</v>
      </c>
      <c r="G61" s="1367">
        <f>E61*F61</f>
        <v>1260</v>
      </c>
      <c r="I61" s="1364" t="s">
        <v>1051</v>
      </c>
      <c r="J61" s="1361">
        <v>54</v>
      </c>
      <c r="K61" s="1366">
        <v>18.237809001951174</v>
      </c>
      <c r="L61" s="1367">
        <v>3282.8056203512115</v>
      </c>
      <c r="M61" s="1366"/>
      <c r="N61" s="1367"/>
    </row>
    <row r="62" spans="1:14" ht="15.75">
      <c r="A62" s="1364" t="s">
        <v>1052</v>
      </c>
      <c r="B62" s="1361">
        <v>54</v>
      </c>
      <c r="C62" s="1361" t="s">
        <v>714</v>
      </c>
      <c r="D62" s="1361" t="s">
        <v>25</v>
      </c>
      <c r="E62" s="1365">
        <v>282712</v>
      </c>
      <c r="F62" s="1369">
        <v>8.5819999999999994E-2</v>
      </c>
      <c r="G62" s="1367">
        <f>E62*F62</f>
        <v>24262.343839999998</v>
      </c>
      <c r="I62" s="1364" t="s">
        <v>1052</v>
      </c>
      <c r="J62" s="1361">
        <v>54</v>
      </c>
      <c r="K62" s="1369">
        <v>4.173868589758839E-2</v>
      </c>
      <c r="L62" s="1367">
        <v>11800.02736747901</v>
      </c>
      <c r="M62" s="1369"/>
      <c r="N62" s="1367"/>
    </row>
    <row r="63" spans="1:14" ht="15.75">
      <c r="E63" s="1365"/>
      <c r="F63" s="1366"/>
      <c r="G63" s="1367"/>
      <c r="K63" s="1367"/>
      <c r="L63" s="1366"/>
      <c r="M63" s="1367"/>
      <c r="N63" s="1366"/>
    </row>
    <row r="64" spans="1:14" ht="15.75">
      <c r="A64" s="1368" t="s">
        <v>487</v>
      </c>
      <c r="B64" s="1361">
        <v>57</v>
      </c>
      <c r="C64" s="1361" t="s">
        <v>990</v>
      </c>
      <c r="E64" s="1365"/>
      <c r="F64" s="1366"/>
      <c r="G64" s="1367"/>
      <c r="I64" s="1368" t="s">
        <v>1003</v>
      </c>
      <c r="J64" s="1361">
        <v>51</v>
      </c>
      <c r="K64" s="1366"/>
      <c r="L64" s="1367"/>
      <c r="M64" s="1366"/>
      <c r="N64" s="1367"/>
    </row>
    <row r="65" spans="1:14" ht="15.75">
      <c r="A65" s="1364" t="s">
        <v>1053</v>
      </c>
      <c r="B65" s="1361">
        <v>57</v>
      </c>
      <c r="C65" s="1361" t="s">
        <v>990</v>
      </c>
      <c r="D65" s="1361" t="s">
        <v>992</v>
      </c>
      <c r="E65" s="1365">
        <v>11337.526455606199</v>
      </c>
      <c r="F65" s="1366">
        <v>10.29</v>
      </c>
      <c r="G65" s="1367">
        <f t="shared" ref="G65:G82" si="3">E65*F65</f>
        <v>116663.14722818778</v>
      </c>
      <c r="I65" s="1364" t="s">
        <v>1005</v>
      </c>
      <c r="J65" s="1361">
        <v>51</v>
      </c>
      <c r="K65" s="1366">
        <v>8.3822774034583869</v>
      </c>
      <c r="L65" s="1367">
        <v>95034.291819939506</v>
      </c>
      <c r="M65" s="1366"/>
      <c r="N65" s="1367"/>
    </row>
    <row r="66" spans="1:14" ht="15.75">
      <c r="A66" s="1364" t="s">
        <v>1054</v>
      </c>
      <c r="B66" s="1361">
        <v>57</v>
      </c>
      <c r="C66" s="1361" t="s">
        <v>990</v>
      </c>
      <c r="D66" s="1361" t="s">
        <v>992</v>
      </c>
      <c r="E66" s="1365">
        <v>922.24583777958799</v>
      </c>
      <c r="F66" s="1366">
        <v>18.829999999999998</v>
      </c>
      <c r="G66" s="1367">
        <f t="shared" si="3"/>
        <v>17365.88912538964</v>
      </c>
      <c r="I66" s="1364" t="s">
        <v>1011</v>
      </c>
      <c r="J66" s="1361">
        <v>51</v>
      </c>
      <c r="K66" s="1366">
        <v>9.5713734591618813</v>
      </c>
      <c r="L66" s="1367">
        <v>8827.1593345460624</v>
      </c>
      <c r="M66" s="1366"/>
      <c r="N66" s="1367"/>
    </row>
    <row r="67" spans="1:14" ht="15.75">
      <c r="A67" s="1364" t="s">
        <v>1055</v>
      </c>
      <c r="B67" s="1361">
        <v>57</v>
      </c>
      <c r="C67" s="1361" t="s">
        <v>990</v>
      </c>
      <c r="D67" s="1361" t="s">
        <v>992</v>
      </c>
      <c r="E67" s="1365">
        <v>0</v>
      </c>
      <c r="F67" s="1366">
        <v>38.08</v>
      </c>
      <c r="G67" s="1367">
        <f t="shared" si="3"/>
        <v>0</v>
      </c>
      <c r="I67" s="1364" t="s">
        <v>1015</v>
      </c>
      <c r="J67" s="1361">
        <v>51</v>
      </c>
      <c r="K67" s="1366">
        <v>12.37832354596668</v>
      </c>
      <c r="L67" s="1367">
        <v>0</v>
      </c>
      <c r="M67" s="1366"/>
      <c r="N67" s="1367"/>
    </row>
    <row r="68" spans="1:14" ht="15.75">
      <c r="A68" s="1364" t="s">
        <v>1056</v>
      </c>
      <c r="B68" s="1361">
        <v>57</v>
      </c>
      <c r="C68" s="1361" t="s">
        <v>990</v>
      </c>
      <c r="D68" s="1361" t="s">
        <v>992</v>
      </c>
      <c r="E68" s="1365">
        <v>3195.22491672157</v>
      </c>
      <c r="F68" s="1366">
        <v>9.65</v>
      </c>
      <c r="G68" s="1367">
        <f t="shared" si="3"/>
        <v>30833.92044636315</v>
      </c>
      <c r="I68" s="1364" t="s">
        <v>1005</v>
      </c>
      <c r="J68" s="1361">
        <v>51</v>
      </c>
      <c r="K68" s="1366">
        <v>8.3822774034583869</v>
      </c>
      <c r="L68" s="1367">
        <v>26783.261618402423</v>
      </c>
      <c r="M68" s="1366"/>
      <c r="N68" s="1367"/>
    </row>
    <row r="69" spans="1:14" ht="15.75">
      <c r="A69" s="1364" t="s">
        <v>1057</v>
      </c>
      <c r="B69" s="1361">
        <v>57</v>
      </c>
      <c r="C69" s="1361" t="s">
        <v>990</v>
      </c>
      <c r="D69" s="1361" t="s">
        <v>992</v>
      </c>
      <c r="E69" s="1365">
        <v>0</v>
      </c>
      <c r="F69" s="1366">
        <v>17.57</v>
      </c>
      <c r="G69" s="1367">
        <f t="shared" si="3"/>
        <v>0</v>
      </c>
      <c r="I69" s="1364" t="s">
        <v>1011</v>
      </c>
      <c r="J69" s="1361">
        <v>51</v>
      </c>
      <c r="K69" s="1366">
        <v>9.5713734591618813</v>
      </c>
      <c r="L69" s="1367">
        <v>0</v>
      </c>
      <c r="M69" s="1366"/>
      <c r="N69" s="1367"/>
    </row>
    <row r="70" spans="1:14" ht="15.75">
      <c r="A70" s="1364" t="s">
        <v>1058</v>
      </c>
      <c r="B70" s="1361">
        <v>57</v>
      </c>
      <c r="C70" s="1361" t="s">
        <v>990</v>
      </c>
      <c r="D70" s="1361" t="s">
        <v>992</v>
      </c>
      <c r="E70" s="1365">
        <v>409.000689070249</v>
      </c>
      <c r="F70" s="1366">
        <v>13.44</v>
      </c>
      <c r="G70" s="1367">
        <f t="shared" si="3"/>
        <v>5496.9692611041464</v>
      </c>
      <c r="I70" s="1364" t="s">
        <v>1005</v>
      </c>
      <c r="J70" s="1361">
        <v>51</v>
      </c>
      <c r="K70" s="1366">
        <v>8.3822774034583869</v>
      </c>
      <c r="L70" s="1367">
        <v>3428.3572339924576</v>
      </c>
      <c r="M70" s="1366"/>
      <c r="N70" s="1367"/>
    </row>
    <row r="71" spans="1:14" ht="15.75">
      <c r="A71" s="1364" t="s">
        <v>1059</v>
      </c>
      <c r="B71" s="1361">
        <v>57</v>
      </c>
      <c r="C71" s="1361" t="s">
        <v>990</v>
      </c>
      <c r="D71" s="1361" t="s">
        <v>992</v>
      </c>
      <c r="E71" s="1365">
        <v>0</v>
      </c>
      <c r="F71" s="1366">
        <v>12.72</v>
      </c>
      <c r="G71" s="1367">
        <f t="shared" si="3"/>
        <v>0</v>
      </c>
      <c r="I71" s="1364" t="s">
        <v>1005</v>
      </c>
      <c r="J71" s="1361">
        <v>51</v>
      </c>
      <c r="K71" s="1366">
        <v>8.3822774034583869</v>
      </c>
      <c r="L71" s="1367">
        <v>0</v>
      </c>
      <c r="M71" s="1366"/>
      <c r="N71" s="1367"/>
    </row>
    <row r="72" spans="1:14" ht="15.75">
      <c r="A72" s="1364" t="s">
        <v>1060</v>
      </c>
      <c r="B72" s="1361">
        <v>57</v>
      </c>
      <c r="C72" s="1361" t="s">
        <v>990</v>
      </c>
      <c r="D72" s="1361" t="s">
        <v>992</v>
      </c>
      <c r="E72" s="1365">
        <v>359.23481992392999</v>
      </c>
      <c r="F72" s="1366">
        <v>22.57</v>
      </c>
      <c r="G72" s="1367">
        <f t="shared" si="3"/>
        <v>8107.9298856831001</v>
      </c>
      <c r="I72" s="1364" t="s">
        <v>1011</v>
      </c>
      <c r="J72" s="1361">
        <v>51</v>
      </c>
      <c r="K72" s="1366">
        <v>9.5713734591618813</v>
      </c>
      <c r="L72" s="1367">
        <v>3438.3706210267014</v>
      </c>
      <c r="M72" s="1366"/>
      <c r="N72" s="1367"/>
    </row>
    <row r="73" spans="1:14" ht="15.75">
      <c r="A73" s="1364" t="s">
        <v>1061</v>
      </c>
      <c r="B73" s="1361">
        <v>57</v>
      </c>
      <c r="C73" s="1361" t="s">
        <v>990</v>
      </c>
      <c r="D73" s="1361" t="s">
        <v>992</v>
      </c>
      <c r="E73" s="1365">
        <v>0</v>
      </c>
      <c r="F73" s="1366">
        <v>21.34</v>
      </c>
      <c r="G73" s="1367">
        <f t="shared" si="3"/>
        <v>0</v>
      </c>
      <c r="I73" s="1364" t="s">
        <v>1011</v>
      </c>
      <c r="J73" s="1361">
        <v>51</v>
      </c>
      <c r="K73" s="1366">
        <v>9.5713734591618813</v>
      </c>
      <c r="L73" s="1367">
        <v>0</v>
      </c>
      <c r="M73" s="1366"/>
      <c r="N73" s="1367"/>
    </row>
    <row r="74" spans="1:14" ht="15.75">
      <c r="A74" s="1364" t="s">
        <v>1062</v>
      </c>
      <c r="B74" s="1361">
        <v>57</v>
      </c>
      <c r="C74" s="1361" t="s">
        <v>990</v>
      </c>
      <c r="D74" s="1361" t="s">
        <v>992</v>
      </c>
      <c r="E74" s="1365">
        <v>0</v>
      </c>
      <c r="F74" s="1366">
        <v>41.85</v>
      </c>
      <c r="G74" s="1367">
        <f t="shared" si="3"/>
        <v>0</v>
      </c>
      <c r="I74" s="1364" t="s">
        <v>1015</v>
      </c>
      <c r="J74" s="1361">
        <v>51</v>
      </c>
      <c r="K74" s="1366">
        <v>12.37832354596668</v>
      </c>
      <c r="L74" s="1367">
        <v>0</v>
      </c>
      <c r="M74" s="1366"/>
      <c r="N74" s="1367"/>
    </row>
    <row r="75" spans="1:14" ht="15.75">
      <c r="A75" s="1364" t="s">
        <v>1063</v>
      </c>
      <c r="B75" s="1361">
        <v>57</v>
      </c>
      <c r="C75" s="1361" t="s">
        <v>990</v>
      </c>
      <c r="D75" s="1361" t="s">
        <v>992</v>
      </c>
      <c r="E75" s="1365">
        <v>0</v>
      </c>
      <c r="F75" s="1366">
        <v>13.43</v>
      </c>
      <c r="G75" s="1367">
        <f t="shared" si="3"/>
        <v>0</v>
      </c>
      <c r="I75" s="1364" t="s">
        <v>1005</v>
      </c>
      <c r="J75" s="1361">
        <v>51</v>
      </c>
      <c r="K75" s="1366">
        <v>8.3822774034583869</v>
      </c>
      <c r="L75" s="1367">
        <v>0</v>
      </c>
      <c r="M75" s="1366"/>
      <c r="N75" s="1367"/>
    </row>
    <row r="76" spans="1:14" ht="15.75">
      <c r="A76" s="1364" t="s">
        <v>1064</v>
      </c>
      <c r="B76" s="1361">
        <v>57</v>
      </c>
      <c r="C76" s="1361" t="s">
        <v>990</v>
      </c>
      <c r="D76" s="1361" t="s">
        <v>992</v>
      </c>
      <c r="E76" s="1365">
        <v>0</v>
      </c>
      <c r="F76" s="1366">
        <v>12.72</v>
      </c>
      <c r="G76" s="1367">
        <f t="shared" si="3"/>
        <v>0</v>
      </c>
      <c r="I76" s="1364" t="s">
        <v>1005</v>
      </c>
      <c r="J76" s="1361">
        <v>51</v>
      </c>
      <c r="K76" s="1366">
        <v>8.3822774034583869</v>
      </c>
      <c r="L76" s="1367">
        <v>0</v>
      </c>
      <c r="M76" s="1366"/>
      <c r="N76" s="1367"/>
    </row>
    <row r="77" spans="1:14" ht="15.75">
      <c r="A77" s="1364" t="s">
        <v>1065</v>
      </c>
      <c r="B77" s="1361">
        <v>57</v>
      </c>
      <c r="C77" s="1361" t="s">
        <v>990</v>
      </c>
      <c r="D77" s="1361" t="s">
        <v>992</v>
      </c>
      <c r="E77" s="1365">
        <v>0</v>
      </c>
      <c r="F77" s="1366">
        <v>21.83</v>
      </c>
      <c r="G77" s="1367">
        <f t="shared" si="3"/>
        <v>0</v>
      </c>
      <c r="I77" s="1364" t="s">
        <v>1011</v>
      </c>
      <c r="J77" s="1361">
        <v>51</v>
      </c>
      <c r="K77" s="1366">
        <v>9.5713734591618813</v>
      </c>
      <c r="L77" s="1367">
        <v>0</v>
      </c>
      <c r="M77" s="1366"/>
      <c r="N77" s="1367"/>
    </row>
    <row r="78" spans="1:14" ht="15.75">
      <c r="A78" s="1364" t="s">
        <v>1066</v>
      </c>
      <c r="B78" s="1361">
        <v>57</v>
      </c>
      <c r="C78" s="1361" t="s">
        <v>990</v>
      </c>
      <c r="D78" s="1361" t="s">
        <v>992</v>
      </c>
      <c r="E78" s="1365">
        <v>0</v>
      </c>
      <c r="F78" s="1366">
        <v>20.6</v>
      </c>
      <c r="G78" s="1367">
        <f t="shared" si="3"/>
        <v>0</v>
      </c>
      <c r="I78" s="1364" t="s">
        <v>1011</v>
      </c>
      <c r="J78" s="1361">
        <v>51</v>
      </c>
      <c r="K78" s="1366">
        <v>9.5713734591618813</v>
      </c>
      <c r="L78" s="1367">
        <v>0</v>
      </c>
      <c r="M78" s="1366"/>
      <c r="N78" s="1367"/>
    </row>
    <row r="79" spans="1:14" ht="15.75">
      <c r="A79" s="1364" t="s">
        <v>1067</v>
      </c>
      <c r="B79" s="1361">
        <v>57</v>
      </c>
      <c r="C79" s="1361" t="s">
        <v>990</v>
      </c>
      <c r="D79" s="1361" t="s">
        <v>992</v>
      </c>
      <c r="E79" s="1365">
        <v>0</v>
      </c>
      <c r="F79" s="1366">
        <v>41.13</v>
      </c>
      <c r="G79" s="1367">
        <f t="shared" si="3"/>
        <v>0</v>
      </c>
      <c r="I79" s="1364" t="s">
        <v>1015</v>
      </c>
      <c r="J79" s="1361">
        <v>51</v>
      </c>
      <c r="K79" s="1366">
        <v>12.37832354596668</v>
      </c>
      <c r="L79" s="1367">
        <v>0</v>
      </c>
      <c r="M79" s="1366"/>
      <c r="N79" s="1367"/>
    </row>
    <row r="80" spans="1:14" ht="15.75">
      <c r="A80" s="1364" t="s">
        <v>1068</v>
      </c>
      <c r="B80" s="1361">
        <v>57</v>
      </c>
      <c r="C80" s="1361" t="s">
        <v>990</v>
      </c>
      <c r="D80" s="1361" t="s">
        <v>992</v>
      </c>
      <c r="E80" s="1365">
        <v>180.16648550994401</v>
      </c>
      <c r="F80" s="1366">
        <v>10.75</v>
      </c>
      <c r="G80" s="1367">
        <f t="shared" si="3"/>
        <v>1936.7897192318981</v>
      </c>
      <c r="I80" s="1364" t="s">
        <v>1005</v>
      </c>
      <c r="J80" s="1361">
        <v>51</v>
      </c>
      <c r="K80" s="1366">
        <v>8.3822774034583869</v>
      </c>
      <c r="L80" s="1367">
        <v>1510.2054603505167</v>
      </c>
      <c r="M80" s="1366"/>
      <c r="N80" s="1367"/>
    </row>
    <row r="81" spans="1:14" ht="15.75">
      <c r="A81" s="1364" t="s">
        <v>1069</v>
      </c>
      <c r="B81" s="1361">
        <v>57</v>
      </c>
      <c r="C81" s="1361" t="s">
        <v>990</v>
      </c>
      <c r="D81" s="1361" t="s">
        <v>992</v>
      </c>
      <c r="E81" s="1365">
        <v>581.53297028850704</v>
      </c>
      <c r="F81" s="1366">
        <v>18.82</v>
      </c>
      <c r="G81" s="1367">
        <f t="shared" si="3"/>
        <v>10944.450500829702</v>
      </c>
      <c r="I81" s="1364" t="s">
        <v>1011</v>
      </c>
      <c r="J81" s="1361">
        <v>51</v>
      </c>
      <c r="K81" s="1366">
        <v>9.5713734591618813</v>
      </c>
      <c r="L81" s="1367">
        <v>5566.0692374469909</v>
      </c>
      <c r="M81" s="1366"/>
      <c r="N81" s="1367"/>
    </row>
    <row r="82" spans="1:14" ht="15.75">
      <c r="A82" s="1364" t="s">
        <v>1070</v>
      </c>
      <c r="B82" s="1361">
        <v>57</v>
      </c>
      <c r="C82" s="1361" t="s">
        <v>990</v>
      </c>
      <c r="D82" s="1361" t="s">
        <v>992</v>
      </c>
      <c r="E82" s="1365">
        <v>0</v>
      </c>
      <c r="F82" s="1366">
        <v>40.200000000000003</v>
      </c>
      <c r="G82" s="1367">
        <f t="shared" si="3"/>
        <v>0</v>
      </c>
      <c r="I82" s="1364" t="s">
        <v>1015</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42.25" style="3" bestFit="1" customWidth="1"/>
    <col min="12" max="12" width="1.625" style="3" customWidth="1"/>
    <col min="13" max="13" width="20.625" style="3" customWidth="1"/>
    <col min="14" max="14" width="15.375" style="3" bestFit="1" customWidth="1"/>
    <col min="15" max="16" width="15.125" style="3" bestFit="1" customWidth="1"/>
    <col min="17" max="17" width="19.625" style="68" bestFit="1" customWidth="1"/>
    <col min="18" max="18" width="17" style="68" bestFit="1" customWidth="1"/>
    <col min="19" max="19" width="3.375" style="68" customWidth="1"/>
    <col min="20" max="20" width="9.5" style="3" bestFit="1" customWidth="1"/>
    <col min="21" max="21" width="10" style="3" bestFit="1" customWidth="1"/>
    <col min="22" max="22" width="8.5" style="3" bestFit="1" customWidth="1"/>
    <col min="23" max="23" width="8.25" style="3" bestFit="1" customWidth="1"/>
    <col min="24" max="24" width="14.75" style="3" customWidth="1"/>
    <col min="25" max="25" width="13.25" style="3" bestFit="1" customWidth="1"/>
    <col min="26" max="26" width="14.75" style="3" bestFit="1" customWidth="1"/>
    <col min="27" max="27" width="12.25" style="3" bestFit="1" customWidth="1"/>
    <col min="28" max="28" width="5.5" style="3" bestFit="1" customWidth="1"/>
    <col min="29" max="29" width="18" style="3" customWidth="1"/>
    <col min="30" max="30" width="10.25" style="3" customWidth="1"/>
    <col min="31" max="31" width="12.125" style="3" customWidth="1"/>
    <col min="32" max="16384" width="10.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968</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1" t="s">
        <v>190</v>
      </c>
      <c r="E9" s="1702"/>
      <c r="F9" s="1703"/>
      <c r="G9" s="1701" t="s">
        <v>294</v>
      </c>
      <c r="H9" s="1702"/>
      <c r="I9" s="1703"/>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965</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5"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5"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5"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5"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5"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1262</v>
      </c>
      <c r="L86" s="1278"/>
      <c r="M86" s="1667" t="s">
        <v>1269</v>
      </c>
      <c r="N86" s="1"/>
      <c r="O86" s="20"/>
      <c r="P86" s="20"/>
      <c r="Q86" s="73"/>
      <c r="R86" s="73"/>
      <c r="S86" s="73"/>
      <c r="T86" s="581" t="s">
        <v>969</v>
      </c>
      <c r="U86" s="40" t="s">
        <v>971</v>
      </c>
      <c r="V86" s="1271" t="s">
        <v>973</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1263</v>
      </c>
      <c r="L87" s="1278"/>
      <c r="M87" s="1662">
        <f>I101</f>
        <v>148455830.06268737</v>
      </c>
      <c r="N87" s="1"/>
      <c r="O87" s="437"/>
      <c r="P87" s="437"/>
      <c r="Q87" s="73"/>
      <c r="R87" s="73"/>
      <c r="S87" s="73"/>
      <c r="T87" s="1270" t="s">
        <v>970</v>
      </c>
      <c r="U87" s="1270" t="s">
        <v>972</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1264</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1265</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1160</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1266</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1267</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1275</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1268</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5"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5"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5"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5"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5"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5"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5"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5"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5"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5"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5"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5"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5"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5"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5"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5"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5"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5"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5"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5"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7.2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5"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5"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5"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5"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5"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5"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5"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5"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5"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5"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5"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5"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5"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5"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7.2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5"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5" thickTop="1">
      <c r="A181" s="259" t="s">
        <v>368</v>
      </c>
      <c r="B181" s="1"/>
      <c r="C181" s="1" t="s">
        <v>31</v>
      </c>
      <c r="D181" s="2"/>
      <c r="E181" s="1"/>
      <c r="F181" s="1"/>
      <c r="G181" s="2"/>
      <c r="H181" s="1"/>
      <c r="I181" s="1"/>
      <c r="J181" s="1"/>
      <c r="K181" s="1"/>
      <c r="L181" s="1"/>
      <c r="M181" s="1"/>
      <c r="N181" s="1"/>
      <c r="O181" s="20"/>
      <c r="P181" s="20"/>
      <c r="Q181" s="73"/>
      <c r="R181" s="73"/>
      <c r="S181" s="73"/>
      <c r="T181" s="581" t="s">
        <v>969</v>
      </c>
      <c r="U181" s="40" t="s">
        <v>971</v>
      </c>
      <c r="V181" s="1271" t="s">
        <v>973</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1270</v>
      </c>
      <c r="L182" s="1278"/>
      <c r="M182" s="1667" t="s">
        <v>1269</v>
      </c>
      <c r="N182" s="1"/>
      <c r="O182" s="20"/>
      <c r="P182" s="20"/>
      <c r="Q182" s="73"/>
      <c r="R182" s="73"/>
      <c r="S182" s="73"/>
      <c r="T182" s="1270" t="s">
        <v>970</v>
      </c>
      <c r="U182" s="1270" t="s">
        <v>972</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1263</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1264</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1265</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1160</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1266</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1267</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1275</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5"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5"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5"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5"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5"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5"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5"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5"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1271</v>
      </c>
      <c r="L615" s="1278"/>
      <c r="M615" s="1667" t="s">
        <v>1269</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1263</v>
      </c>
      <c r="L616" s="1278"/>
      <c r="M616" s="1662">
        <f ca="1">I653</f>
        <v>76324918.432145074</v>
      </c>
      <c r="N616" s="1"/>
      <c r="O616" s="20"/>
      <c r="P616" s="20"/>
      <c r="Q616" s="73"/>
      <c r="R616" s="73"/>
      <c r="S616" s="73"/>
      <c r="T616" s="581" t="s">
        <v>969</v>
      </c>
      <c r="U616" s="40" t="s">
        <v>971</v>
      </c>
      <c r="V616" s="1271" t="s">
        <v>973</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1264</v>
      </c>
      <c r="L617" s="1278"/>
      <c r="M617" s="1662">
        <f ca="1">SUM(I619:I621)+SUM(I637:I639)+I627+I643</f>
        <v>1621861</v>
      </c>
      <c r="N617" s="1"/>
      <c r="O617" s="20"/>
      <c r="P617" s="20"/>
      <c r="R617" s="73"/>
      <c r="S617" s="73"/>
      <c r="T617" s="1270" t="s">
        <v>970</v>
      </c>
      <c r="U617" s="1270" t="s">
        <v>972</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1265</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1160</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1266</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1267</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1275</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5"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5"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5"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1272</v>
      </c>
      <c r="L733" s="1662"/>
      <c r="M733" s="1667" t="s">
        <v>1269</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1263</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1264</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1265</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1160</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1266</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969</v>
      </c>
      <c r="U738" s="40" t="s">
        <v>979</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1267</v>
      </c>
      <c r="L739" s="1281"/>
      <c r="M739" s="1671">
        <f ca="1">M737/M738</f>
        <v>2098.3551093891742</v>
      </c>
      <c r="N739" s="287"/>
      <c r="O739" s="53"/>
      <c r="P739" s="53"/>
      <c r="R739" s="665" t="s">
        <v>600</v>
      </c>
      <c r="S739" s="665"/>
      <c r="T739" s="1270" t="s">
        <v>970</v>
      </c>
      <c r="U739" s="1270" t="s">
        <v>980</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1275</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974</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1071</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975</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974</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975</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5"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974</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975</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974</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975</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5"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974</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975</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974</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975</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5"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1090</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1091</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5"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5"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1090</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1091</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974</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975</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5"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5"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969</v>
      </c>
      <c r="U950" s="40"/>
      <c r="V950" s="1271" t="s">
        <v>973</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970</v>
      </c>
      <c r="U951" s="1270"/>
      <c r="V951" s="1270" t="s">
        <v>1122</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1090</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1091</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974</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975</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5"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5"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979</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980</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1090</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1091</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974</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975</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5"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1090</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1091</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1090</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1091</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979</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980</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1090</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1091</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974</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975</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5"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1090</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1091</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1090</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1091</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1090</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1091</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1090</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1091</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974</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975</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979</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980</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1090</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1091</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974</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975</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5"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5"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1258</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5"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5"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5"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5"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5"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5"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5"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5"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5"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5"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5"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19.899999999999999"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5"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19.899999999999999"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5"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706</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4.9"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 customHeight="1" thickTop="1" thickBot="1">
      <c r="A21" s="712" t="s">
        <v>77</v>
      </c>
      <c r="B21" s="713"/>
      <c r="C21" s="714">
        <f t="shared" ref="C21:I21" ca="1" si="1">SUM(C16:C20)</f>
        <v>322988711.03000003</v>
      </c>
      <c r="D21" s="714">
        <f t="shared" ca="1" si="1"/>
        <v>35594373.048046112</v>
      </c>
      <c r="E21" s="714">
        <f t="shared" si="1"/>
        <v>-6463994.9400000004</v>
      </c>
      <c r="F21" s="714">
        <f t="shared" ca="1" si="1"/>
        <v>29130378.1080461</v>
      </c>
      <c r="G21" s="714">
        <f t="shared" ca="1" si="1"/>
        <v>352119089.13804615</v>
      </c>
      <c r="H21" s="714">
        <f t="shared" ca="1" si="1"/>
        <v>0.28534264946938492</v>
      </c>
      <c r="I21" s="714">
        <f t="shared" ca="1" si="1"/>
        <v>0.28534264946938492</v>
      </c>
      <c r="J21" s="969">
        <f t="shared" ca="1" si="0"/>
        <v>352119089.42338878</v>
      </c>
      <c r="K21" s="440"/>
    </row>
    <row r="22" spans="1:11" ht="20.25" hidden="1" customHeight="1" thickTop="1">
      <c r="A22" s="715" t="s">
        <v>92</v>
      </c>
      <c r="B22" s="716"/>
      <c r="C22" s="717"/>
      <c r="D22" s="717"/>
      <c r="E22" s="717"/>
      <c r="F22" s="717"/>
      <c r="G22" s="717"/>
      <c r="H22" s="717"/>
      <c r="I22" s="717"/>
      <c r="J22" s="717"/>
      <c r="K22" s="387"/>
    </row>
    <row r="23" spans="1:11" ht="34.9" hidden="1" customHeight="1">
      <c r="A23" s="709" t="s">
        <v>89</v>
      </c>
      <c r="B23" s="710"/>
      <c r="C23" s="706">
        <v>0</v>
      </c>
      <c r="D23" s="706">
        <v>0</v>
      </c>
      <c r="E23" s="706">
        <v>0</v>
      </c>
      <c r="F23" s="706">
        <v>0</v>
      </c>
      <c r="G23" s="706">
        <v>0</v>
      </c>
      <c r="H23" s="706"/>
      <c r="I23" s="706"/>
      <c r="J23" s="706">
        <v>0</v>
      </c>
      <c r="K23" s="387"/>
    </row>
    <row r="24" spans="1:11" ht="34.9" hidden="1" customHeight="1">
      <c r="A24" s="709" t="s">
        <v>90</v>
      </c>
      <c r="B24" s="710"/>
      <c r="C24" s="706">
        <v>0</v>
      </c>
      <c r="D24" s="706">
        <v>0</v>
      </c>
      <c r="E24" s="706">
        <v>0</v>
      </c>
      <c r="F24" s="706">
        <v>0</v>
      </c>
      <c r="G24" s="706">
        <v>0</v>
      </c>
      <c r="H24" s="706"/>
      <c r="I24" s="706"/>
      <c r="J24" s="706">
        <v>0</v>
      </c>
      <c r="K24" s="387"/>
    </row>
    <row r="25" spans="1:11" ht="34.9" hidden="1" customHeight="1" thickBot="1">
      <c r="A25" s="718" t="s">
        <v>91</v>
      </c>
      <c r="B25" s="719"/>
      <c r="C25" s="720">
        <f ca="1">+C21+C23+C24</f>
        <v>322988711.03000003</v>
      </c>
      <c r="D25" s="720">
        <f ca="1">+D21+D23+D24</f>
        <v>35594373.048046112</v>
      </c>
      <c r="E25" s="720">
        <f>+E21+E23+E24</f>
        <v>-6463994.9400000004</v>
      </c>
      <c r="F25" s="720">
        <f ca="1">+F21+F23+F24</f>
        <v>29130378.1080461</v>
      </c>
      <c r="G25" s="720">
        <f ca="1">+G21+G23+G24</f>
        <v>352119089.13804615</v>
      </c>
      <c r="H25" s="720"/>
      <c r="I25" s="720"/>
      <c r="J25" s="720">
        <f ca="1">+J21+J23+J24</f>
        <v>352119089.42338878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706</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29130378.1080461</v>
      </c>
      <c r="O145" s="39">
        <f t="shared" ca="1" si="49"/>
        <v>0.28534264946938492</v>
      </c>
      <c r="P145" s="39">
        <f t="shared" ca="1" si="49"/>
        <v>29130378.393388752</v>
      </c>
      <c r="Q145" s="39">
        <f t="shared" ca="1" si="49"/>
        <v>352119089.42338878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view="pageBreakPreview" zoomScale="60" zoomScaleNormal="100" workbookViewId="0"/>
  </sheetViews>
  <sheetFormatPr defaultColWidth="8.5" defaultRowHeight="15"/>
  <cols>
    <col min="1" max="1" width="4.625" style="446" customWidth="1"/>
    <col min="2" max="2" width="8.5" style="446"/>
    <col min="3" max="3" width="2.75" style="446" customWidth="1"/>
    <col min="4" max="4" width="8.875" style="446" bestFit="1" customWidth="1"/>
    <col min="5" max="5" width="2.625" style="446" customWidth="1"/>
    <col min="6" max="6" width="11.75" style="446" customWidth="1"/>
    <col min="7" max="7" width="2.625" style="446" customWidth="1"/>
    <col min="8" max="8" width="10.625" style="446" customWidth="1"/>
    <col min="9" max="9" width="2.875" style="446" customWidth="1"/>
    <col min="10" max="10" width="9.625" style="446" customWidth="1"/>
    <col min="11" max="11" width="2.625" style="446" customWidth="1"/>
    <col min="12" max="12" width="18.25" style="446" customWidth="1"/>
    <col min="13" max="13" width="15.25" style="446" customWidth="1"/>
    <col min="14" max="14" width="11.125" style="446" customWidth="1"/>
    <col min="15" max="15" width="8.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04" t="s">
        <v>1074</v>
      </c>
      <c r="E6" s="1704"/>
      <c r="F6" s="1704"/>
      <c r="G6" s="1704"/>
      <c r="H6" s="1704"/>
      <c r="I6" s="1704"/>
      <c r="J6" s="1704"/>
      <c r="K6" s="889"/>
      <c r="L6" s="453"/>
    </row>
    <row r="7" spans="1:20">
      <c r="D7" s="889" t="s">
        <v>31</v>
      </c>
      <c r="E7" s="455"/>
      <c r="F7" s="890" t="s">
        <v>31</v>
      </c>
      <c r="H7" s="1704" t="s">
        <v>771</v>
      </c>
      <c r="I7" s="1704"/>
      <c r="J7" s="1704"/>
      <c r="K7" s="889"/>
      <c r="L7" s="456" t="s">
        <v>505</v>
      </c>
      <c r="M7" s="457"/>
      <c r="N7" s="456" t="s">
        <v>506</v>
      </c>
      <c r="O7" s="457"/>
    </row>
    <row r="8" spans="1:20" ht="18">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1078</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5.7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1240</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1228</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6.5">
      <c r="B38" s="483" t="s">
        <v>1230</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workbookViewId="0"/>
  </sheetViews>
  <sheetFormatPr defaultColWidth="9"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706</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09" t="s">
        <v>645</v>
      </c>
      <c r="F9" s="1709"/>
      <c r="G9" s="1709"/>
      <c r="H9" s="1709"/>
      <c r="I9" s="1709"/>
      <c r="J9" s="1710"/>
      <c r="K9" s="756" t="s">
        <v>45</v>
      </c>
      <c r="L9" s="757"/>
      <c r="M9" s="757"/>
      <c r="N9" s="758"/>
      <c r="O9" s="759"/>
      <c r="P9" s="760"/>
      <c r="Q9" s="761"/>
      <c r="R9" s="689"/>
    </row>
    <row r="10" spans="1:19" ht="19.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863</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-6463994.9400000004</v>
      </c>
      <c r="I145" s="39">
        <f t="shared" ca="1" si="62"/>
        <v>29130378.1080461</v>
      </c>
      <c r="J145" s="90">
        <f t="shared" ca="1" si="62"/>
        <v>352119089.13804615</v>
      </c>
      <c r="K145" s="39"/>
      <c r="L145" s="39">
        <f ca="1">L38+L69+L100+L122+L142</f>
        <v>0.28534264946938492</v>
      </c>
      <c r="M145" s="39">
        <f ca="1">M38+M69+M100+M122+M142</f>
        <v>0.28534264946938492</v>
      </c>
      <c r="N145" s="90">
        <f ca="1">N38+N69+N100+N122+N142</f>
        <v>352119089.42338878</v>
      </c>
      <c r="O145" s="785"/>
      <c r="P145" s="39">
        <f ca="1">P38+P69+P100+P122+P142</f>
        <v>29130378.393388752</v>
      </c>
      <c r="Q145" s="39">
        <f ca="1">Q38+Q69+Q100+Q122+Q142</f>
        <v>352119089.42338878</v>
      </c>
      <c r="R145" s="17"/>
      <c r="S145" s="901">
        <f ca="1">S20+S22+S44+S46+S49+S54+S75+S77+S83+S85+S106+S132</f>
        <v>353958090.68804616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75">
      <c r="D149" s="44" t="s">
        <v>887</v>
      </c>
      <c r="E149" s="44"/>
      <c r="F149" s="116"/>
      <c r="G149" s="116"/>
      <c r="H149" s="116"/>
      <c r="I149" s="47"/>
      <c r="J149" s="47"/>
      <c r="K149" s="44"/>
      <c r="L149" s="44"/>
    </row>
    <row r="150" spans="1:19" ht="18.7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25" style="122" customWidth="1"/>
    <col min="17" max="17" width="1.625" style="122" customWidth="1"/>
    <col min="18" max="18" width="13.125" style="123" customWidth="1"/>
    <col min="19" max="19" width="13.125" style="121" customWidth="1"/>
    <col min="20" max="20" width="13.125" style="1057" customWidth="1"/>
    <col min="21" max="23" width="13.75" style="121" customWidth="1"/>
    <col min="24" max="24" width="13.125" style="121" customWidth="1"/>
    <col min="25" max="25" width="14.625" style="121" bestFit="1" customWidth="1"/>
    <col min="26" max="26" width="4.125" style="121" hidden="1" customWidth="1"/>
    <col min="27" max="27" width="14.7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6" width="14.25" style="121" bestFit="1" customWidth="1"/>
    <col min="17"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625" defaultRowHeight="15.75"/>
  <cols>
    <col min="1" max="1" width="17.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1" t="str">
        <f>K9</f>
        <v>June 19 Blocking</v>
      </c>
      <c r="L114" s="1711"/>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75"/>
  <cols>
    <col min="1" max="1" width="9" style="972"/>
    <col min="2" max="2" width="6.375" style="972" customWidth="1"/>
    <col min="3" max="3" width="11.75" style="972" bestFit="1" customWidth="1"/>
    <col min="4" max="4" width="9.875" style="972" customWidth="1"/>
    <col min="5" max="5" width="10.125" style="972" customWidth="1"/>
    <col min="6" max="8" width="10.75" style="972" bestFit="1" customWidth="1"/>
    <col min="9" max="11" width="9.5" style="972" customWidth="1"/>
    <col min="12" max="12" width="5.125" style="972" customWidth="1"/>
    <col min="13" max="21" width="9" style="972"/>
    <col min="22" max="22" width="9.125" style="972" customWidth="1"/>
    <col min="23" max="23" width="9" style="972"/>
    <col min="24" max="24" width="4.25" style="972" customWidth="1"/>
    <col min="25" max="257" width="9" style="972"/>
    <col min="258" max="258" width="6.375" style="972" customWidth="1"/>
    <col min="259" max="259" width="11.75" style="972" bestFit="1" customWidth="1"/>
    <col min="260" max="260" width="9.875" style="972" customWidth="1"/>
    <col min="261" max="261" width="10.125" style="972" customWidth="1"/>
    <col min="262" max="264" width="10.75" style="972" bestFit="1" customWidth="1"/>
    <col min="265" max="267" width="9.5" style="972" customWidth="1"/>
    <col min="268" max="268" width="5.125" style="972" customWidth="1"/>
    <col min="269" max="277" width="9" style="972"/>
    <col min="278" max="278" width="9.125" style="972" customWidth="1"/>
    <col min="279" max="279" width="9" style="972"/>
    <col min="280" max="280" width="4.25" style="972" customWidth="1"/>
    <col min="281" max="513" width="9" style="972"/>
    <col min="514" max="514" width="6.375" style="972" customWidth="1"/>
    <col min="515" max="515" width="11.75" style="972" bestFit="1" customWidth="1"/>
    <col min="516" max="516" width="9.875" style="972" customWidth="1"/>
    <col min="517" max="517" width="10.125" style="972" customWidth="1"/>
    <col min="518" max="520" width="10.75" style="972" bestFit="1" customWidth="1"/>
    <col min="521" max="523" width="9.5" style="972" customWidth="1"/>
    <col min="524" max="524" width="5.125" style="972" customWidth="1"/>
    <col min="525" max="533" width="9" style="972"/>
    <col min="534" max="534" width="9.125" style="972" customWidth="1"/>
    <col min="535" max="535" width="9" style="972"/>
    <col min="536" max="536" width="4.25" style="972" customWidth="1"/>
    <col min="537" max="769" width="9" style="972"/>
    <col min="770" max="770" width="6.375" style="972" customWidth="1"/>
    <col min="771" max="771" width="11.75" style="972" bestFit="1" customWidth="1"/>
    <col min="772" max="772" width="9.875" style="972" customWidth="1"/>
    <col min="773" max="773" width="10.125" style="972" customWidth="1"/>
    <col min="774" max="776" width="10.75" style="972" bestFit="1" customWidth="1"/>
    <col min="777" max="779" width="9.5" style="972" customWidth="1"/>
    <col min="780" max="780" width="5.125" style="972" customWidth="1"/>
    <col min="781" max="789" width="9" style="972"/>
    <col min="790" max="790" width="9.125" style="972" customWidth="1"/>
    <col min="791" max="791" width="9" style="972"/>
    <col min="792" max="792" width="4.25" style="972" customWidth="1"/>
    <col min="793" max="1025" width="9" style="972"/>
    <col min="1026" max="1026" width="6.375" style="972" customWidth="1"/>
    <col min="1027" max="1027" width="11.75" style="972" bestFit="1" customWidth="1"/>
    <col min="1028" max="1028" width="9.875" style="972" customWidth="1"/>
    <col min="1029" max="1029" width="10.125" style="972" customWidth="1"/>
    <col min="1030" max="1032" width="10.7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25" style="972" customWidth="1"/>
    <col min="1049" max="1281" width="9" style="972"/>
    <col min="1282" max="1282" width="6.375" style="972" customWidth="1"/>
    <col min="1283" max="1283" width="11.75" style="972" bestFit="1" customWidth="1"/>
    <col min="1284" max="1284" width="9.875" style="972" customWidth="1"/>
    <col min="1285" max="1285" width="10.125" style="972" customWidth="1"/>
    <col min="1286" max="1288" width="10.7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25" style="972" customWidth="1"/>
    <col min="1305" max="1537" width="9" style="972"/>
    <col min="1538" max="1538" width="6.375" style="972" customWidth="1"/>
    <col min="1539" max="1539" width="11.75" style="972" bestFit="1" customWidth="1"/>
    <col min="1540" max="1540" width="9.875" style="972" customWidth="1"/>
    <col min="1541" max="1541" width="10.125" style="972" customWidth="1"/>
    <col min="1542" max="1544" width="10.7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25" style="972" customWidth="1"/>
    <col min="1561" max="1793" width="9" style="972"/>
    <col min="1794" max="1794" width="6.375" style="972" customWidth="1"/>
    <col min="1795" max="1795" width="11.75" style="972" bestFit="1" customWidth="1"/>
    <col min="1796" max="1796" width="9.875" style="972" customWidth="1"/>
    <col min="1797" max="1797" width="10.125" style="972" customWidth="1"/>
    <col min="1798" max="1800" width="10.7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25" style="972" customWidth="1"/>
    <col min="1817" max="2049" width="9" style="972"/>
    <col min="2050" max="2050" width="6.375" style="972" customWidth="1"/>
    <col min="2051" max="2051" width="11.75" style="972" bestFit="1" customWidth="1"/>
    <col min="2052" max="2052" width="9.875" style="972" customWidth="1"/>
    <col min="2053" max="2053" width="10.125" style="972" customWidth="1"/>
    <col min="2054" max="2056" width="10.7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25" style="972" customWidth="1"/>
    <col min="2073" max="2305" width="9" style="972"/>
    <col min="2306" max="2306" width="6.375" style="972" customWidth="1"/>
    <col min="2307" max="2307" width="11.75" style="972" bestFit="1" customWidth="1"/>
    <col min="2308" max="2308" width="9.875" style="972" customWidth="1"/>
    <col min="2309" max="2309" width="10.125" style="972" customWidth="1"/>
    <col min="2310" max="2312" width="10.7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25" style="972" customWidth="1"/>
    <col min="2329" max="2561" width="9" style="972"/>
    <col min="2562" max="2562" width="6.375" style="972" customWidth="1"/>
    <col min="2563" max="2563" width="11.75" style="972" bestFit="1" customWidth="1"/>
    <col min="2564" max="2564" width="9.875" style="972" customWidth="1"/>
    <col min="2565" max="2565" width="10.125" style="972" customWidth="1"/>
    <col min="2566" max="2568" width="10.7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25" style="972" customWidth="1"/>
    <col min="2585" max="2817" width="9" style="972"/>
    <col min="2818" max="2818" width="6.375" style="972" customWidth="1"/>
    <col min="2819" max="2819" width="11.75" style="972" bestFit="1" customWidth="1"/>
    <col min="2820" max="2820" width="9.875" style="972" customWidth="1"/>
    <col min="2821" max="2821" width="10.125" style="972" customWidth="1"/>
    <col min="2822" max="2824" width="10.7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25" style="972" customWidth="1"/>
    <col min="2841" max="3073" width="9" style="972"/>
    <col min="3074" max="3074" width="6.375" style="972" customWidth="1"/>
    <col min="3075" max="3075" width="11.75" style="972" bestFit="1" customWidth="1"/>
    <col min="3076" max="3076" width="9.875" style="972" customWidth="1"/>
    <col min="3077" max="3077" width="10.125" style="972" customWidth="1"/>
    <col min="3078" max="3080" width="10.7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25" style="972" customWidth="1"/>
    <col min="3097" max="3329" width="9" style="972"/>
    <col min="3330" max="3330" width="6.375" style="972" customWidth="1"/>
    <col min="3331" max="3331" width="11.75" style="972" bestFit="1" customWidth="1"/>
    <col min="3332" max="3332" width="9.875" style="972" customWidth="1"/>
    <col min="3333" max="3333" width="10.125" style="972" customWidth="1"/>
    <col min="3334" max="3336" width="10.7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25" style="972" customWidth="1"/>
    <col min="3353" max="3585" width="9" style="972"/>
    <col min="3586" max="3586" width="6.375" style="972" customWidth="1"/>
    <col min="3587" max="3587" width="11.75" style="972" bestFit="1" customWidth="1"/>
    <col min="3588" max="3588" width="9.875" style="972" customWidth="1"/>
    <col min="3589" max="3589" width="10.125" style="972" customWidth="1"/>
    <col min="3590" max="3592" width="10.7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25" style="972" customWidth="1"/>
    <col min="3609" max="3841" width="9" style="972"/>
    <col min="3842" max="3842" width="6.375" style="972" customWidth="1"/>
    <col min="3843" max="3843" width="11.75" style="972" bestFit="1" customWidth="1"/>
    <col min="3844" max="3844" width="9.875" style="972" customWidth="1"/>
    <col min="3845" max="3845" width="10.125" style="972" customWidth="1"/>
    <col min="3846" max="3848" width="10.7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25" style="972" customWidth="1"/>
    <col min="3865" max="4097" width="9" style="972"/>
    <col min="4098" max="4098" width="6.375" style="972" customWidth="1"/>
    <col min="4099" max="4099" width="11.75" style="972" bestFit="1" customWidth="1"/>
    <col min="4100" max="4100" width="9.875" style="972" customWidth="1"/>
    <col min="4101" max="4101" width="10.125" style="972" customWidth="1"/>
    <col min="4102" max="4104" width="10.7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25" style="972" customWidth="1"/>
    <col min="4121" max="4353" width="9" style="972"/>
    <col min="4354" max="4354" width="6.375" style="972" customWidth="1"/>
    <col min="4355" max="4355" width="11.75" style="972" bestFit="1" customWidth="1"/>
    <col min="4356" max="4356" width="9.875" style="972" customWidth="1"/>
    <col min="4357" max="4357" width="10.125" style="972" customWidth="1"/>
    <col min="4358" max="4360" width="10.7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25" style="972" customWidth="1"/>
    <col min="4377" max="4609" width="9" style="972"/>
    <col min="4610" max="4610" width="6.375" style="972" customWidth="1"/>
    <col min="4611" max="4611" width="11.75" style="972" bestFit="1" customWidth="1"/>
    <col min="4612" max="4612" width="9.875" style="972" customWidth="1"/>
    <col min="4613" max="4613" width="10.125" style="972" customWidth="1"/>
    <col min="4614" max="4616" width="10.7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25" style="972" customWidth="1"/>
    <col min="4633" max="4865" width="9" style="972"/>
    <col min="4866" max="4866" width="6.375" style="972" customWidth="1"/>
    <col min="4867" max="4867" width="11.75" style="972" bestFit="1" customWidth="1"/>
    <col min="4868" max="4868" width="9.875" style="972" customWidth="1"/>
    <col min="4869" max="4869" width="10.125" style="972" customWidth="1"/>
    <col min="4870" max="4872" width="10.7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25" style="972" customWidth="1"/>
    <col min="4889" max="5121" width="9" style="972"/>
    <col min="5122" max="5122" width="6.375" style="972" customWidth="1"/>
    <col min="5123" max="5123" width="11.75" style="972" bestFit="1" customWidth="1"/>
    <col min="5124" max="5124" width="9.875" style="972" customWidth="1"/>
    <col min="5125" max="5125" width="10.125" style="972" customWidth="1"/>
    <col min="5126" max="5128" width="10.7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25" style="972" customWidth="1"/>
    <col min="5145" max="5377" width="9" style="972"/>
    <col min="5378" max="5378" width="6.375" style="972" customWidth="1"/>
    <col min="5379" max="5379" width="11.75" style="972" bestFit="1" customWidth="1"/>
    <col min="5380" max="5380" width="9.875" style="972" customWidth="1"/>
    <col min="5381" max="5381" width="10.125" style="972" customWidth="1"/>
    <col min="5382" max="5384" width="10.7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25" style="972" customWidth="1"/>
    <col min="5401" max="5633" width="9" style="972"/>
    <col min="5634" max="5634" width="6.375" style="972" customWidth="1"/>
    <col min="5635" max="5635" width="11.75" style="972" bestFit="1" customWidth="1"/>
    <col min="5636" max="5636" width="9.875" style="972" customWidth="1"/>
    <col min="5637" max="5637" width="10.125" style="972" customWidth="1"/>
    <col min="5638" max="5640" width="10.7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25" style="972" customWidth="1"/>
    <col min="5657" max="5889" width="9" style="972"/>
    <col min="5890" max="5890" width="6.375" style="972" customWidth="1"/>
    <col min="5891" max="5891" width="11.75" style="972" bestFit="1" customWidth="1"/>
    <col min="5892" max="5892" width="9.875" style="972" customWidth="1"/>
    <col min="5893" max="5893" width="10.125" style="972" customWidth="1"/>
    <col min="5894" max="5896" width="10.7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25" style="972" customWidth="1"/>
    <col min="5913" max="6145" width="9" style="972"/>
    <col min="6146" max="6146" width="6.375" style="972" customWidth="1"/>
    <col min="6147" max="6147" width="11.75" style="972" bestFit="1" customWidth="1"/>
    <col min="6148" max="6148" width="9.875" style="972" customWidth="1"/>
    <col min="6149" max="6149" width="10.125" style="972" customWidth="1"/>
    <col min="6150" max="6152" width="10.7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25" style="972" customWidth="1"/>
    <col min="6169" max="6401" width="9" style="972"/>
    <col min="6402" max="6402" width="6.375" style="972" customWidth="1"/>
    <col min="6403" max="6403" width="11.75" style="972" bestFit="1" customWidth="1"/>
    <col min="6404" max="6404" width="9.875" style="972" customWidth="1"/>
    <col min="6405" max="6405" width="10.125" style="972" customWidth="1"/>
    <col min="6406" max="6408" width="10.7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25" style="972" customWidth="1"/>
    <col min="6425" max="6657" width="9" style="972"/>
    <col min="6658" max="6658" width="6.375" style="972" customWidth="1"/>
    <col min="6659" max="6659" width="11.75" style="972" bestFit="1" customWidth="1"/>
    <col min="6660" max="6660" width="9.875" style="972" customWidth="1"/>
    <col min="6661" max="6661" width="10.125" style="972" customWidth="1"/>
    <col min="6662" max="6664" width="10.7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25" style="972" customWidth="1"/>
    <col min="6681" max="6913" width="9" style="972"/>
    <col min="6914" max="6914" width="6.375" style="972" customWidth="1"/>
    <col min="6915" max="6915" width="11.75" style="972" bestFit="1" customWidth="1"/>
    <col min="6916" max="6916" width="9.875" style="972" customWidth="1"/>
    <col min="6917" max="6917" width="10.125" style="972" customWidth="1"/>
    <col min="6918" max="6920" width="10.7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25" style="972" customWidth="1"/>
    <col min="6937" max="7169" width="9" style="972"/>
    <col min="7170" max="7170" width="6.375" style="972" customWidth="1"/>
    <col min="7171" max="7171" width="11.75" style="972" bestFit="1" customWidth="1"/>
    <col min="7172" max="7172" width="9.875" style="972" customWidth="1"/>
    <col min="7173" max="7173" width="10.125" style="972" customWidth="1"/>
    <col min="7174" max="7176" width="10.7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25" style="972" customWidth="1"/>
    <col min="7193" max="7425" width="9" style="972"/>
    <col min="7426" max="7426" width="6.375" style="972" customWidth="1"/>
    <col min="7427" max="7427" width="11.75" style="972" bestFit="1" customWidth="1"/>
    <col min="7428" max="7428" width="9.875" style="972" customWidth="1"/>
    <col min="7429" max="7429" width="10.125" style="972" customWidth="1"/>
    <col min="7430" max="7432" width="10.7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25" style="972" customWidth="1"/>
    <col min="7449" max="7681" width="9" style="972"/>
    <col min="7682" max="7682" width="6.375" style="972" customWidth="1"/>
    <col min="7683" max="7683" width="11.75" style="972" bestFit="1" customWidth="1"/>
    <col min="7684" max="7684" width="9.875" style="972" customWidth="1"/>
    <col min="7685" max="7685" width="10.125" style="972" customWidth="1"/>
    <col min="7686" max="7688" width="10.7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25" style="972" customWidth="1"/>
    <col min="7705" max="7937" width="9" style="972"/>
    <col min="7938" max="7938" width="6.375" style="972" customWidth="1"/>
    <col min="7939" max="7939" width="11.75" style="972" bestFit="1" customWidth="1"/>
    <col min="7940" max="7940" width="9.875" style="972" customWidth="1"/>
    <col min="7941" max="7941" width="10.125" style="972" customWidth="1"/>
    <col min="7942" max="7944" width="10.7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25" style="972" customWidth="1"/>
    <col min="7961" max="8193" width="9" style="972"/>
    <col min="8194" max="8194" width="6.375" style="972" customWidth="1"/>
    <col min="8195" max="8195" width="11.75" style="972" bestFit="1" customWidth="1"/>
    <col min="8196" max="8196" width="9.875" style="972" customWidth="1"/>
    <col min="8197" max="8197" width="10.125" style="972" customWidth="1"/>
    <col min="8198" max="8200" width="10.7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25" style="972" customWidth="1"/>
    <col min="8217" max="8449" width="9" style="972"/>
    <col min="8450" max="8450" width="6.375" style="972" customWidth="1"/>
    <col min="8451" max="8451" width="11.75" style="972" bestFit="1" customWidth="1"/>
    <col min="8452" max="8452" width="9.875" style="972" customWidth="1"/>
    <col min="8453" max="8453" width="10.125" style="972" customWidth="1"/>
    <col min="8454" max="8456" width="10.7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25" style="972" customWidth="1"/>
    <col min="8473" max="8705" width="9" style="972"/>
    <col min="8706" max="8706" width="6.375" style="972" customWidth="1"/>
    <col min="8707" max="8707" width="11.75" style="972" bestFit="1" customWidth="1"/>
    <col min="8708" max="8708" width="9.875" style="972" customWidth="1"/>
    <col min="8709" max="8709" width="10.125" style="972" customWidth="1"/>
    <col min="8710" max="8712" width="10.7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25" style="972" customWidth="1"/>
    <col min="8729" max="8961" width="9" style="972"/>
    <col min="8962" max="8962" width="6.375" style="972" customWidth="1"/>
    <col min="8963" max="8963" width="11.75" style="972" bestFit="1" customWidth="1"/>
    <col min="8964" max="8964" width="9.875" style="972" customWidth="1"/>
    <col min="8965" max="8965" width="10.125" style="972" customWidth="1"/>
    <col min="8966" max="8968" width="10.7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25" style="972" customWidth="1"/>
    <col min="8985" max="9217" width="9" style="972"/>
    <col min="9218" max="9218" width="6.375" style="972" customWidth="1"/>
    <col min="9219" max="9219" width="11.75" style="972" bestFit="1" customWidth="1"/>
    <col min="9220" max="9220" width="9.875" style="972" customWidth="1"/>
    <col min="9221" max="9221" width="10.125" style="972" customWidth="1"/>
    <col min="9222" max="9224" width="10.7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25" style="972" customWidth="1"/>
    <col min="9241" max="9473" width="9" style="972"/>
    <col min="9474" max="9474" width="6.375" style="972" customWidth="1"/>
    <col min="9475" max="9475" width="11.75" style="972" bestFit="1" customWidth="1"/>
    <col min="9476" max="9476" width="9.875" style="972" customWidth="1"/>
    <col min="9477" max="9477" width="10.125" style="972" customWidth="1"/>
    <col min="9478" max="9480" width="10.7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25" style="972" customWidth="1"/>
    <col min="9497" max="9729" width="9" style="972"/>
    <col min="9730" max="9730" width="6.375" style="972" customWidth="1"/>
    <col min="9731" max="9731" width="11.75" style="972" bestFit="1" customWidth="1"/>
    <col min="9732" max="9732" width="9.875" style="972" customWidth="1"/>
    <col min="9733" max="9733" width="10.125" style="972" customWidth="1"/>
    <col min="9734" max="9736" width="10.7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25" style="972" customWidth="1"/>
    <col min="9753" max="9985" width="9" style="972"/>
    <col min="9986" max="9986" width="6.375" style="972" customWidth="1"/>
    <col min="9987" max="9987" width="11.75" style="972" bestFit="1" customWidth="1"/>
    <col min="9988" max="9988" width="9.875" style="972" customWidth="1"/>
    <col min="9989" max="9989" width="10.125" style="972" customWidth="1"/>
    <col min="9990" max="9992" width="10.7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25" style="972" customWidth="1"/>
    <col min="10009" max="10241" width="9" style="972"/>
    <col min="10242" max="10242" width="6.375" style="972" customWidth="1"/>
    <col min="10243" max="10243" width="11.75" style="972" bestFit="1" customWidth="1"/>
    <col min="10244" max="10244" width="9.875" style="972" customWidth="1"/>
    <col min="10245" max="10245" width="10.125" style="972" customWidth="1"/>
    <col min="10246" max="10248" width="10.7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25" style="972" customWidth="1"/>
    <col min="10265" max="10497" width="9" style="972"/>
    <col min="10498" max="10498" width="6.375" style="972" customWidth="1"/>
    <col min="10499" max="10499" width="11.75" style="972" bestFit="1" customWidth="1"/>
    <col min="10500" max="10500" width="9.875" style="972" customWidth="1"/>
    <col min="10501" max="10501" width="10.125" style="972" customWidth="1"/>
    <col min="10502" max="10504" width="10.7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25" style="972" customWidth="1"/>
    <col min="10521" max="10753" width="9" style="972"/>
    <col min="10754" max="10754" width="6.375" style="972" customWidth="1"/>
    <col min="10755" max="10755" width="11.75" style="972" bestFit="1" customWidth="1"/>
    <col min="10756" max="10756" width="9.875" style="972" customWidth="1"/>
    <col min="10757" max="10757" width="10.125" style="972" customWidth="1"/>
    <col min="10758" max="10760" width="10.7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25" style="972" customWidth="1"/>
    <col min="10777" max="11009" width="9" style="972"/>
    <col min="11010" max="11010" width="6.375" style="972" customWidth="1"/>
    <col min="11011" max="11011" width="11.75" style="972" bestFit="1" customWidth="1"/>
    <col min="11012" max="11012" width="9.875" style="972" customWidth="1"/>
    <col min="11013" max="11013" width="10.125" style="972" customWidth="1"/>
    <col min="11014" max="11016" width="10.7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25" style="972" customWidth="1"/>
    <col min="11033" max="11265" width="9" style="972"/>
    <col min="11266" max="11266" width="6.375" style="972" customWidth="1"/>
    <col min="11267" max="11267" width="11.75" style="972" bestFit="1" customWidth="1"/>
    <col min="11268" max="11268" width="9.875" style="972" customWidth="1"/>
    <col min="11269" max="11269" width="10.125" style="972" customWidth="1"/>
    <col min="11270" max="11272" width="10.7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25" style="972" customWidth="1"/>
    <col min="11289" max="11521" width="9" style="972"/>
    <col min="11522" max="11522" width="6.375" style="972" customWidth="1"/>
    <col min="11523" max="11523" width="11.75" style="972" bestFit="1" customWidth="1"/>
    <col min="11524" max="11524" width="9.875" style="972" customWidth="1"/>
    <col min="11525" max="11525" width="10.125" style="972" customWidth="1"/>
    <col min="11526" max="11528" width="10.7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25" style="972" customWidth="1"/>
    <col min="11545" max="11777" width="9" style="972"/>
    <col min="11778" max="11778" width="6.375" style="972" customWidth="1"/>
    <col min="11779" max="11779" width="11.75" style="972" bestFit="1" customWidth="1"/>
    <col min="11780" max="11780" width="9.875" style="972" customWidth="1"/>
    <col min="11781" max="11781" width="10.125" style="972" customWidth="1"/>
    <col min="11782" max="11784" width="10.7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25" style="972" customWidth="1"/>
    <col min="11801" max="12033" width="9" style="972"/>
    <col min="12034" max="12034" width="6.375" style="972" customWidth="1"/>
    <col min="12035" max="12035" width="11.75" style="972" bestFit="1" customWidth="1"/>
    <col min="12036" max="12036" width="9.875" style="972" customWidth="1"/>
    <col min="12037" max="12037" width="10.125" style="972" customWidth="1"/>
    <col min="12038" max="12040" width="10.7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25" style="972" customWidth="1"/>
    <col min="12057" max="12289" width="9" style="972"/>
    <col min="12290" max="12290" width="6.375" style="972" customWidth="1"/>
    <col min="12291" max="12291" width="11.75" style="972" bestFit="1" customWidth="1"/>
    <col min="12292" max="12292" width="9.875" style="972" customWidth="1"/>
    <col min="12293" max="12293" width="10.125" style="972" customWidth="1"/>
    <col min="12294" max="12296" width="10.7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25" style="972" customWidth="1"/>
    <col min="12313" max="12545" width="9" style="972"/>
    <col min="12546" max="12546" width="6.375" style="972" customWidth="1"/>
    <col min="12547" max="12547" width="11.75" style="972" bestFit="1" customWidth="1"/>
    <col min="12548" max="12548" width="9.875" style="972" customWidth="1"/>
    <col min="12549" max="12549" width="10.125" style="972" customWidth="1"/>
    <col min="12550" max="12552" width="10.7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25" style="972" customWidth="1"/>
    <col min="12569" max="12801" width="9" style="972"/>
    <col min="12802" max="12802" width="6.375" style="972" customWidth="1"/>
    <col min="12803" max="12803" width="11.75" style="972" bestFit="1" customWidth="1"/>
    <col min="12804" max="12804" width="9.875" style="972" customWidth="1"/>
    <col min="12805" max="12805" width="10.125" style="972" customWidth="1"/>
    <col min="12806" max="12808" width="10.7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25" style="972" customWidth="1"/>
    <col min="12825" max="13057" width="9" style="972"/>
    <col min="13058" max="13058" width="6.375" style="972" customWidth="1"/>
    <col min="13059" max="13059" width="11.75" style="972" bestFit="1" customWidth="1"/>
    <col min="13060" max="13060" width="9.875" style="972" customWidth="1"/>
    <col min="13061" max="13061" width="10.125" style="972" customWidth="1"/>
    <col min="13062" max="13064" width="10.7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25" style="972" customWidth="1"/>
    <col min="13081" max="13313" width="9" style="972"/>
    <col min="13314" max="13314" width="6.375" style="972" customWidth="1"/>
    <col min="13315" max="13315" width="11.75" style="972" bestFit="1" customWidth="1"/>
    <col min="13316" max="13316" width="9.875" style="972" customWidth="1"/>
    <col min="13317" max="13317" width="10.125" style="972" customWidth="1"/>
    <col min="13318" max="13320" width="10.7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25" style="972" customWidth="1"/>
    <col min="13337" max="13569" width="9" style="972"/>
    <col min="13570" max="13570" width="6.375" style="972" customWidth="1"/>
    <col min="13571" max="13571" width="11.75" style="972" bestFit="1" customWidth="1"/>
    <col min="13572" max="13572" width="9.875" style="972" customWidth="1"/>
    <col min="13573" max="13573" width="10.125" style="972" customWidth="1"/>
    <col min="13574" max="13576" width="10.7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25" style="972" customWidth="1"/>
    <col min="13593" max="13825" width="9" style="972"/>
    <col min="13826" max="13826" width="6.375" style="972" customWidth="1"/>
    <col min="13827" max="13827" width="11.75" style="972" bestFit="1" customWidth="1"/>
    <col min="13828" max="13828" width="9.875" style="972" customWidth="1"/>
    <col min="13829" max="13829" width="10.125" style="972" customWidth="1"/>
    <col min="13830" max="13832" width="10.7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25" style="972" customWidth="1"/>
    <col min="13849" max="14081" width="9" style="972"/>
    <col min="14082" max="14082" width="6.375" style="972" customWidth="1"/>
    <col min="14083" max="14083" width="11.75" style="972" bestFit="1" customWidth="1"/>
    <col min="14084" max="14084" width="9.875" style="972" customWidth="1"/>
    <col min="14085" max="14085" width="10.125" style="972" customWidth="1"/>
    <col min="14086" max="14088" width="10.7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25" style="972" customWidth="1"/>
    <col min="14105" max="14337" width="9" style="972"/>
    <col min="14338" max="14338" width="6.375" style="972" customWidth="1"/>
    <col min="14339" max="14339" width="11.75" style="972" bestFit="1" customWidth="1"/>
    <col min="14340" max="14340" width="9.875" style="972" customWidth="1"/>
    <col min="14341" max="14341" width="10.125" style="972" customWidth="1"/>
    <col min="14342" max="14344" width="10.7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25" style="972" customWidth="1"/>
    <col min="14361" max="14593" width="9" style="972"/>
    <col min="14594" max="14594" width="6.375" style="972" customWidth="1"/>
    <col min="14595" max="14595" width="11.75" style="972" bestFit="1" customWidth="1"/>
    <col min="14596" max="14596" width="9.875" style="972" customWidth="1"/>
    <col min="14597" max="14597" width="10.125" style="972" customWidth="1"/>
    <col min="14598" max="14600" width="10.7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25" style="972" customWidth="1"/>
    <col min="14617" max="14849" width="9" style="972"/>
    <col min="14850" max="14850" width="6.375" style="972" customWidth="1"/>
    <col min="14851" max="14851" width="11.75" style="972" bestFit="1" customWidth="1"/>
    <col min="14852" max="14852" width="9.875" style="972" customWidth="1"/>
    <col min="14853" max="14853" width="10.125" style="972" customWidth="1"/>
    <col min="14854" max="14856" width="10.7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25" style="972" customWidth="1"/>
    <col min="14873" max="15105" width="9" style="972"/>
    <col min="15106" max="15106" width="6.375" style="972" customWidth="1"/>
    <col min="15107" max="15107" width="11.75" style="972" bestFit="1" customWidth="1"/>
    <col min="15108" max="15108" width="9.875" style="972" customWidth="1"/>
    <col min="15109" max="15109" width="10.125" style="972" customWidth="1"/>
    <col min="15110" max="15112" width="10.7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25" style="972" customWidth="1"/>
    <col min="15129" max="15361" width="9" style="972"/>
    <col min="15362" max="15362" width="6.375" style="972" customWidth="1"/>
    <col min="15363" max="15363" width="11.75" style="972" bestFit="1" customWidth="1"/>
    <col min="15364" max="15364" width="9.875" style="972" customWidth="1"/>
    <col min="15365" max="15365" width="10.125" style="972" customWidth="1"/>
    <col min="15366" max="15368" width="10.7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25" style="972" customWidth="1"/>
    <col min="15385" max="15617" width="9" style="972"/>
    <col min="15618" max="15618" width="6.375" style="972" customWidth="1"/>
    <col min="15619" max="15619" width="11.75" style="972" bestFit="1" customWidth="1"/>
    <col min="15620" max="15620" width="9.875" style="972" customWidth="1"/>
    <col min="15621" max="15621" width="10.125" style="972" customWidth="1"/>
    <col min="15622" max="15624" width="10.7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25" style="972" customWidth="1"/>
    <col min="15641" max="15873" width="9" style="972"/>
    <col min="15874" max="15874" width="6.375" style="972" customWidth="1"/>
    <col min="15875" max="15875" width="11.75" style="972" bestFit="1" customWidth="1"/>
    <col min="15876" max="15876" width="9.875" style="972" customWidth="1"/>
    <col min="15877" max="15877" width="10.125" style="972" customWidth="1"/>
    <col min="15878" max="15880" width="10.7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25" style="972" customWidth="1"/>
    <col min="15897" max="16129" width="9" style="972"/>
    <col min="16130" max="16130" width="6.375" style="972" customWidth="1"/>
    <col min="16131" max="16131" width="11.75" style="972" bestFit="1" customWidth="1"/>
    <col min="16132" max="16132" width="9.875" style="972" customWidth="1"/>
    <col min="16133" max="16133" width="10.125" style="972" customWidth="1"/>
    <col min="16134" max="16136" width="10.7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601</v>
      </c>
      <c r="B2" s="973"/>
      <c r="C2" s="974"/>
      <c r="D2" s="974"/>
      <c r="E2" s="974"/>
      <c r="F2" s="974"/>
      <c r="G2" s="974"/>
      <c r="H2" s="974"/>
      <c r="I2" s="974"/>
      <c r="J2" s="974"/>
      <c r="K2" s="974"/>
    </row>
    <row r="3" spans="1:11">
      <c r="A3" s="976" t="s">
        <v>630</v>
      </c>
      <c r="B3" s="977"/>
      <c r="C3" s="976" t="s">
        <v>631</v>
      </c>
      <c r="D3" s="977"/>
      <c r="E3" s="978"/>
      <c r="F3" s="976" t="s">
        <v>632</v>
      </c>
      <c r="G3" s="977"/>
      <c r="H3" s="977"/>
      <c r="I3" s="979" t="s">
        <v>688</v>
      </c>
      <c r="J3" s="976" t="s">
        <v>689</v>
      </c>
      <c r="K3" s="978"/>
    </row>
    <row r="4" spans="1:11">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8" bestFit="1" customWidth="1"/>
    <col min="17" max="18" width="16.25" style="68"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1712" t="s">
        <v>178</v>
      </c>
      <c r="B1" s="1712"/>
      <c r="C1" s="1712"/>
      <c r="D1" s="1712"/>
      <c r="E1" s="1712"/>
      <c r="F1" s="1712"/>
      <c r="G1" s="1712"/>
      <c r="H1" s="1712"/>
      <c r="I1" s="1712"/>
      <c r="J1" s="1712"/>
      <c r="K1" s="1712"/>
      <c r="L1" s="1712"/>
      <c r="M1" s="1712"/>
      <c r="N1" s="1712"/>
      <c r="O1" s="20"/>
      <c r="P1" s="73"/>
      <c r="Q1" s="73"/>
      <c r="R1" s="73"/>
      <c r="S1" s="20"/>
      <c r="T1" s="20"/>
      <c r="U1" s="20"/>
      <c r="V1" s="20"/>
      <c r="W1" s="20"/>
      <c r="X1" s="20"/>
      <c r="Y1" s="20"/>
      <c r="Z1" s="20"/>
      <c r="AA1" s="20"/>
      <c r="AB1" s="20"/>
      <c r="AC1" s="20"/>
      <c r="AD1" s="20"/>
      <c r="AE1" s="20"/>
      <c r="AF1" s="20"/>
      <c r="AG1" s="20"/>
      <c r="AH1" s="20"/>
      <c r="AI1" s="20"/>
    </row>
    <row r="2" spans="1:37" ht="18">
      <c r="A2" s="1712" t="s">
        <v>327</v>
      </c>
      <c r="B2" s="1712"/>
      <c r="C2" s="1712"/>
      <c r="D2" s="1712"/>
      <c r="E2" s="1712"/>
      <c r="F2" s="1712"/>
      <c r="G2" s="1712"/>
      <c r="H2" s="1712"/>
      <c r="I2" s="1712"/>
      <c r="J2" s="1712"/>
      <c r="K2" s="1712"/>
      <c r="L2" s="1712"/>
      <c r="M2" s="1712"/>
      <c r="N2" s="1712"/>
      <c r="O2" s="20"/>
      <c r="P2" s="73"/>
      <c r="Q2" s="73"/>
      <c r="R2" s="73"/>
      <c r="S2" s="20"/>
      <c r="T2" s="20"/>
      <c r="U2" s="20"/>
      <c r="V2" s="20"/>
      <c r="W2" s="20"/>
      <c r="X2" s="20"/>
      <c r="Y2" s="20"/>
      <c r="Z2" s="20"/>
      <c r="AA2" s="20"/>
      <c r="AB2" s="20"/>
      <c r="AC2" s="20"/>
      <c r="AD2" s="20"/>
      <c r="AE2" s="20"/>
      <c r="AF2" s="20"/>
      <c r="AG2" s="20"/>
      <c r="AH2" s="20"/>
      <c r="AI2" s="20"/>
    </row>
    <row r="3" spans="1:37" ht="18">
      <c r="A3" s="1713" t="s">
        <v>815</v>
      </c>
      <c r="B3" s="1712"/>
      <c r="C3" s="1712"/>
      <c r="D3" s="1712"/>
      <c r="E3" s="1712"/>
      <c r="F3" s="1712"/>
      <c r="G3" s="1712"/>
      <c r="H3" s="1712"/>
      <c r="I3" s="1712"/>
      <c r="J3" s="1712"/>
      <c r="K3" s="1712"/>
      <c r="L3" s="1712"/>
      <c r="M3" s="1712"/>
      <c r="N3" s="1712"/>
      <c r="O3" s="20"/>
      <c r="P3" s="73"/>
      <c r="Q3" s="73"/>
      <c r="R3" s="73"/>
      <c r="S3" s="20"/>
      <c r="T3" s="20"/>
      <c r="U3" s="20"/>
      <c r="V3" s="20"/>
      <c r="W3" s="20"/>
      <c r="X3" s="20"/>
      <c r="Y3" s="20"/>
      <c r="Z3" s="20"/>
      <c r="AA3" s="20"/>
      <c r="AB3" s="20"/>
      <c r="AC3" s="20"/>
      <c r="AD3" s="20"/>
      <c r="AE3" s="20"/>
      <c r="AF3" s="20"/>
      <c r="AG3" s="20"/>
      <c r="AH3" s="20"/>
      <c r="AI3" s="20"/>
    </row>
    <row r="4" spans="1:37" ht="18">
      <c r="A4" s="1712"/>
      <c r="B4" s="1712"/>
      <c r="C4" s="1712"/>
      <c r="D4" s="1712"/>
      <c r="E4" s="1712"/>
      <c r="F4" s="1712"/>
      <c r="G4" s="1712"/>
      <c r="H4" s="1712"/>
      <c r="I4" s="1712"/>
      <c r="J4" s="1712"/>
      <c r="K4" s="1712"/>
      <c r="L4" s="1712"/>
      <c r="M4" s="1712"/>
      <c r="N4" s="1712"/>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tabSelected="1" view="pageBreakPreview" topLeftCell="A48" zoomScale="60" zoomScaleNormal="100" workbookViewId="0">
      <selection activeCell="C75" sqref="C75"/>
    </sheetView>
  </sheetViews>
  <sheetFormatPr defaultRowHeight="15.75"/>
  <cols>
    <col min="1" max="1" width="5.25" style="578" customWidth="1"/>
    <col min="2" max="2" width="2.875" customWidth="1"/>
    <col min="3" max="3" width="16.75" customWidth="1"/>
    <col min="4" max="6" width="13.875" bestFit="1" customWidth="1"/>
    <col min="7" max="16" width="14.125" bestFit="1" customWidth="1"/>
    <col min="17" max="17" width="13.125" bestFit="1" customWidth="1"/>
    <col min="18" max="28" width="10.75" bestFit="1" customWidth="1"/>
    <col min="29" max="29" width="12.125" bestFit="1" customWidth="1"/>
    <col min="30" max="30" width="11.375" bestFit="1" customWidth="1"/>
    <col min="31" max="31" width="13.75" bestFit="1" customWidth="1"/>
    <col min="32" max="32" width="1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1297</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25" customWidth="1"/>
    <col min="20" max="20" width="13.25" style="579" customWidth="1"/>
    <col min="21" max="28" width="13.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75" bestFit="1" customWidth="1"/>
    <col min="36" max="36" width="13.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5"/>
  <cols>
    <col min="1" max="1" width="5" style="52" customWidth="1"/>
    <col min="2" max="2" width="3.25" style="52" customWidth="1"/>
    <col min="3" max="3" width="1.125" style="52" customWidth="1"/>
    <col min="4" max="4" width="32.25" style="52" customWidth="1"/>
    <col min="5" max="5" width="1.125" style="52" customWidth="1"/>
    <col min="6" max="6" width="7.25" style="52" bestFit="1" customWidth="1"/>
    <col min="7" max="7" width="1.125" style="52" customWidth="1"/>
    <col min="8" max="8" width="8.5" style="52" bestFit="1" customWidth="1"/>
    <col min="9" max="9" width="1.125" style="52" customWidth="1"/>
    <col min="10" max="10" width="11.75" style="52" bestFit="1" customWidth="1"/>
    <col min="11" max="11" width="1.125" style="52" customWidth="1"/>
    <col min="12" max="12" width="12.25" style="52" bestFit="1" customWidth="1"/>
    <col min="13" max="13" width="1.125" style="52" customWidth="1"/>
    <col min="14" max="14" width="12.25" style="52" hidden="1" customWidth="1"/>
    <col min="15" max="15" width="1.125" style="52" hidden="1" customWidth="1"/>
    <col min="16" max="16" width="13.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649</v>
      </c>
      <c r="C2" s="919"/>
      <c r="D2" s="919"/>
      <c r="E2" s="919"/>
      <c r="F2" s="919"/>
      <c r="G2" s="919"/>
      <c r="H2" s="919"/>
      <c r="I2" s="919"/>
      <c r="J2" s="919"/>
      <c r="K2" s="919"/>
      <c r="L2" s="919"/>
      <c r="M2" s="919"/>
      <c r="N2" s="919"/>
      <c r="O2" s="919"/>
      <c r="P2" s="919"/>
      <c r="Q2" s="919"/>
      <c r="R2" s="919"/>
      <c r="S2" s="919"/>
      <c r="T2" s="919"/>
      <c r="U2" s="919"/>
      <c r="V2" s="919"/>
      <c r="W2" s="919"/>
    </row>
    <row r="3" spans="2:23" ht="15.75">
      <c r="B3" s="919" t="s">
        <v>708</v>
      </c>
      <c r="C3" s="919"/>
      <c r="D3" s="919"/>
      <c r="E3" s="919"/>
      <c r="F3" s="919"/>
      <c r="G3" s="919"/>
      <c r="H3" s="919"/>
      <c r="I3" s="919"/>
      <c r="J3" s="919"/>
      <c r="K3" s="919"/>
      <c r="L3" s="919"/>
      <c r="M3" s="919"/>
      <c r="N3" s="919"/>
      <c r="O3" s="919"/>
      <c r="P3" s="919"/>
      <c r="Q3" s="919"/>
      <c r="R3" s="919"/>
      <c r="S3" s="919"/>
      <c r="T3" s="919"/>
      <c r="U3" s="919"/>
      <c r="V3" s="919"/>
      <c r="W3" s="919"/>
    </row>
    <row r="4" spans="2:23" ht="15.75">
      <c r="B4" s="919" t="s">
        <v>709</v>
      </c>
      <c r="C4" s="919"/>
      <c r="D4" s="919"/>
      <c r="E4" s="919"/>
      <c r="F4" s="919"/>
      <c r="G4" s="919"/>
      <c r="H4" s="919"/>
      <c r="I4" s="919"/>
      <c r="J4" s="919"/>
      <c r="K4" s="919"/>
      <c r="L4" s="919"/>
      <c r="M4" s="919"/>
      <c r="N4" s="919"/>
      <c r="O4" s="919"/>
      <c r="P4" s="919"/>
      <c r="Q4" s="919"/>
      <c r="R4" s="919"/>
      <c r="S4" s="919"/>
      <c r="T4" s="919"/>
      <c r="U4" s="919"/>
      <c r="V4" s="919"/>
      <c r="W4" s="919"/>
    </row>
    <row r="5" spans="2:23" ht="15.7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6.5">
      <c r="B62" s="965"/>
      <c r="J62" s="52" t="s">
        <v>34</v>
      </c>
    </row>
    <row r="63" spans="2:23" ht="18">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1191</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1075</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1259</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977</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1228</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8" bestFit="1" customWidth="1"/>
    <col min="16" max="16" width="12.75" style="68"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2" t="s">
        <v>558</v>
      </c>
      <c r="B2" s="1712"/>
      <c r="C2" s="1712"/>
      <c r="D2" s="1712"/>
      <c r="E2" s="1712"/>
      <c r="F2" s="1712"/>
      <c r="G2" s="1712"/>
      <c r="H2" s="213"/>
      <c r="I2" s="214"/>
      <c r="J2" s="213"/>
      <c r="K2" s="213"/>
      <c r="M2" s="20"/>
      <c r="N2" s="20"/>
      <c r="O2" s="73"/>
      <c r="P2" s="73"/>
      <c r="Q2" s="20"/>
      <c r="R2" s="20"/>
      <c r="S2" s="20"/>
      <c r="T2" s="20"/>
      <c r="U2" s="20"/>
      <c r="V2" s="20"/>
      <c r="W2" s="20"/>
      <c r="X2" s="20"/>
      <c r="Y2" s="20"/>
      <c r="Z2" s="20"/>
      <c r="AA2" s="20"/>
      <c r="AB2" s="20"/>
      <c r="AC2" s="20"/>
    </row>
    <row r="3" spans="1:31" ht="18">
      <c r="A3" s="1712" t="s">
        <v>327</v>
      </c>
      <c r="B3" s="1712"/>
      <c r="C3" s="1712"/>
      <c r="D3" s="1712"/>
      <c r="E3" s="1712"/>
      <c r="F3" s="1712"/>
      <c r="G3" s="1712"/>
      <c r="H3" s="213"/>
      <c r="I3" s="214"/>
      <c r="J3" s="213"/>
      <c r="K3" s="213"/>
      <c r="M3" s="20"/>
      <c r="N3" s="20"/>
      <c r="O3" s="73"/>
      <c r="P3" s="73"/>
      <c r="Q3" s="20"/>
      <c r="R3" s="20"/>
      <c r="S3" s="20"/>
      <c r="T3" s="20"/>
      <c r="U3" s="20"/>
      <c r="V3" s="20"/>
      <c r="W3" s="20"/>
      <c r="X3" s="20"/>
      <c r="Y3" s="20"/>
      <c r="Z3" s="20"/>
      <c r="AA3" s="20"/>
      <c r="AB3" s="20"/>
      <c r="AC3" s="20"/>
    </row>
    <row r="4" spans="1:31">
      <c r="A4" s="1714" t="s">
        <v>593</v>
      </c>
      <c r="B4" s="1714"/>
      <c r="C4" s="1714"/>
      <c r="D4" s="1714"/>
      <c r="E4" s="1714"/>
      <c r="F4" s="1714"/>
      <c r="G4" s="1714"/>
      <c r="H4" s="216"/>
      <c r="I4" s="217"/>
      <c r="J4" s="216"/>
      <c r="K4" s="216"/>
      <c r="M4" s="20"/>
      <c r="N4" s="20"/>
      <c r="O4" s="73"/>
      <c r="P4" s="73"/>
      <c r="Q4" s="20"/>
      <c r="R4" s="20"/>
      <c r="S4" s="20"/>
      <c r="T4" s="20"/>
      <c r="U4" s="20"/>
      <c r="V4" s="20"/>
      <c r="W4" s="20"/>
      <c r="X4" s="20"/>
      <c r="Y4" s="20"/>
      <c r="Z4" s="20"/>
      <c r="AA4" s="20"/>
      <c r="AB4" s="20"/>
      <c r="AC4" s="20"/>
    </row>
    <row r="5" spans="1:31">
      <c r="A5" s="1715" t="s">
        <v>328</v>
      </c>
      <c r="B5" s="1715"/>
      <c r="C5" s="1715"/>
      <c r="D5" s="1715"/>
      <c r="E5" s="1715"/>
      <c r="F5" s="1715"/>
      <c r="G5" s="1715"/>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899999999999999"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899999999999999"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8" customWidth="1"/>
    <col min="16" max="16" width="11.75" style="68"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899999999999999"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899999999999999"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1192</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1076</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1260</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1072</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1240</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1228</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1234</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1193</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1077</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1261</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1073</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1228</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B1" sqref="B1"/>
    </sheetView>
  </sheetViews>
  <sheetFormatPr defaultColWidth="8.5" defaultRowHeight="15"/>
  <cols>
    <col min="1" max="1" width="1.5" style="446" customWidth="1"/>
    <col min="2" max="2" width="9.7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7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1" style="658" bestFit="1" customWidth="1"/>
    <col min="16" max="16" width="2" style="658" customWidth="1"/>
    <col min="17" max="17" width="11" style="658" bestFit="1" customWidth="1"/>
    <col min="18" max="19" width="2.75" style="446" customWidth="1"/>
    <col min="20" max="20" width="12.5" style="446" customWidth="1"/>
    <col min="21" max="21" width="13.5" style="446" customWidth="1"/>
    <col min="22" max="22" width="10.875" style="446" customWidth="1"/>
    <col min="23" max="23" width="16.25" style="446" customWidth="1"/>
    <col min="24" max="24" width="12.75" style="446" bestFit="1" customWidth="1"/>
    <col min="25" max="25" width="8.5" style="446" customWidth="1"/>
    <col min="26" max="26" width="2.6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8.75">
      <c r="A3" s="485"/>
      <c r="B3" s="447"/>
      <c r="C3" s="488"/>
      <c r="D3" s="488"/>
      <c r="E3" s="488"/>
      <c r="F3" s="488"/>
      <c r="G3" s="488"/>
      <c r="H3" s="488"/>
      <c r="I3" s="488"/>
      <c r="J3" s="488"/>
      <c r="K3" s="488"/>
      <c r="L3" s="488"/>
      <c r="M3" s="448"/>
      <c r="N3" s="448"/>
      <c r="O3" s="448"/>
      <c r="P3" s="449" t="s">
        <v>31</v>
      </c>
      <c r="Q3" s="489"/>
      <c r="S3" s="489"/>
    </row>
    <row r="4" spans="1:27" ht="20.25">
      <c r="B4" s="490" t="s">
        <v>72</v>
      </c>
      <c r="C4" s="490"/>
      <c r="D4" s="490"/>
      <c r="E4" s="490"/>
      <c r="F4" s="490"/>
      <c r="G4" s="490"/>
      <c r="H4" s="490"/>
      <c r="I4" s="490"/>
      <c r="J4" s="490"/>
      <c r="K4" s="490"/>
      <c r="L4" s="490"/>
      <c r="M4" s="490"/>
      <c r="N4" s="490"/>
      <c r="O4" s="490"/>
      <c r="P4" s="490"/>
      <c r="Q4" s="490"/>
      <c r="R4" s="490"/>
      <c r="S4" s="490"/>
    </row>
    <row r="5" spans="1:27" ht="20.25">
      <c r="B5" s="490" t="s">
        <v>501</v>
      </c>
      <c r="C5" s="490"/>
      <c r="D5" s="490"/>
      <c r="E5" s="490"/>
      <c r="F5" s="490"/>
      <c r="G5" s="490"/>
      <c r="H5" s="490"/>
      <c r="I5" s="490"/>
      <c r="J5" s="490"/>
      <c r="K5" s="490"/>
      <c r="L5" s="490"/>
      <c r="M5" s="490"/>
      <c r="N5" s="490"/>
      <c r="O5" s="490"/>
      <c r="P5" s="490"/>
      <c r="Q5" s="490"/>
      <c r="R5" s="490"/>
      <c r="S5" s="490"/>
    </row>
    <row r="6" spans="1:27" ht="20.25">
      <c r="B6" s="490" t="s">
        <v>511</v>
      </c>
      <c r="C6" s="490"/>
      <c r="D6" s="490"/>
      <c r="E6" s="490"/>
      <c r="F6" s="490"/>
      <c r="G6" s="490"/>
      <c r="H6" s="490"/>
      <c r="I6" s="490"/>
      <c r="J6" s="490"/>
      <c r="K6" s="490"/>
      <c r="L6" s="490"/>
      <c r="M6" s="490"/>
      <c r="N6" s="490"/>
      <c r="O6" s="490"/>
      <c r="P6" s="490"/>
      <c r="Q6" s="490"/>
      <c r="R6" s="490"/>
      <c r="S6" s="490"/>
    </row>
    <row r="7" spans="1:27" ht="20.25">
      <c r="B7" s="491" t="s">
        <v>31</v>
      </c>
      <c r="C7" s="491"/>
      <c r="D7" s="491"/>
      <c r="E7" s="491"/>
      <c r="F7" s="491"/>
      <c r="G7" s="491"/>
      <c r="H7" s="491"/>
      <c r="I7" s="491"/>
      <c r="J7" s="491"/>
      <c r="K7" s="491"/>
      <c r="L7" s="491"/>
      <c r="M7" s="491"/>
      <c r="N7" s="491"/>
      <c r="O7" s="491"/>
      <c r="P7" s="491"/>
      <c r="Q7" s="491"/>
      <c r="R7" s="491"/>
      <c r="S7" s="491"/>
    </row>
    <row r="8" spans="1:27" ht="18.75">
      <c r="B8" s="492"/>
      <c r="C8" s="493"/>
      <c r="D8" s="493"/>
      <c r="E8" s="493"/>
      <c r="F8" s="493"/>
      <c r="G8" s="493"/>
      <c r="H8" s="493"/>
      <c r="I8" s="493"/>
      <c r="J8" s="493"/>
      <c r="K8" s="493"/>
      <c r="L8" s="493"/>
      <c r="M8" s="493"/>
      <c r="N8" s="493"/>
      <c r="O8" s="1697"/>
      <c r="P8" s="1697"/>
      <c r="Q8" s="1698"/>
      <c r="S8" s="494"/>
    </row>
    <row r="9" spans="1:27">
      <c r="A9" s="487"/>
      <c r="B9" s="485"/>
    </row>
    <row r="10" spans="1:27" ht="15.7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5"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7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7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7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7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7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7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7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7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7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7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7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7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5"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7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7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7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7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7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7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7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7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1240</v>
      </c>
      <c r="X32" s="530">
        <f>'Exhibit No.__(RMM-33)'!R23</f>
        <v>-0.20300000000000001</v>
      </c>
    </row>
    <row r="33" spans="1:24" ht="15.75">
      <c r="A33" s="487"/>
      <c r="B33" s="499"/>
      <c r="C33" s="499"/>
      <c r="D33" s="499"/>
      <c r="E33" s="499"/>
      <c r="F33" s="514"/>
      <c r="G33" s="499"/>
      <c r="H33" s="499"/>
      <c r="I33" s="499"/>
      <c r="J33" s="499"/>
      <c r="K33" s="499"/>
      <c r="L33" s="499"/>
      <c r="M33" s="499"/>
      <c r="N33" s="499"/>
      <c r="O33" s="499"/>
      <c r="P33" s="499"/>
      <c r="Q33" s="499"/>
      <c r="R33" s="499"/>
      <c r="S33" s="499"/>
      <c r="V33" s="658" t="s">
        <v>1228</v>
      </c>
      <c r="X33" s="530">
        <f ca="1">'Exhibit No.__(RMM-33)'!V23</f>
        <v>-0.30099999999999999</v>
      </c>
    </row>
    <row r="34" spans="1:24" ht="15.7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75">
      <c r="B35" s="534" t="s">
        <v>1236</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B1" sqref="B1"/>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75" style="446" bestFit="1" customWidth="1"/>
    <col min="8" max="8" width="3.625" style="446" customWidth="1"/>
    <col min="9" max="9" width="12.875" style="446" bestFit="1" customWidth="1"/>
    <col min="10" max="10" width="4.5" style="446" customWidth="1"/>
    <col min="11" max="11" width="12.375" style="446" customWidth="1"/>
    <col min="12" max="12" width="3.25" style="446" customWidth="1"/>
    <col min="13" max="13" width="2.375" style="446" customWidth="1"/>
    <col min="14" max="14" width="9.5" style="446" customWidth="1"/>
    <col min="15" max="15" width="10.75" style="446" bestFit="1" customWidth="1"/>
    <col min="16" max="16" width="17.25" style="446" customWidth="1"/>
    <col min="17" max="17" width="9.875" style="446" customWidth="1"/>
    <col min="18" max="18" width="8.5" style="446"/>
    <col min="19" max="19" width="7.75" style="446" customWidth="1"/>
    <col min="20" max="20" width="2.25" style="446" customWidth="1"/>
    <col min="21" max="16384" width="8.5" style="446"/>
  </cols>
  <sheetData>
    <row r="1" spans="1:19">
      <c r="A1" s="485"/>
      <c r="B1" s="485"/>
    </row>
    <row r="2" spans="1:19">
      <c r="A2" s="485"/>
      <c r="B2" s="485"/>
      <c r="C2" s="487"/>
      <c r="D2" s="487"/>
      <c r="E2" s="487"/>
      <c r="F2" s="487"/>
      <c r="G2" s="487"/>
      <c r="H2" s="487"/>
      <c r="I2" s="487"/>
    </row>
    <row r="3" spans="1:19" ht="18.75">
      <c r="A3" s="485"/>
      <c r="B3" s="447"/>
      <c r="C3" s="488"/>
      <c r="D3" s="488"/>
      <c r="E3" s="488"/>
      <c r="F3" s="488"/>
      <c r="G3" s="488"/>
      <c r="H3" s="488"/>
      <c r="I3" s="488"/>
      <c r="J3" s="449" t="s">
        <v>31</v>
      </c>
      <c r="K3" s="535"/>
      <c r="L3" s="535"/>
    </row>
    <row r="4" spans="1:19" ht="20.25">
      <c r="B4" s="490" t="s">
        <v>72</v>
      </c>
      <c r="C4" s="490"/>
      <c r="D4" s="490"/>
      <c r="E4" s="490"/>
      <c r="F4" s="490"/>
      <c r="G4" s="490"/>
      <c r="H4" s="490"/>
      <c r="I4" s="490"/>
      <c r="J4" s="490"/>
      <c r="K4" s="490"/>
      <c r="L4" s="490"/>
      <c r="M4" s="494"/>
    </row>
    <row r="5" spans="1:19" ht="20.25">
      <c r="B5" s="490" t="s">
        <v>501</v>
      </c>
      <c r="C5" s="490"/>
      <c r="D5" s="490"/>
      <c r="E5" s="490"/>
      <c r="F5" s="490"/>
      <c r="G5" s="490"/>
      <c r="H5" s="490"/>
      <c r="I5" s="490"/>
      <c r="J5" s="490"/>
      <c r="K5" s="490"/>
      <c r="L5" s="490"/>
      <c r="M5" s="494"/>
    </row>
    <row r="6" spans="1:19" ht="20.25">
      <c r="B6" s="490" t="s">
        <v>527</v>
      </c>
      <c r="C6" s="490"/>
      <c r="D6" s="490"/>
      <c r="E6" s="490"/>
      <c r="F6" s="490"/>
      <c r="G6" s="490"/>
      <c r="H6" s="490"/>
      <c r="I6" s="490"/>
      <c r="J6" s="490"/>
      <c r="K6" s="490"/>
      <c r="L6" s="490"/>
      <c r="M6" s="494"/>
    </row>
    <row r="7" spans="1:19" ht="20.25">
      <c r="B7" s="490" t="s">
        <v>31</v>
      </c>
      <c r="C7" s="490"/>
      <c r="D7" s="490"/>
      <c r="E7" s="490"/>
      <c r="F7" s="490"/>
      <c r="G7" s="490"/>
      <c r="H7" s="490"/>
      <c r="I7" s="490"/>
      <c r="J7" s="490"/>
      <c r="K7" s="490"/>
      <c r="L7" s="490"/>
      <c r="M7" s="494"/>
    </row>
    <row r="8" spans="1:19" ht="18.75">
      <c r="A8" s="492"/>
      <c r="B8" s="493"/>
      <c r="C8" s="493"/>
      <c r="D8" s="493"/>
      <c r="E8" s="493"/>
      <c r="F8" s="493"/>
      <c r="G8" s="493"/>
      <c r="H8" s="493"/>
      <c r="I8" s="493"/>
      <c r="J8" s="493"/>
      <c r="K8" s="494"/>
      <c r="L8" s="494"/>
      <c r="M8" s="493"/>
    </row>
    <row r="9" spans="1:19">
      <c r="A9" s="487"/>
      <c r="B9" s="485"/>
    </row>
    <row r="10" spans="1:19" ht="15.75">
      <c r="A10" s="487"/>
      <c r="B10" s="495" t="s">
        <v>512</v>
      </c>
      <c r="C10" s="496"/>
      <c r="D10" s="496"/>
      <c r="E10" s="496"/>
      <c r="F10" s="496"/>
      <c r="G10" s="497" t="s">
        <v>513</v>
      </c>
      <c r="H10" s="497"/>
      <c r="I10" s="497"/>
      <c r="J10" s="496"/>
      <c r="K10" s="499"/>
      <c r="L10" s="499"/>
      <c r="M10" s="487"/>
    </row>
    <row r="11" spans="1:19" ht="16.5" thickBot="1">
      <c r="A11" s="487"/>
      <c r="B11" s="500" t="s">
        <v>514</v>
      </c>
      <c r="C11" s="498"/>
      <c r="D11" s="495" t="s">
        <v>515</v>
      </c>
      <c r="E11" s="496"/>
      <c r="F11" s="496"/>
      <c r="G11" s="536" t="s">
        <v>503</v>
      </c>
      <c r="H11" s="499"/>
      <c r="I11" s="536" t="s">
        <v>294</v>
      </c>
      <c r="J11" s="496"/>
      <c r="K11" s="495" t="s">
        <v>504</v>
      </c>
      <c r="L11" s="498"/>
      <c r="M11" s="487"/>
      <c r="O11" s="537"/>
    </row>
    <row r="12" spans="1:19" ht="15.7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7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7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7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7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75">
      <c r="A17" s="487"/>
      <c r="B17" s="496"/>
      <c r="C17" s="496"/>
      <c r="D17" s="496"/>
      <c r="E17" s="496"/>
      <c r="F17" s="496"/>
      <c r="G17" s="515"/>
      <c r="H17" s="515"/>
      <c r="I17" s="515"/>
      <c r="J17" s="499"/>
      <c r="K17" s="516"/>
      <c r="L17" s="516"/>
      <c r="M17" s="487"/>
      <c r="N17" s="511"/>
      <c r="O17" s="518"/>
      <c r="P17" s="518"/>
      <c r="Q17" s="512"/>
      <c r="R17" s="518"/>
      <c r="S17" s="523"/>
    </row>
    <row r="18" spans="1:21" ht="15.7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7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7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5"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7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7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7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75">
      <c r="A25" s="487"/>
      <c r="B25" s="496"/>
      <c r="C25" s="496"/>
      <c r="D25" s="496"/>
      <c r="E25" s="496"/>
      <c r="F25" s="496"/>
      <c r="G25" s="515"/>
      <c r="H25" s="515"/>
      <c r="I25" s="515"/>
      <c r="J25" s="499"/>
      <c r="K25" s="516"/>
      <c r="L25" s="516"/>
      <c r="M25" s="487"/>
      <c r="P25" s="446" t="s">
        <v>31</v>
      </c>
      <c r="Q25" s="446" t="s">
        <v>31</v>
      </c>
      <c r="R25" s="446" t="s">
        <v>31</v>
      </c>
    </row>
    <row r="26" spans="1:21" ht="15.7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7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7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75">
      <c r="A29" s="487"/>
      <c r="B29" s="496"/>
      <c r="C29" s="496"/>
      <c r="D29" s="496"/>
      <c r="E29" s="496"/>
      <c r="F29" s="496"/>
      <c r="G29" s="515"/>
      <c r="H29" s="515"/>
      <c r="I29" s="515"/>
      <c r="J29" s="499"/>
      <c r="K29" s="516"/>
      <c r="L29" s="516"/>
      <c r="M29" s="487"/>
      <c r="P29" s="658" t="s">
        <v>1240</v>
      </c>
      <c r="R29" s="658">
        <f>'Exhibit No.__(RMM-33)'!R25</f>
        <v>-0.17799999999999999</v>
      </c>
    </row>
    <row r="30" spans="1:21" ht="15.7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1228</v>
      </c>
      <c r="R30" s="658">
        <f ca="1">'Exhibit No.__(RMM-33)'!V25</f>
        <v>-0.255</v>
      </c>
    </row>
    <row r="31" spans="1:21" ht="15.7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7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75">
      <c r="A33" s="487"/>
      <c r="B33" s="496"/>
      <c r="C33" s="496"/>
      <c r="D33" s="496"/>
      <c r="E33" s="496"/>
      <c r="F33" s="496"/>
      <c r="G33" s="515"/>
      <c r="H33" s="515"/>
      <c r="I33" s="515"/>
      <c r="J33" s="499"/>
      <c r="K33" s="516"/>
      <c r="L33" s="516"/>
      <c r="M33" s="487"/>
      <c r="O33" s="1042" t="s">
        <v>31</v>
      </c>
      <c r="R33" s="446" t="s">
        <v>31</v>
      </c>
    </row>
    <row r="34" spans="1:18" ht="15.7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7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7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75">
      <c r="A37" s="487"/>
      <c r="B37" s="496"/>
      <c r="C37" s="496"/>
      <c r="D37" s="496"/>
      <c r="E37" s="496"/>
      <c r="F37" s="496"/>
      <c r="G37" s="515"/>
      <c r="H37" s="515"/>
      <c r="I37" s="515"/>
      <c r="J37" s="499"/>
      <c r="K37" s="516"/>
      <c r="L37" s="516"/>
      <c r="M37" s="487"/>
    </row>
    <row r="38" spans="1:18" ht="15.7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7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7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75">
      <c r="A41" s="487"/>
      <c r="B41" s="549"/>
      <c r="C41" s="549"/>
      <c r="D41" s="549"/>
      <c r="E41" s="549"/>
      <c r="F41" s="549"/>
      <c r="G41" s="549"/>
      <c r="H41" s="549"/>
      <c r="I41" s="549"/>
      <c r="J41" s="550"/>
      <c r="K41" s="550"/>
      <c r="L41" s="550"/>
      <c r="M41" s="487"/>
    </row>
    <row r="42" spans="1:18" ht="15.75">
      <c r="A42" s="487"/>
      <c r="B42" s="499"/>
      <c r="C42" s="499"/>
      <c r="D42" s="499"/>
      <c r="E42" s="499"/>
      <c r="F42" s="499"/>
      <c r="G42" s="499"/>
      <c r="H42" s="499"/>
      <c r="I42" s="499"/>
      <c r="J42" s="499"/>
      <c r="K42" s="499"/>
      <c r="L42" s="499"/>
      <c r="M42" s="487"/>
    </row>
    <row r="43" spans="1:18" ht="15.75">
      <c r="A43" s="487"/>
      <c r="B43" s="499" t="s">
        <v>510</v>
      </c>
      <c r="C43" s="499"/>
      <c r="D43" s="499"/>
      <c r="E43" s="499"/>
      <c r="F43" s="499"/>
      <c r="G43" s="499"/>
      <c r="H43" s="499"/>
      <c r="I43" s="499"/>
      <c r="J43" s="499"/>
      <c r="K43" s="499"/>
      <c r="L43" s="499"/>
      <c r="M43" s="487"/>
    </row>
    <row r="44" spans="1:18" ht="15.75">
      <c r="A44" s="487"/>
      <c r="B44" s="534" t="s">
        <v>1236</v>
      </c>
      <c r="C44" s="499"/>
      <c r="D44" s="499"/>
      <c r="E44" s="499"/>
      <c r="F44" s="499"/>
      <c r="G44" s="499"/>
      <c r="H44" s="499"/>
      <c r="I44" s="499"/>
      <c r="J44" s="499"/>
      <c r="K44" s="499"/>
      <c r="L44" s="499"/>
    </row>
    <row r="45" spans="1:18" ht="15.75">
      <c r="A45" s="487"/>
      <c r="B45" s="496"/>
      <c r="M45" s="487"/>
    </row>
    <row r="46" spans="1:18" ht="15.75">
      <c r="A46" s="487"/>
      <c r="B46" s="496"/>
    </row>
    <row r="47" spans="1:18" ht="15.75">
      <c r="B47" s="496"/>
    </row>
    <row r="48" spans="1:18" ht="15.75">
      <c r="B48" s="496"/>
      <c r="P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B1" sqref="B1"/>
    </sheetView>
  </sheetViews>
  <sheetFormatPr defaultColWidth="8.5" defaultRowHeight="15"/>
  <cols>
    <col min="1" max="1" width="1.875" style="446" customWidth="1"/>
    <col min="2" max="2" width="10.875" style="446" customWidth="1"/>
    <col min="3" max="3" width="1.75" style="446" customWidth="1"/>
    <col min="4" max="4" width="11.25" style="446" hidden="1" customWidth="1"/>
    <col min="5" max="5" width="8.25" style="446" bestFit="1" customWidth="1"/>
    <col min="6" max="6" width="3.25" style="446" customWidth="1"/>
    <col min="7" max="7" width="13.75" style="446" bestFit="1" customWidth="1"/>
    <col min="8" max="8" width="2.125" style="446" customWidth="1"/>
    <col min="9" max="9" width="8.5" style="446" bestFit="1" customWidth="1"/>
    <col min="10" max="10" width="2.125" style="446" customWidth="1"/>
    <col min="11" max="11" width="12.625" style="446" bestFit="1" customWidth="1"/>
    <col min="12" max="12" width="1.7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9" width="3" style="446" customWidth="1"/>
    <col min="20" max="20" width="16.125" style="446" customWidth="1"/>
    <col min="21" max="21" width="15.875" style="446" customWidth="1"/>
    <col min="22" max="22" width="10" style="446" customWidth="1"/>
    <col min="23" max="23" width="8.375" style="446" customWidth="1"/>
    <col min="24" max="24" width="2.25" style="446" customWidth="1"/>
    <col min="25" max="16384" width="8.5" style="446"/>
  </cols>
  <sheetData>
    <row r="2" spans="2:23" ht="18.75">
      <c r="B2" s="453"/>
      <c r="C2" s="451"/>
      <c r="D2" s="451"/>
      <c r="E2" s="451"/>
      <c r="F2" s="451"/>
      <c r="G2" s="451"/>
      <c r="H2" s="451"/>
      <c r="I2" s="451"/>
      <c r="J2" s="451"/>
      <c r="K2" s="451"/>
      <c r="L2" s="451"/>
      <c r="M2" s="451"/>
      <c r="N2" s="451"/>
      <c r="O2" s="551"/>
      <c r="P2" s="449" t="s">
        <v>31</v>
      </c>
      <c r="Q2" s="551"/>
      <c r="R2" s="551"/>
    </row>
    <row r="3" spans="2:23" ht="18.75">
      <c r="B3" s="450" t="s">
        <v>72</v>
      </c>
      <c r="C3" s="450"/>
      <c r="D3" s="450"/>
      <c r="E3" s="450"/>
      <c r="F3" s="450"/>
      <c r="G3" s="450"/>
      <c r="H3" s="450"/>
      <c r="I3" s="450"/>
      <c r="J3" s="450"/>
      <c r="K3" s="450"/>
      <c r="L3" s="450"/>
      <c r="M3" s="450"/>
      <c r="N3" s="450"/>
      <c r="O3" s="450"/>
      <c r="P3" s="450"/>
      <c r="Q3" s="450"/>
      <c r="R3" s="450"/>
    </row>
    <row r="4" spans="2:23" ht="18.75">
      <c r="B4" s="450" t="s">
        <v>535</v>
      </c>
      <c r="C4" s="450"/>
      <c r="D4" s="450"/>
      <c r="E4" s="450"/>
      <c r="F4" s="450"/>
      <c r="G4" s="450"/>
      <c r="H4" s="450"/>
      <c r="I4" s="450"/>
      <c r="J4" s="450"/>
      <c r="K4" s="450"/>
      <c r="L4" s="450"/>
      <c r="M4" s="450"/>
      <c r="N4" s="450"/>
      <c r="O4" s="450"/>
      <c r="P4" s="450"/>
      <c r="Q4" s="450"/>
      <c r="R4" s="450"/>
    </row>
    <row r="5" spans="2:23" ht="18.75">
      <c r="B5" s="450" t="s">
        <v>536</v>
      </c>
      <c r="C5" s="450"/>
      <c r="D5" s="450"/>
      <c r="E5" s="450"/>
      <c r="F5" s="450"/>
      <c r="G5" s="450"/>
      <c r="H5" s="450"/>
      <c r="I5" s="450"/>
      <c r="J5" s="450"/>
      <c r="K5" s="450"/>
      <c r="L5" s="450"/>
      <c r="M5" s="450"/>
      <c r="N5" s="450"/>
      <c r="O5" s="450"/>
      <c r="P5" s="450"/>
      <c r="Q5" s="450"/>
      <c r="R5" s="450"/>
    </row>
    <row r="6" spans="2:23" ht="18.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5.75" thickBot="1">
      <c r="G12" s="1705" t="s">
        <v>537</v>
      </c>
      <c r="H12" s="1705"/>
      <c r="I12" s="1705"/>
      <c r="K12" s="1705" t="s">
        <v>596</v>
      </c>
      <c r="L12" s="1705"/>
      <c r="M12" s="1705"/>
      <c r="O12" s="1705" t="s">
        <v>538</v>
      </c>
      <c r="P12" s="1705"/>
      <c r="Q12" s="1705"/>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1240</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1228</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1237</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766962FE-C2FA-4441-947A-DCE147F99765}"/>
</file>

<file path=customXml/itemProps2.xml><?xml version="1.0" encoding="utf-8"?>
<ds:datastoreItem xmlns:ds="http://schemas.openxmlformats.org/officeDocument/2006/customXml" ds:itemID="{1361FB4D-C4F3-4057-9BC7-34A0EBE02F4B}"/>
</file>

<file path=customXml/itemProps3.xml><?xml version="1.0" encoding="utf-8"?>
<ds:datastoreItem xmlns:ds="http://schemas.openxmlformats.org/officeDocument/2006/customXml" ds:itemID="{23EA62A2-AAC4-4020-BD5E-83C5637D03FD}"/>
</file>

<file path=customXml/itemProps4.xml><?xml version="1.0" encoding="utf-8"?>
<ds:datastoreItem xmlns:ds="http://schemas.openxmlformats.org/officeDocument/2006/customXml" ds:itemID="{20DA8DA1-473D-4BB4-B8C3-74D0C383B7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Lipinski, Andre</cp:lastModifiedBy>
  <cp:lastPrinted>2019-12-09T22:36:51Z</cp:lastPrinted>
  <dcterms:created xsi:type="dcterms:W3CDTF">1997-08-20T18:29:19Z</dcterms:created>
  <dcterms:modified xsi:type="dcterms:W3CDTF">2021-03-13T00:31:06Z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0x0101006E56B4D1795A2E4DB2F0B01679ED314A007595E2AA379E88449A4F511BF799667C</vt:lpwstr>
  </property>
  <property fmtid="{D5CDD505-2E9C-101B-9397-08002B2CF9AE}" pid="4" name="_docset_NoMedatataSyncRequired">
    <vt:lpwstr>False</vt:lpwstr>
  </property>
  <property fmtid="{D5CDD505-2E9C-101B-9397-08002B2CF9AE}" pid="5" name="IsEFSEC">
    <vt:bool>false</vt:bool>
  </property>
</Properties>
</file>