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W:\Accounting\CIAC UTC Filing\CIAC General Facilities Charges\2024_Q3\"/>
    </mc:Choice>
  </mc:AlternateContent>
  <xr:revisionPtr revIDLastSave="0" documentId="13_ncr:1_{AF1CB210-538A-44F8-A727-05A965C900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3-2024" sheetId="9" r:id="rId1"/>
    <sheet name="Q2-2024 " sheetId="8" r:id="rId2"/>
    <sheet name="Q1-2024" sheetId="7" r:id="rId3"/>
    <sheet name="Q4-2023" sheetId="6" r:id="rId4"/>
    <sheet name="Q3-2023" sheetId="5" r:id="rId5"/>
    <sheet name="Q2-2023" sheetId="4" r:id="rId6"/>
    <sheet name="Q1-2023" sheetId="3" r:id="rId7"/>
    <sheet name="Q4-2022" sheetId="2" r:id="rId8"/>
    <sheet name="Q3-2022" sheetId="1" r:id="rId9"/>
  </sheets>
  <definedNames>
    <definedName name="_xlnm.Print_Area" localSheetId="6">'Q1-2023'!$A$1:$M$56</definedName>
    <definedName name="_xlnm.Print_Area" localSheetId="2">'Q1-2024'!$A$1:$N$80</definedName>
    <definedName name="_xlnm.Print_Area" localSheetId="5">'Q2-2023'!$A$1:$M$56</definedName>
    <definedName name="_xlnm.Print_Area" localSheetId="1">'Q2-2024 '!$A$1:$N$80</definedName>
    <definedName name="_xlnm.Print_Area" localSheetId="8">'Q3-2022'!$A$1:$M$56</definedName>
    <definedName name="_xlnm.Print_Area" localSheetId="4">'Q3-2023'!$A$1:$N$67</definedName>
    <definedName name="_xlnm.Print_Area" localSheetId="0">'Q3-2024'!$A$1:$N$71</definedName>
    <definedName name="_xlnm.Print_Area" localSheetId="7">'Q4-2022'!$A$1:$M$56</definedName>
    <definedName name="_xlnm.Print_Area" localSheetId="3">'Q4-2023'!$A$1:$N$79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9" l="1"/>
  <c r="M60" i="9" l="1"/>
  <c r="J54" i="9" l="1"/>
  <c r="L55" i="9" s="1"/>
  <c r="J46" i="9"/>
  <c r="L47" i="9" s="1"/>
  <c r="J38" i="9"/>
  <c r="L39" i="9" s="1"/>
  <c r="L30" i="9"/>
  <c r="H14" i="9"/>
  <c r="I13" i="9"/>
  <c r="H13" i="9"/>
  <c r="G13" i="9"/>
  <c r="G12" i="9"/>
  <c r="J12" i="9" s="1"/>
  <c r="I15" i="9"/>
  <c r="L20" i="8"/>
  <c r="M69" i="8"/>
  <c r="J63" i="8"/>
  <c r="L64" i="8" s="1"/>
  <c r="J55" i="8"/>
  <c r="L56" i="8" s="1"/>
  <c r="J47" i="8"/>
  <c r="L48" i="8" s="1"/>
  <c r="L39" i="8"/>
  <c r="I25" i="8"/>
  <c r="H25" i="8"/>
  <c r="G25" i="8"/>
  <c r="J24" i="8"/>
  <c r="J23" i="8"/>
  <c r="J22" i="8"/>
  <c r="I15" i="8"/>
  <c r="H15" i="8"/>
  <c r="G15" i="8"/>
  <c r="J14" i="8"/>
  <c r="J13" i="8"/>
  <c r="J12" i="8"/>
  <c r="N41" i="7"/>
  <c r="M28" i="7"/>
  <c r="J63" i="7"/>
  <c r="L64" i="7" s="1"/>
  <c r="J55" i="7"/>
  <c r="L56" i="7" s="1"/>
  <c r="J47" i="7"/>
  <c r="L48" i="7" s="1"/>
  <c r="M68" i="7" s="1"/>
  <c r="N70" i="7" s="1"/>
  <c r="L39" i="7"/>
  <c r="I25" i="7"/>
  <c r="H25" i="7"/>
  <c r="G25" i="7"/>
  <c r="J24" i="7"/>
  <c r="J23" i="7"/>
  <c r="J22" i="7"/>
  <c r="I15" i="7"/>
  <c r="H15" i="7"/>
  <c r="J14" i="7"/>
  <c r="J13" i="7"/>
  <c r="G12" i="7"/>
  <c r="J12" i="7" s="1"/>
  <c r="L17" i="7" s="1"/>
  <c r="I24" i="6"/>
  <c r="H24" i="6"/>
  <c r="G24" i="6"/>
  <c r="J23" i="6"/>
  <c r="J22" i="6"/>
  <c r="J21" i="6"/>
  <c r="L63" i="6"/>
  <c r="L55" i="6"/>
  <c r="L47" i="6"/>
  <c r="L38" i="6"/>
  <c r="I15" i="6"/>
  <c r="H15" i="6"/>
  <c r="G15" i="6"/>
  <c r="J14" i="6"/>
  <c r="J13" i="6"/>
  <c r="J12" i="6"/>
  <c r="I15" i="5"/>
  <c r="H15" i="5"/>
  <c r="G15" i="5"/>
  <c r="M59" i="9" l="1"/>
  <c r="N61" i="9" s="1"/>
  <c r="H15" i="9"/>
  <c r="J14" i="9"/>
  <c r="J13" i="9"/>
  <c r="G15" i="9"/>
  <c r="M68" i="8"/>
  <c r="N70" i="8" s="1"/>
  <c r="L27" i="8"/>
  <c r="M28" i="8" s="1"/>
  <c r="N41" i="8" s="1"/>
  <c r="L17" i="8"/>
  <c r="G15" i="7"/>
  <c r="L27" i="7"/>
  <c r="N72" i="7" s="1"/>
  <c r="M18" i="7"/>
  <c r="L26" i="6"/>
  <c r="N40" i="6" s="1"/>
  <c r="M67" i="6"/>
  <c r="N69" i="6" s="1"/>
  <c r="L17" i="6"/>
  <c r="L51" i="5"/>
  <c r="J13" i="5"/>
  <c r="J14" i="5"/>
  <c r="J12" i="5"/>
  <c r="L17" i="9" l="1"/>
  <c r="N32" i="9" s="1"/>
  <c r="N63" i="9" s="1"/>
  <c r="N72" i="8"/>
  <c r="M18" i="8"/>
  <c r="N71" i="6"/>
  <c r="L44" i="5"/>
  <c r="L37" i="5"/>
  <c r="L29" i="5"/>
  <c r="L17" i="5"/>
  <c r="K42" i="4"/>
  <c r="K36" i="4"/>
  <c r="K28" i="4"/>
  <c r="I14" i="4"/>
  <c r="I13" i="4"/>
  <c r="I12" i="4"/>
  <c r="K42" i="3"/>
  <c r="K36" i="3"/>
  <c r="K28" i="3"/>
  <c r="I14" i="3"/>
  <c r="I13" i="3"/>
  <c r="I12" i="3"/>
  <c r="M55" i="5" l="1"/>
  <c r="N57" i="5" s="1"/>
  <c r="N31" i="5"/>
  <c r="L44" i="4"/>
  <c r="M46" i="4" s="1"/>
  <c r="K16" i="4"/>
  <c r="M30" i="4" s="1"/>
  <c r="L44" i="3"/>
  <c r="M46" i="3" s="1"/>
  <c r="K16" i="3"/>
  <c r="M30" i="3" s="1"/>
  <c r="K42" i="2"/>
  <c r="K36" i="2"/>
  <c r="K28" i="2"/>
  <c r="I14" i="2"/>
  <c r="I13" i="2"/>
  <c r="I12" i="2"/>
  <c r="N59" i="5" l="1"/>
  <c r="M48" i="4"/>
  <c r="M48" i="3"/>
  <c r="L44" i="2"/>
  <c r="M46" i="2" s="1"/>
  <c r="K16" i="2"/>
  <c r="M30" i="2" s="1"/>
  <c r="M48" i="2" s="1"/>
  <c r="K36" i="1" l="1"/>
  <c r="K42" i="1"/>
  <c r="K28" i="1"/>
  <c r="I13" i="1"/>
  <c r="I14" i="1"/>
  <c r="I12" i="1"/>
  <c r="L44" i="1" l="1"/>
  <c r="M46" i="1" s="1"/>
  <c r="K16" i="1"/>
  <c r="M30" i="1" s="1"/>
  <c r="M4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Hoang, Thu</author>
  </authors>
  <commentList>
    <comment ref="J35" authorId="0" shapeId="0" xr:uid="{609A1B90-D618-4CD3-9018-F6C2079DA7B8}">
      <text>
        <r>
          <rPr>
            <b/>
            <sz val="9"/>
            <color indexed="81"/>
            <rFont val="Tahoma"/>
            <family val="2"/>
          </rPr>
          <t>Hoang, Thu:</t>
        </r>
        <r>
          <rPr>
            <sz val="9"/>
            <color indexed="81"/>
            <rFont val="Tahoma"/>
            <family val="2"/>
          </rPr>
          <t xml:space="preserve">
One of $1,500 from May 2023</t>
        </r>
      </text>
    </comment>
    <comment ref="J42" authorId="0" shapeId="0" xr:uid="{D2436032-E147-4BFD-A92B-E6F952DEEE32}">
      <text>
        <r>
          <rPr>
            <b/>
            <sz val="9"/>
            <color indexed="81"/>
            <rFont val="Tahoma"/>
            <family val="2"/>
          </rPr>
          <t>Hoang, Thu:</t>
        </r>
        <r>
          <rPr>
            <sz val="9"/>
            <color indexed="81"/>
            <rFont val="Tahoma"/>
            <family val="2"/>
          </rPr>
          <t xml:space="preserve">
$3,098 from June 2023
</t>
        </r>
      </text>
    </comment>
  </commentList>
</comments>
</file>

<file path=xl/sharedStrings.xml><?xml version="1.0" encoding="utf-8"?>
<sst xmlns="http://schemas.openxmlformats.org/spreadsheetml/2006/main" count="427" uniqueCount="44">
  <si>
    <t>Washington Water Service Company</t>
  </si>
  <si>
    <t>Company Name</t>
  </si>
  <si>
    <t>For the Quarter Ended</t>
  </si>
  <si>
    <t>Receipts:</t>
  </si>
  <si>
    <t>Date of Deposit</t>
  </si>
  <si>
    <t>$</t>
  </si>
  <si>
    <t>Fund Balance @ End of Quarter</t>
  </si>
  <si>
    <t>Notes:</t>
  </si>
  <si>
    <t>Signature</t>
  </si>
  <si>
    <t>Date</t>
  </si>
  <si>
    <t>G/L # 249003</t>
  </si>
  <si>
    <t>Total Received</t>
  </si>
  <si>
    <t>Amount of Deposits/Credits</t>
  </si>
  <si>
    <t>Amount of Other Debits</t>
  </si>
  <si>
    <t>Bank Balance (amount received in Account #1499613238) End of Quarter</t>
  </si>
  <si>
    <t>Total Bank Balance End of Quarter</t>
  </si>
  <si>
    <t>Deposit in Transit</t>
  </si>
  <si>
    <t>Ending Bank Balance</t>
  </si>
  <si>
    <t>Bank Balance (amount received in Account #1416615055) End of Quarter</t>
  </si>
  <si>
    <t>Total Use of Fund</t>
  </si>
  <si>
    <t>Use of Fund</t>
  </si>
  <si>
    <t>General Facilities Charge Quarterly Reporting</t>
  </si>
  <si>
    <t xml:space="preserve">East Pierce Received </t>
  </si>
  <si>
    <t>Legacy WWS Received</t>
  </si>
  <si>
    <t>Fund Balance @ End of Prior Quarter</t>
  </si>
  <si>
    <t>Bank Balance (amount received in Account #1499613238 - Restricted Cash Legacy WWS) End of Prior Quarter</t>
  </si>
  <si>
    <t>Bank Balance (amount received in Account #1416615055 - Restricted Cash East Pierce) End of Prior Quarter</t>
  </si>
  <si>
    <t>Variance - General Ledger to Bank Statement</t>
  </si>
  <si>
    <t>Docket #</t>
  </si>
  <si>
    <t>UW-141301</t>
  </si>
  <si>
    <t>Bank Balance (amount received in Account #1416419691 - Restricted Strohs) End of Prior Quarter</t>
  </si>
  <si>
    <t>Bank Balance (amount received in Account #1416419691) End of Quarter</t>
  </si>
  <si>
    <t>Strohs Received</t>
  </si>
  <si>
    <t>Total Received by Month</t>
  </si>
  <si>
    <t>Total Received by Regions</t>
  </si>
  <si>
    <t>Interest Income</t>
  </si>
  <si>
    <t>G/L # 524100</t>
  </si>
  <si>
    <t>Interest Receipts:</t>
  </si>
  <si>
    <t>East Pierce Interest Income</t>
  </si>
  <si>
    <t>Legacy WWS Interest Income</t>
  </si>
  <si>
    <t>Strohs Interest Income</t>
  </si>
  <si>
    <t>Total Interest Income by Month</t>
  </si>
  <si>
    <t>Total Interest Income</t>
  </si>
  <si>
    <t>Upgrade hardware for Wonderware, EP's SCADA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</si>
</sst>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2" applyFont="1" applyBorder="1"/>
    <xf numFmtId="0" fontId="3" fillId="0" borderId="0" xfId="2" applyFont="1"/>
    <xf numFmtId="0" fontId="3" fillId="0" borderId="2" xfId="2" applyFont="1" applyBorder="1"/>
    <xf numFmtId="164" fontId="4" fillId="0" borderId="1" xfId="2" applyNumberFormat="1" applyFont="1" applyBorder="1"/>
    <xf numFmtId="164" fontId="3" fillId="0" borderId="1" xfId="2" applyNumberFormat="1" applyFont="1" applyBorder="1"/>
    <xf numFmtId="165" fontId="3" fillId="0" borderId="3" xfId="2" applyNumberFormat="1" applyFont="1" applyBorder="1"/>
    <xf numFmtId="0" fontId="3" fillId="0" borderId="0" xfId="2" quotePrefix="1" applyFont="1" applyAlignment="1">
      <alignment horizontal="left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17" fontId="3" fillId="0" borderId="1" xfId="2" applyNumberFormat="1" applyFont="1" applyBorder="1"/>
    <xf numFmtId="44" fontId="3" fillId="0" borderId="1" xfId="3" quotePrefix="1" applyFont="1" applyBorder="1" applyAlignment="1">
      <alignment horizontal="center"/>
    </xf>
    <xf numFmtId="14" fontId="3" fillId="0" borderId="0" xfId="2" applyNumberFormat="1" applyFont="1"/>
    <xf numFmtId="44" fontId="3" fillId="0" borderId="1" xfId="3" applyFont="1" applyBorder="1"/>
    <xf numFmtId="14" fontId="3" fillId="0" borderId="0" xfId="2" applyNumberFormat="1" applyFont="1" applyAlignment="1">
      <alignment horizontal="right"/>
    </xf>
    <xf numFmtId="4" fontId="3" fillId="0" borderId="0" xfId="2" applyNumberFormat="1" applyFont="1"/>
    <xf numFmtId="0" fontId="3" fillId="0" borderId="1" xfId="2" quotePrefix="1" applyFont="1" applyBorder="1" applyAlignment="1">
      <alignment horizontal="center"/>
    </xf>
    <xf numFmtId="44" fontId="3" fillId="0" borderId="1" xfId="2" applyNumberFormat="1" applyFont="1" applyBorder="1"/>
    <xf numFmtId="4" fontId="3" fillId="0" borderId="1" xfId="2" applyNumberFormat="1" applyFont="1" applyBorder="1"/>
    <xf numFmtId="0" fontId="3" fillId="0" borderId="4" xfId="2" applyFont="1" applyBorder="1"/>
    <xf numFmtId="0" fontId="3" fillId="0" borderId="4" xfId="2" quotePrefix="1" applyFont="1" applyBorder="1" applyAlignment="1">
      <alignment horizontal="left"/>
    </xf>
    <xf numFmtId="0" fontId="3" fillId="0" borderId="4" xfId="2" quotePrefix="1" applyFont="1" applyBorder="1" applyAlignment="1">
      <alignment horizontal="center"/>
    </xf>
    <xf numFmtId="0" fontId="3" fillId="0" borderId="0" xfId="2" quotePrefix="1" applyFont="1" applyAlignment="1">
      <alignment horizontal="center"/>
    </xf>
    <xf numFmtId="0" fontId="3" fillId="0" borderId="2" xfId="2" applyFont="1" applyBorder="1" applyAlignment="1">
      <alignment horizontal="left"/>
    </xf>
    <xf numFmtId="0" fontId="3" fillId="0" borderId="2" xfId="2" quotePrefix="1" applyFont="1" applyBorder="1" applyAlignment="1">
      <alignment horizontal="center"/>
    </xf>
    <xf numFmtId="0" fontId="3" fillId="0" borderId="0" xfId="2" applyFont="1" applyAlignment="1">
      <alignment horizontal="left"/>
    </xf>
    <xf numFmtId="0" fontId="3" fillId="0" borderId="3" xfId="2" applyFont="1" applyBorder="1"/>
    <xf numFmtId="44" fontId="3" fillId="0" borderId="3" xfId="1" applyFont="1" applyBorder="1"/>
    <xf numFmtId="44" fontId="3" fillId="0" borderId="1" xfId="1" applyFont="1" applyBorder="1"/>
    <xf numFmtId="44" fontId="3" fillId="0" borderId="0" xfId="1" applyFont="1" applyBorder="1"/>
    <xf numFmtId="44" fontId="3" fillId="0" borderId="6" xfId="1" applyFont="1" applyBorder="1"/>
    <xf numFmtId="0" fontId="6" fillId="0" borderId="0" xfId="0" applyFont="1"/>
    <xf numFmtId="0" fontId="7" fillId="0" borderId="2" xfId="0" applyFont="1" applyBorder="1"/>
    <xf numFmtId="44" fontId="3" fillId="0" borderId="7" xfId="1" applyFont="1" applyBorder="1"/>
    <xf numFmtId="44" fontId="3" fillId="0" borderId="5" xfId="1" applyFont="1" applyBorder="1"/>
    <xf numFmtId="0" fontId="3" fillId="0" borderId="0" xfId="2" applyFont="1" applyAlignment="1">
      <alignment horizontal="right"/>
    </xf>
    <xf numFmtId="44" fontId="3" fillId="2" borderId="3" xfId="1" applyFont="1" applyFill="1" applyBorder="1"/>
    <xf numFmtId="44" fontId="3" fillId="2" borderId="0" xfId="1" applyFont="1" applyFill="1" applyBorder="1"/>
    <xf numFmtId="17" fontId="3" fillId="0" borderId="0" xfId="2" applyNumberFormat="1" applyFont="1"/>
    <xf numFmtId="44" fontId="3" fillId="0" borderId="0" xfId="3" quotePrefix="1" applyFont="1" applyBorder="1" applyAlignment="1">
      <alignment horizontal="center"/>
    </xf>
    <xf numFmtId="44" fontId="4" fillId="0" borderId="0" xfId="3" applyFont="1" applyBorder="1"/>
    <xf numFmtId="44" fontId="4" fillId="0" borderId="0" xfId="3" quotePrefix="1" applyFont="1" applyBorder="1" applyAlignment="1">
      <alignment horizontal="center"/>
    </xf>
    <xf numFmtId="44" fontId="3" fillId="0" borderId="0" xfId="2" applyNumberFormat="1" applyFont="1"/>
    <xf numFmtId="0" fontId="10" fillId="0" borderId="0" xfId="2" applyFont="1"/>
    <xf numFmtId="44" fontId="3" fillId="0" borderId="0" xfId="1" applyFont="1"/>
    <xf numFmtId="44" fontId="3" fillId="2" borderId="1" xfId="1" applyFont="1" applyFill="1" applyBorder="1"/>
    <xf numFmtId="44" fontId="3" fillId="3" borderId="3" xfId="1" applyFont="1" applyFill="1" applyBorder="1"/>
    <xf numFmtId="44" fontId="3" fillId="3" borderId="0" xfId="1" applyFont="1" applyFill="1" applyBorder="1"/>
    <xf numFmtId="44" fontId="3" fillId="2" borderId="1" xfId="2" applyNumberFormat="1" applyFont="1" applyFill="1" applyBorder="1"/>
    <xf numFmtId="165" fontId="3" fillId="0" borderId="0" xfId="2" applyNumberFormat="1" applyFont="1"/>
    <xf numFmtId="165" fontId="3" fillId="2" borderId="3" xfId="2" applyNumberFormat="1" applyFont="1" applyFill="1" applyBorder="1"/>
    <xf numFmtId="14" fontId="3" fillId="0" borderId="3" xfId="2" applyNumberFormat="1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165" fontId="3" fillId="0" borderId="0" xfId="2" applyNumberFormat="1" applyFont="1" applyBorder="1"/>
    <xf numFmtId="44" fontId="3" fillId="0" borderId="0" xfId="1" applyFont="1" applyFill="1" applyBorder="1"/>
    <xf numFmtId="43" fontId="3" fillId="0" borderId="1" xfId="4" applyFont="1" applyBorder="1"/>
    <xf numFmtId="165" fontId="3" fillId="0" borderId="3" xfId="2" applyNumberFormat="1" applyFont="1" applyFill="1" applyBorder="1"/>
  </cellXfs>
  <cellStyles count="5">
    <cellStyle name="Comma" xfId="4" builtinId="3"/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67</xdr:row>
      <xdr:rowOff>57151</xdr:rowOff>
    </xdr:from>
    <xdr:to>
      <xdr:col>3</xdr:col>
      <xdr:colOff>447675</xdr:colOff>
      <xdr:row>69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DDAFC9-36A0-4ECB-A2FF-2C4F226E1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6287751"/>
          <a:ext cx="981074" cy="493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76</xdr:row>
      <xdr:rowOff>57151</xdr:rowOff>
    </xdr:from>
    <xdr:to>
      <xdr:col>3</xdr:col>
      <xdr:colOff>447675</xdr:colOff>
      <xdr:row>78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9CB7DE-A376-4304-8997-67BA643C75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6287751"/>
          <a:ext cx="981074" cy="4932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76</xdr:row>
      <xdr:rowOff>57151</xdr:rowOff>
    </xdr:from>
    <xdr:to>
      <xdr:col>3</xdr:col>
      <xdr:colOff>447675</xdr:colOff>
      <xdr:row>78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2D219C-FACB-4D04-8D5D-59602D78E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6078201"/>
          <a:ext cx="981074" cy="493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75</xdr:row>
      <xdr:rowOff>57151</xdr:rowOff>
    </xdr:from>
    <xdr:to>
      <xdr:col>3</xdr:col>
      <xdr:colOff>447675</xdr:colOff>
      <xdr:row>77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DA7278-E788-478D-95F1-3A1D8EB74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3201651"/>
          <a:ext cx="981074" cy="4932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63</xdr:row>
      <xdr:rowOff>57151</xdr:rowOff>
    </xdr:from>
    <xdr:to>
      <xdr:col>3</xdr:col>
      <xdr:colOff>447675</xdr:colOff>
      <xdr:row>65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54311E-112A-4652-A7ED-CDFFD04BE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0963276"/>
          <a:ext cx="981074" cy="4932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C7B8A8-E375-4C64-B0A1-A5BE3A7BC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0963276"/>
          <a:ext cx="981074" cy="4932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0963276"/>
          <a:ext cx="981074" cy="4932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10963276"/>
          <a:ext cx="981074" cy="49324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22943-635B-4ABA-A6DB-BD68C91D2B04}">
  <sheetPr>
    <pageSetUpPr fitToPage="1"/>
  </sheetPr>
  <dimension ref="A3:O73"/>
  <sheetViews>
    <sheetView tabSelected="1" zoomScaleNormal="100" workbookViewId="0">
      <selection activeCell="Q16" sqref="Q1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3" width="9.28515625" style="2"/>
    <col min="4" max="4" width="10.85546875" style="2" customWidth="1"/>
    <col min="5" max="5" width="10.140625" style="2" customWidth="1"/>
    <col min="6" max="6" width="3.28515625" style="2" customWidth="1"/>
    <col min="7" max="7" width="15.42578125" style="2" customWidth="1"/>
    <col min="8" max="8" width="13.7109375" style="2" customWidth="1"/>
    <col min="9" max="9" width="14.140625" style="2" customWidth="1"/>
    <col min="10" max="10" width="34" style="2" customWidth="1"/>
    <col min="11" max="11" width="9.85546875" style="2" customWidth="1"/>
    <col min="12" max="12" width="15.42578125" style="2" bestFit="1" customWidth="1"/>
    <col min="13" max="14" width="15.7109375" style="2" bestFit="1" customWidth="1"/>
    <col min="15" max="16384" width="9.28515625" style="2"/>
  </cols>
  <sheetData>
    <row r="3" spans="2:14" ht="16.5" thickBot="1" x14ac:dyDescent="0.3">
      <c r="B3" s="1" t="s">
        <v>0</v>
      </c>
      <c r="C3" s="1"/>
      <c r="D3" s="1"/>
      <c r="E3" s="1"/>
      <c r="F3" s="1"/>
      <c r="G3" s="1"/>
      <c r="H3" s="1"/>
      <c r="I3" s="1"/>
      <c r="J3" s="1"/>
    </row>
    <row r="4" spans="2:14" x14ac:dyDescent="0.25">
      <c r="C4" s="2" t="s">
        <v>1</v>
      </c>
    </row>
    <row r="6" spans="2:14" x14ac:dyDescent="0.25">
      <c r="B6" s="32" t="s">
        <v>21</v>
      </c>
      <c r="L6" s="36" t="s">
        <v>28</v>
      </c>
      <c r="M6" s="33" t="s">
        <v>29</v>
      </c>
      <c r="N6" s="3"/>
    </row>
    <row r="7" spans="2:14" ht="16.5" thickBot="1" x14ac:dyDescent="0.3">
      <c r="B7" s="2" t="s">
        <v>2</v>
      </c>
      <c r="E7" s="4">
        <v>45565</v>
      </c>
      <c r="F7" s="1"/>
      <c r="G7" s="1"/>
      <c r="H7" s="1"/>
    </row>
    <row r="9" spans="2:14" ht="16.5" thickBot="1" x14ac:dyDescent="0.3">
      <c r="B9" s="2" t="s">
        <v>24</v>
      </c>
      <c r="M9" s="5">
        <v>45473</v>
      </c>
      <c r="N9" s="57">
        <v>1248962.0900000001</v>
      </c>
    </row>
    <row r="10" spans="2:14" x14ac:dyDescent="0.25">
      <c r="B10" s="44" t="s">
        <v>10</v>
      </c>
    </row>
    <row r="11" spans="2:14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10" t="s">
        <v>32</v>
      </c>
      <c r="J11" s="9" t="s">
        <v>33</v>
      </c>
      <c r="K11" s="8"/>
    </row>
    <row r="12" spans="2:14" ht="16.5" thickBot="1" x14ac:dyDescent="0.3">
      <c r="D12" s="11">
        <v>45474</v>
      </c>
      <c r="E12" s="1"/>
      <c r="G12" s="12">
        <f>1549+1549</f>
        <v>3098</v>
      </c>
      <c r="H12" s="12">
        <v>0</v>
      </c>
      <c r="I12" s="12">
        <v>0</v>
      </c>
      <c r="J12" s="12">
        <f>SUM(G12:I12)</f>
        <v>3098</v>
      </c>
      <c r="L12" s="13"/>
    </row>
    <row r="13" spans="2:14" ht="16.5" thickBot="1" x14ac:dyDescent="0.3">
      <c r="D13" s="11">
        <v>45505</v>
      </c>
      <c r="E13" s="11"/>
      <c r="G13" s="14">
        <f>15490+1549+1549+499.46+3261.03</f>
        <v>22348.489999999998</v>
      </c>
      <c r="H13" s="12">
        <f>376.12+2803.5</f>
        <v>3179.62</v>
      </c>
      <c r="I13" s="12">
        <f>139.82+1043.83</f>
        <v>1183.6499999999999</v>
      </c>
      <c r="J13" s="12">
        <f t="shared" ref="J13:J14" si="0">SUM(G13:I13)</f>
        <v>26711.759999999998</v>
      </c>
      <c r="L13" s="15"/>
    </row>
    <row r="14" spans="2:14" ht="16.5" thickBot="1" x14ac:dyDescent="0.3">
      <c r="D14" s="11">
        <v>45536</v>
      </c>
      <c r="E14" s="1"/>
      <c r="G14" s="14">
        <f>1549+1549+1549+436.65-2587-3098</f>
        <v>-601.35000000000036</v>
      </c>
      <c r="H14" s="12">
        <f>1500+331.44</f>
        <v>1831.44</v>
      </c>
      <c r="I14" s="12">
        <v>121.88</v>
      </c>
      <c r="J14" s="12">
        <f t="shared" si="0"/>
        <v>1351.9699999999998</v>
      </c>
      <c r="L14" s="13"/>
    </row>
    <row r="15" spans="2:14" x14ac:dyDescent="0.25">
      <c r="D15" s="39" t="s">
        <v>34</v>
      </c>
      <c r="G15" s="41">
        <f>SUM(G12:G14)</f>
        <v>24845.14</v>
      </c>
      <c r="H15" s="42">
        <f>SUM(H12:H14)</f>
        <v>5011.0599999999995</v>
      </c>
      <c r="I15" s="42">
        <f>SUM(I12:I14)</f>
        <v>1305.5299999999997</v>
      </c>
      <c r="J15" s="40"/>
      <c r="L15" s="13"/>
    </row>
    <row r="16" spans="2:14" x14ac:dyDescent="0.25">
      <c r="H16" s="13"/>
      <c r="I16" s="13"/>
      <c r="J16" s="16"/>
    </row>
    <row r="17" spans="2:14" ht="16.5" thickBot="1" x14ac:dyDescent="0.3">
      <c r="F17" s="7" t="s">
        <v>11</v>
      </c>
      <c r="K17" s="17" t="s">
        <v>5</v>
      </c>
      <c r="L17" s="18">
        <f>SUM(J12:J14)</f>
        <v>31161.73</v>
      </c>
      <c r="M17" s="55"/>
    </row>
    <row r="18" spans="2:14" x14ac:dyDescent="0.25">
      <c r="F18" s="7"/>
      <c r="K18" s="23"/>
      <c r="L18" s="43"/>
      <c r="M18" s="55"/>
    </row>
    <row r="19" spans="2:14" x14ac:dyDescent="0.25">
      <c r="M19" s="54"/>
    </row>
    <row r="20" spans="2:14" x14ac:dyDescent="0.25">
      <c r="B20" s="7" t="s">
        <v>20</v>
      </c>
    </row>
    <row r="21" spans="2:14" ht="16.5" thickBot="1" x14ac:dyDescent="0.3">
      <c r="C21" s="1"/>
      <c r="D21" s="1"/>
      <c r="E21" s="1"/>
      <c r="J21" s="14"/>
    </row>
    <row r="22" spans="2:14" ht="16.5" thickBot="1" x14ac:dyDescent="0.3">
      <c r="C22" s="1" t="s">
        <v>43</v>
      </c>
      <c r="D22" s="1"/>
      <c r="E22" s="1"/>
      <c r="J22" s="14">
        <v>-30011.88</v>
      </c>
    </row>
    <row r="23" spans="2:14" ht="16.5" thickBot="1" x14ac:dyDescent="0.3">
      <c r="C23" s="1"/>
      <c r="D23" s="1"/>
      <c r="E23" s="1"/>
      <c r="J23" s="14">
        <v>0</v>
      </c>
    </row>
    <row r="24" spans="2:14" ht="16.5" thickBot="1" x14ac:dyDescent="0.3">
      <c r="C24" s="1"/>
      <c r="D24" s="1"/>
      <c r="E24" s="1"/>
      <c r="J24" s="14">
        <v>0</v>
      </c>
    </row>
    <row r="25" spans="2:14" ht="16.5" thickBot="1" x14ac:dyDescent="0.3">
      <c r="C25" s="1"/>
      <c r="D25" s="1"/>
      <c r="E25" s="1"/>
      <c r="J25" s="14">
        <v>0</v>
      </c>
    </row>
    <row r="26" spans="2:14" ht="16.5" thickBot="1" x14ac:dyDescent="0.3">
      <c r="C26" s="1"/>
      <c r="D26" s="1"/>
      <c r="E26" s="1"/>
      <c r="J26" s="14">
        <v>0</v>
      </c>
    </row>
    <row r="27" spans="2:14" ht="16.5" thickBot="1" x14ac:dyDescent="0.3">
      <c r="C27" s="1"/>
      <c r="D27" s="1"/>
      <c r="E27" s="1"/>
      <c r="J27" s="14">
        <v>0</v>
      </c>
    </row>
    <row r="28" spans="2:14" ht="16.5" thickBot="1" x14ac:dyDescent="0.3">
      <c r="C28" s="1"/>
      <c r="D28" s="1"/>
      <c r="E28" s="1"/>
      <c r="J28" s="14">
        <v>0</v>
      </c>
    </row>
    <row r="30" spans="2:14" ht="16.5" thickBot="1" x14ac:dyDescent="0.3">
      <c r="F30" s="7" t="s">
        <v>19</v>
      </c>
      <c r="K30" s="17" t="s">
        <v>5</v>
      </c>
      <c r="L30" s="56">
        <f>SUM(J21:J28)</f>
        <v>-30011.88</v>
      </c>
    </row>
    <row r="32" spans="2:14" ht="16.5" thickBot="1" x14ac:dyDescent="0.3">
      <c r="B32" s="7" t="s">
        <v>6</v>
      </c>
      <c r="M32" s="23"/>
      <c r="N32" s="47">
        <f>+L17+N9+L30</f>
        <v>1250111.9400000002</v>
      </c>
    </row>
    <row r="33" spans="1:15" ht="16.5" thickTop="1" x14ac:dyDescent="0.25">
      <c r="A33" s="20"/>
      <c r="B33" s="2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2"/>
      <c r="N33" s="20"/>
      <c r="O33" s="20"/>
    </row>
    <row r="35" spans="1:15" ht="16.5" thickBot="1" x14ac:dyDescent="0.3">
      <c r="B35" s="2" t="s">
        <v>25</v>
      </c>
      <c r="K35" s="17" t="s">
        <v>5</v>
      </c>
      <c r="L35" s="19">
        <v>443690.02</v>
      </c>
    </row>
    <row r="36" spans="1:15" ht="16.5" thickBot="1" x14ac:dyDescent="0.3">
      <c r="C36" s="7" t="s">
        <v>12</v>
      </c>
      <c r="J36" s="14">
        <v>43500</v>
      </c>
    </row>
    <row r="37" spans="1:15" ht="16.5" thickBot="1" x14ac:dyDescent="0.3">
      <c r="C37" s="2" t="s">
        <v>13</v>
      </c>
      <c r="J37" s="14">
        <v>0</v>
      </c>
    </row>
    <row r="38" spans="1:15" ht="16.5" thickBot="1" x14ac:dyDescent="0.3">
      <c r="C38" s="2" t="s">
        <v>35</v>
      </c>
      <c r="J38" s="14">
        <f>375.81+376.12+331.44</f>
        <v>1083.3700000000001</v>
      </c>
    </row>
    <row r="39" spans="1:15" ht="16.5" thickBot="1" x14ac:dyDescent="0.3">
      <c r="B39" s="7" t="s">
        <v>14</v>
      </c>
      <c r="K39" s="17" t="s">
        <v>5</v>
      </c>
      <c r="L39" s="19">
        <f>L35+J36-J37+J38</f>
        <v>488273.39</v>
      </c>
    </row>
    <row r="40" spans="1:15" x14ac:dyDescent="0.25">
      <c r="B40" s="7"/>
      <c r="K40" s="23"/>
      <c r="L40" s="16"/>
    </row>
    <row r="41" spans="1:15" x14ac:dyDescent="0.25">
      <c r="B41" s="7"/>
      <c r="K41" s="23"/>
      <c r="L41" s="16"/>
    </row>
    <row r="42" spans="1:15" x14ac:dyDescent="0.25">
      <c r="B42" s="7"/>
      <c r="K42" s="23"/>
      <c r="L42" s="16"/>
    </row>
    <row r="43" spans="1:15" ht="16.5" thickBot="1" x14ac:dyDescent="0.3">
      <c r="B43" s="2" t="s">
        <v>26</v>
      </c>
      <c r="K43" s="17" t="s">
        <v>5</v>
      </c>
      <c r="L43" s="19">
        <v>589186.73</v>
      </c>
    </row>
    <row r="44" spans="1:15" ht="16.5" thickBot="1" x14ac:dyDescent="0.3">
      <c r="C44" s="7" t="s">
        <v>12</v>
      </c>
      <c r="J44" s="14">
        <v>15494.12</v>
      </c>
    </row>
    <row r="45" spans="1:15" ht="16.5" thickBot="1" x14ac:dyDescent="0.3">
      <c r="C45" s="2" t="s">
        <v>13</v>
      </c>
      <c r="J45" s="14">
        <v>0</v>
      </c>
    </row>
    <row r="46" spans="1:15" ht="16.5" thickBot="1" x14ac:dyDescent="0.3">
      <c r="C46" s="2" t="s">
        <v>35</v>
      </c>
      <c r="J46" s="14">
        <f>499.05+499.46+436.65</f>
        <v>1435.1599999999999</v>
      </c>
    </row>
    <row r="47" spans="1:15" ht="16.5" thickBot="1" x14ac:dyDescent="0.3">
      <c r="B47" s="7" t="s">
        <v>18</v>
      </c>
      <c r="K47" s="17" t="s">
        <v>5</v>
      </c>
      <c r="L47" s="19">
        <f>L43+J44-J45+J46</f>
        <v>606116.01</v>
      </c>
    </row>
    <row r="48" spans="1:15" x14ac:dyDescent="0.25">
      <c r="B48" s="7"/>
      <c r="K48" s="23"/>
      <c r="L48" s="16"/>
    </row>
    <row r="49" spans="2:14" x14ac:dyDescent="0.25">
      <c r="B49" s="7"/>
      <c r="K49" s="23"/>
      <c r="L49" s="16"/>
    </row>
    <row r="50" spans="2:14" x14ac:dyDescent="0.25">
      <c r="B50" s="7"/>
      <c r="K50" s="23"/>
      <c r="L50" s="16"/>
    </row>
    <row r="51" spans="2:14" ht="16.5" thickBot="1" x14ac:dyDescent="0.3">
      <c r="B51" s="2" t="s">
        <v>30</v>
      </c>
      <c r="K51" s="17" t="s">
        <v>5</v>
      </c>
      <c r="L51" s="19">
        <v>164941.13</v>
      </c>
    </row>
    <row r="52" spans="2:14" ht="16.5" thickBot="1" x14ac:dyDescent="0.3">
      <c r="C52" s="7" t="s">
        <v>12</v>
      </c>
      <c r="J52" s="14">
        <v>0</v>
      </c>
    </row>
    <row r="53" spans="2:14" ht="16.5" thickBot="1" x14ac:dyDescent="0.3">
      <c r="C53" s="2" t="s">
        <v>13</v>
      </c>
      <c r="J53" s="14">
        <v>0</v>
      </c>
    </row>
    <row r="54" spans="2:14" ht="16.5" thickBot="1" x14ac:dyDescent="0.3">
      <c r="C54" s="2" t="s">
        <v>35</v>
      </c>
      <c r="J54" s="14">
        <f>139.71+139.82+121.88</f>
        <v>401.40999999999997</v>
      </c>
    </row>
    <row r="55" spans="2:14" ht="16.5" thickBot="1" x14ac:dyDescent="0.3">
      <c r="B55" s="7" t="s">
        <v>31</v>
      </c>
      <c r="K55" s="17" t="s">
        <v>5</v>
      </c>
      <c r="L55" s="19">
        <f>L51+J52-J53+J54</f>
        <v>165342.54</v>
      </c>
    </row>
    <row r="56" spans="2:14" x14ac:dyDescent="0.25">
      <c r="B56" s="7"/>
      <c r="K56" s="23"/>
      <c r="L56" s="16"/>
    </row>
    <row r="57" spans="2:14" x14ac:dyDescent="0.25">
      <c r="B57" s="7"/>
      <c r="K57" s="23"/>
      <c r="L57" s="16"/>
    </row>
    <row r="58" spans="2:14" x14ac:dyDescent="0.25">
      <c r="B58" s="7"/>
      <c r="K58" s="23"/>
      <c r="L58" s="16"/>
    </row>
    <row r="59" spans="2:14" ht="16.5" thickBot="1" x14ac:dyDescent="0.3">
      <c r="B59" s="7" t="s">
        <v>15</v>
      </c>
      <c r="K59" s="23"/>
      <c r="L59" s="16"/>
      <c r="M59" s="29">
        <f>L39+L47+L55</f>
        <v>1259731.94</v>
      </c>
    </row>
    <row r="60" spans="2:14" ht="16.5" thickBot="1" x14ac:dyDescent="0.3">
      <c r="B60" s="7"/>
      <c r="C60" s="2" t="s">
        <v>16</v>
      </c>
      <c r="K60" s="23"/>
      <c r="L60" s="16"/>
      <c r="M60" s="31">
        <f>-3935-2587-3098</f>
        <v>-9620</v>
      </c>
      <c r="N60" s="30"/>
    </row>
    <row r="61" spans="2:14" ht="16.5" thickBot="1" x14ac:dyDescent="0.3">
      <c r="B61" s="7" t="s">
        <v>17</v>
      </c>
      <c r="K61" s="23"/>
      <c r="L61" s="16"/>
      <c r="N61" s="48">
        <f>M59+M60</f>
        <v>1250111.94</v>
      </c>
    </row>
    <row r="62" spans="2:14" ht="16.5" thickTop="1" x14ac:dyDescent="0.25">
      <c r="B62" s="7"/>
      <c r="K62" s="23"/>
      <c r="L62" s="16"/>
      <c r="N62" s="35"/>
    </row>
    <row r="63" spans="2:14" ht="16.5" thickBot="1" x14ac:dyDescent="0.3">
      <c r="B63" s="7" t="s">
        <v>27</v>
      </c>
      <c r="K63" s="23"/>
      <c r="L63" s="16"/>
      <c r="N63" s="34">
        <f>N32-N61</f>
        <v>0</v>
      </c>
    </row>
    <row r="64" spans="2:14" ht="16.5" thickTop="1" x14ac:dyDescent="0.25">
      <c r="B64" s="7"/>
      <c r="K64" s="23"/>
      <c r="L64" s="16"/>
      <c r="N64" s="30"/>
    </row>
    <row r="65" spans="2:13" x14ac:dyDescent="0.25">
      <c r="B65" s="7"/>
      <c r="K65" s="23"/>
    </row>
    <row r="66" spans="2:13" x14ac:dyDescent="0.25">
      <c r="B66" s="24" t="s">
        <v>7</v>
      </c>
      <c r="C66" s="3"/>
      <c r="D66" s="3"/>
      <c r="E66" s="3"/>
      <c r="F66" s="3"/>
      <c r="G66" s="3"/>
      <c r="H66" s="3"/>
      <c r="I66" s="3"/>
      <c r="J66" s="3"/>
      <c r="K66" s="25"/>
      <c r="L66" s="3"/>
      <c r="M66" s="3"/>
    </row>
    <row r="67" spans="2:13" x14ac:dyDescent="0.25">
      <c r="B67" s="24"/>
      <c r="C67" s="3"/>
      <c r="D67" s="3"/>
      <c r="E67" s="3"/>
      <c r="F67" s="3"/>
      <c r="G67" s="3"/>
      <c r="H67" s="3"/>
      <c r="I67" s="3"/>
      <c r="J67" s="3"/>
      <c r="K67" s="25"/>
      <c r="L67" s="3"/>
      <c r="M67" s="3"/>
    </row>
    <row r="68" spans="2:13" x14ac:dyDescent="0.25">
      <c r="B68" s="26"/>
      <c r="K68" s="23"/>
    </row>
    <row r="70" spans="2:13" ht="16.5" thickBot="1" x14ac:dyDescent="0.3">
      <c r="B70" s="27"/>
      <c r="C70" s="27"/>
      <c r="D70" s="27"/>
      <c r="E70" s="27"/>
      <c r="F70" s="27"/>
      <c r="H70" s="52">
        <v>45582</v>
      </c>
      <c r="I70" s="52"/>
      <c r="J70" s="52"/>
    </row>
    <row r="71" spans="2:13" ht="16.5" thickTop="1" x14ac:dyDescent="0.25">
      <c r="B71" s="53" t="s">
        <v>8</v>
      </c>
      <c r="C71" s="53"/>
      <c r="D71" s="53"/>
      <c r="E71" s="53"/>
      <c r="F71" s="53"/>
      <c r="H71" s="53" t="s">
        <v>9</v>
      </c>
      <c r="I71" s="53"/>
      <c r="J71" s="53"/>
    </row>
    <row r="73" spans="2:13" x14ac:dyDescent="0.25">
      <c r="B73" s="7"/>
    </row>
  </sheetData>
  <mergeCells count="3">
    <mergeCell ref="H70:J70"/>
    <mergeCell ref="B71:F71"/>
    <mergeCell ref="H71:J71"/>
  </mergeCells>
  <pageMargins left="0.2" right="0.2" top="0.5" bottom="0.75" header="0.3" footer="0.3"/>
  <pageSetup scale="64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5C7CC-5E37-4443-AD42-0813E8E39F74}">
  <sheetPr>
    <pageSetUpPr fitToPage="1"/>
  </sheetPr>
  <dimension ref="A3:O82"/>
  <sheetViews>
    <sheetView topLeftCell="A62" zoomScaleNormal="100" workbookViewId="0">
      <selection activeCell="S21" sqref="S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3" width="9.28515625" style="2"/>
    <col min="4" max="4" width="10.85546875" style="2" customWidth="1"/>
    <col min="5" max="5" width="10.140625" style="2" customWidth="1"/>
    <col min="6" max="6" width="3.28515625" style="2" customWidth="1"/>
    <col min="7" max="7" width="15.42578125" style="2" customWidth="1"/>
    <col min="8" max="8" width="13.7109375" style="2" customWidth="1"/>
    <col min="9" max="9" width="14.140625" style="2" customWidth="1"/>
    <col min="10" max="10" width="34" style="2" customWidth="1"/>
    <col min="11" max="11" width="9.85546875" style="2" customWidth="1"/>
    <col min="12" max="12" width="15.42578125" style="2" bestFit="1" customWidth="1"/>
    <col min="13" max="14" width="15.7109375" style="2" bestFit="1" customWidth="1"/>
    <col min="15" max="16384" width="9.28515625" style="2"/>
  </cols>
  <sheetData>
    <row r="3" spans="2:14" ht="16.5" thickBot="1" x14ac:dyDescent="0.3">
      <c r="B3" s="1" t="s">
        <v>0</v>
      </c>
      <c r="C3" s="1"/>
      <c r="D3" s="1"/>
      <c r="E3" s="1"/>
      <c r="F3" s="1"/>
      <c r="G3" s="1"/>
      <c r="H3" s="1"/>
      <c r="I3" s="1"/>
      <c r="J3" s="1"/>
    </row>
    <row r="4" spans="2:14" x14ac:dyDescent="0.25">
      <c r="C4" s="2" t="s">
        <v>1</v>
      </c>
    </row>
    <row r="6" spans="2:14" x14ac:dyDescent="0.25">
      <c r="B6" s="32" t="s">
        <v>21</v>
      </c>
      <c r="L6" s="36" t="s">
        <v>28</v>
      </c>
      <c r="M6" s="33" t="s">
        <v>29</v>
      </c>
      <c r="N6" s="3"/>
    </row>
    <row r="7" spans="2:14" ht="16.5" thickBot="1" x14ac:dyDescent="0.3">
      <c r="B7" s="2" t="s">
        <v>2</v>
      </c>
      <c r="E7" s="4">
        <v>45473</v>
      </c>
      <c r="F7" s="1"/>
      <c r="G7" s="1"/>
      <c r="H7" s="1"/>
    </row>
    <row r="9" spans="2:14" ht="16.5" thickBot="1" x14ac:dyDescent="0.3">
      <c r="B9" s="2" t="s">
        <v>24</v>
      </c>
      <c r="M9" s="5">
        <v>45382</v>
      </c>
      <c r="N9" s="51">
        <v>1233724.0900000001</v>
      </c>
    </row>
    <row r="10" spans="2:14" x14ac:dyDescent="0.25">
      <c r="B10" s="44" t="s">
        <v>10</v>
      </c>
    </row>
    <row r="11" spans="2:14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10" t="s">
        <v>32</v>
      </c>
      <c r="J11" s="9" t="s">
        <v>33</v>
      </c>
      <c r="K11" s="8"/>
    </row>
    <row r="12" spans="2:14" ht="16.5" thickBot="1" x14ac:dyDescent="0.3">
      <c r="D12" s="11">
        <v>45383</v>
      </c>
      <c r="E12" s="1"/>
      <c r="G12" s="12">
        <v>0</v>
      </c>
      <c r="H12" s="12">
        <v>0</v>
      </c>
      <c r="I12" s="12">
        <v>-3935</v>
      </c>
      <c r="J12" s="12">
        <f>SUM(G12:I12)</f>
        <v>-3935</v>
      </c>
      <c r="L12" s="13"/>
    </row>
    <row r="13" spans="2:14" ht="16.5" thickBot="1" x14ac:dyDescent="0.3">
      <c r="D13" s="11">
        <v>45413</v>
      </c>
      <c r="E13" s="11"/>
      <c r="G13" s="14">
        <v>11428</v>
      </c>
      <c r="H13" s="12">
        <v>0</v>
      </c>
      <c r="I13" s="12">
        <v>0</v>
      </c>
      <c r="J13" s="12">
        <f t="shared" ref="J13:J14" si="0">SUM(G13:I13)</f>
        <v>11428</v>
      </c>
      <c r="L13" s="15"/>
    </row>
    <row r="14" spans="2:14" ht="16.5" thickBot="1" x14ac:dyDescent="0.3">
      <c r="D14" s="11">
        <v>45352</v>
      </c>
      <c r="E14" s="1"/>
      <c r="G14" s="14">
        <v>7745</v>
      </c>
      <c r="H14" s="12">
        <v>0</v>
      </c>
      <c r="I14" s="12">
        <v>0</v>
      </c>
      <c r="J14" s="12">
        <f t="shared" si="0"/>
        <v>7745</v>
      </c>
      <c r="L14" s="13"/>
    </row>
    <row r="15" spans="2:14" x14ac:dyDescent="0.25">
      <c r="D15" s="39" t="s">
        <v>34</v>
      </c>
      <c r="G15" s="41">
        <f>SUM(G12:G14)</f>
        <v>19173</v>
      </c>
      <c r="H15" s="42">
        <f>SUM(H12:H14)</f>
        <v>0</v>
      </c>
      <c r="I15" s="42">
        <f>SUM(I12:I14)</f>
        <v>-3935</v>
      </c>
      <c r="J15" s="40"/>
      <c r="L15" s="13"/>
    </row>
    <row r="16" spans="2:14" x14ac:dyDescent="0.25">
      <c r="H16" s="13"/>
      <c r="I16" s="13"/>
      <c r="J16" s="16"/>
    </row>
    <row r="17" spans="2:13" ht="16.5" thickBot="1" x14ac:dyDescent="0.3">
      <c r="F17" s="7" t="s">
        <v>11</v>
      </c>
      <c r="K17" s="17" t="s">
        <v>5</v>
      </c>
      <c r="L17" s="18">
        <f>SUM(J12:J14)</f>
        <v>15238</v>
      </c>
      <c r="M17" s="45"/>
    </row>
    <row r="18" spans="2:13" ht="16.5" thickBot="1" x14ac:dyDescent="0.3">
      <c r="F18" s="7"/>
      <c r="K18" s="23"/>
      <c r="L18" s="43"/>
      <c r="M18" s="46">
        <f>N9+L17</f>
        <v>1248962.0900000001</v>
      </c>
    </row>
    <row r="19" spans="2:13" x14ac:dyDescent="0.25">
      <c r="B19" s="44" t="s">
        <v>36</v>
      </c>
      <c r="F19" s="7"/>
      <c r="K19" s="23"/>
      <c r="L19" s="43"/>
    </row>
    <row r="20" spans="2:13" ht="16.5" thickBot="1" x14ac:dyDescent="0.3">
      <c r="B20" s="2" t="s">
        <v>24</v>
      </c>
      <c r="K20" s="5">
        <v>45382</v>
      </c>
      <c r="L20" s="51">
        <f>541.97+2578.57</f>
        <v>3120.54</v>
      </c>
    </row>
    <row r="21" spans="2:13" ht="47.25" x14ac:dyDescent="0.25">
      <c r="B21" s="7" t="s">
        <v>37</v>
      </c>
      <c r="D21" s="8" t="s">
        <v>9</v>
      </c>
      <c r="E21" s="8"/>
      <c r="F21" s="8"/>
      <c r="G21" s="10" t="s">
        <v>38</v>
      </c>
      <c r="H21" s="10" t="s">
        <v>39</v>
      </c>
      <c r="I21" s="10" t="s">
        <v>40</v>
      </c>
      <c r="J21" s="9" t="s">
        <v>41</v>
      </c>
      <c r="K21" s="8"/>
    </row>
    <row r="22" spans="2:13" ht="16.5" thickBot="1" x14ac:dyDescent="0.3">
      <c r="D22" s="11">
        <v>45383</v>
      </c>
      <c r="E22" s="1"/>
      <c r="G22" s="12">
        <v>481.75</v>
      </c>
      <c r="H22" s="12">
        <v>362.78</v>
      </c>
      <c r="I22" s="12">
        <v>134.87</v>
      </c>
      <c r="J22" s="12">
        <f>SUM(G22:I22)</f>
        <v>979.4</v>
      </c>
      <c r="L22" s="13"/>
    </row>
    <row r="23" spans="2:13" ht="16.5" thickBot="1" x14ac:dyDescent="0.3">
      <c r="D23" s="11">
        <v>45413</v>
      </c>
      <c r="E23" s="11"/>
      <c r="G23" s="14">
        <v>498.21</v>
      </c>
      <c r="H23" s="12">
        <v>375.18</v>
      </c>
      <c r="I23" s="12">
        <v>139.47</v>
      </c>
      <c r="J23" s="12">
        <f t="shared" ref="J23:J24" si="1">SUM(G23:I23)</f>
        <v>1012.86</v>
      </c>
      <c r="L23" s="15"/>
    </row>
    <row r="24" spans="2:13" ht="16.5" thickBot="1" x14ac:dyDescent="0.3">
      <c r="D24" s="11">
        <v>45444</v>
      </c>
      <c r="E24" s="1"/>
      <c r="G24" s="14">
        <v>482.53</v>
      </c>
      <c r="H24" s="12">
        <v>363.38</v>
      </c>
      <c r="I24" s="12">
        <v>135.08000000000001</v>
      </c>
      <c r="J24" s="12">
        <f t="shared" si="1"/>
        <v>980.99</v>
      </c>
      <c r="L24" s="13"/>
    </row>
    <row r="25" spans="2:13" x14ac:dyDescent="0.25">
      <c r="D25" s="39" t="s">
        <v>34</v>
      </c>
      <c r="G25" s="41">
        <f>SUM(G22:G24)</f>
        <v>1462.49</v>
      </c>
      <c r="H25" s="42">
        <f>SUM(H22:H24)</f>
        <v>1101.3400000000001</v>
      </c>
      <c r="I25" s="42">
        <f>SUM(I22:I24)</f>
        <v>409.42000000000007</v>
      </c>
      <c r="J25" s="40"/>
      <c r="L25" s="13"/>
    </row>
    <row r="26" spans="2:13" x14ac:dyDescent="0.25">
      <c r="H26" s="13"/>
      <c r="I26" s="13"/>
      <c r="J26" s="16"/>
    </row>
    <row r="27" spans="2:13" ht="16.5" thickBot="1" x14ac:dyDescent="0.3">
      <c r="F27" s="7" t="s">
        <v>42</v>
      </c>
      <c r="K27" s="17" t="s">
        <v>5</v>
      </c>
      <c r="L27" s="49">
        <f>SUM(J22:J24)</f>
        <v>2973.25</v>
      </c>
    </row>
    <row r="28" spans="2:13" x14ac:dyDescent="0.25">
      <c r="M28" s="50">
        <f>L20+L27</f>
        <v>6093.79</v>
      </c>
    </row>
    <row r="29" spans="2:13" x14ac:dyDescent="0.25">
      <c r="B29" s="7" t="s">
        <v>20</v>
      </c>
    </row>
    <row r="30" spans="2:13" ht="16.5" thickBot="1" x14ac:dyDescent="0.3">
      <c r="C30" s="1"/>
      <c r="D30" s="1"/>
      <c r="E30" s="1"/>
      <c r="J30" s="14"/>
    </row>
    <row r="31" spans="2:13" ht="16.5" thickBot="1" x14ac:dyDescent="0.3">
      <c r="C31" s="1"/>
      <c r="D31" s="1"/>
      <c r="E31" s="1"/>
      <c r="J31" s="14">
        <v>0</v>
      </c>
    </row>
    <row r="32" spans="2:13" ht="16.5" thickBot="1" x14ac:dyDescent="0.3">
      <c r="C32" s="1"/>
      <c r="D32" s="1"/>
      <c r="E32" s="1"/>
      <c r="J32" s="14">
        <v>0</v>
      </c>
    </row>
    <row r="33" spans="1:15" ht="16.5" thickBot="1" x14ac:dyDescent="0.3">
      <c r="C33" s="1"/>
      <c r="D33" s="1"/>
      <c r="E33" s="1"/>
      <c r="J33" s="14">
        <v>0</v>
      </c>
    </row>
    <row r="34" spans="1:15" ht="16.5" thickBot="1" x14ac:dyDescent="0.3">
      <c r="C34" s="1"/>
      <c r="D34" s="1"/>
      <c r="E34" s="1"/>
      <c r="J34" s="14">
        <v>0</v>
      </c>
    </row>
    <row r="35" spans="1:15" ht="16.5" thickBot="1" x14ac:dyDescent="0.3">
      <c r="C35" s="1"/>
      <c r="D35" s="1"/>
      <c r="E35" s="1"/>
      <c r="J35" s="14">
        <v>0</v>
      </c>
    </row>
    <row r="36" spans="1:15" ht="16.5" thickBot="1" x14ac:dyDescent="0.3">
      <c r="C36" s="1"/>
      <c r="D36" s="1"/>
      <c r="E36" s="1"/>
      <c r="J36" s="14">
        <v>0</v>
      </c>
    </row>
    <row r="37" spans="1:15" ht="16.5" thickBot="1" x14ac:dyDescent="0.3">
      <c r="C37" s="1"/>
      <c r="D37" s="1"/>
      <c r="E37" s="1"/>
      <c r="J37" s="14">
        <v>0</v>
      </c>
    </row>
    <row r="39" spans="1:15" ht="16.5" thickBot="1" x14ac:dyDescent="0.3">
      <c r="F39" s="7" t="s">
        <v>19</v>
      </c>
      <c r="K39" s="17" t="s">
        <v>5</v>
      </c>
      <c r="L39" s="19">
        <f>SUM(J30:J37)</f>
        <v>0</v>
      </c>
    </row>
    <row r="41" spans="1:15" ht="16.5" thickBot="1" x14ac:dyDescent="0.3">
      <c r="B41" s="7" t="s">
        <v>6</v>
      </c>
      <c r="M41" s="23"/>
      <c r="N41" s="47">
        <f>+L17+N9+M28+L39</f>
        <v>1255055.8800000001</v>
      </c>
    </row>
    <row r="42" spans="1:15" ht="16.5" thickTop="1" x14ac:dyDescent="0.25">
      <c r="A42" s="20"/>
      <c r="B42" s="2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2"/>
      <c r="N42" s="20"/>
      <c r="O42" s="20"/>
    </row>
    <row r="44" spans="1:15" ht="16.5" thickBot="1" x14ac:dyDescent="0.3">
      <c r="B44" s="2" t="s">
        <v>25</v>
      </c>
      <c r="K44" s="17" t="s">
        <v>5</v>
      </c>
      <c r="L44" s="19">
        <v>442588.68</v>
      </c>
    </row>
    <row r="45" spans="1:15" ht="16.5" thickBot="1" x14ac:dyDescent="0.3">
      <c r="C45" s="7" t="s">
        <v>12</v>
      </c>
      <c r="J45" s="14">
        <v>0</v>
      </c>
    </row>
    <row r="46" spans="1:15" ht="16.5" thickBot="1" x14ac:dyDescent="0.3">
      <c r="C46" s="2" t="s">
        <v>13</v>
      </c>
      <c r="J46" s="14">
        <v>0</v>
      </c>
    </row>
    <row r="47" spans="1:15" ht="16.5" thickBot="1" x14ac:dyDescent="0.3">
      <c r="C47" s="2" t="s">
        <v>35</v>
      </c>
      <c r="J47" s="14">
        <f>362.78+375.18+363.38</f>
        <v>1101.3400000000001</v>
      </c>
    </row>
    <row r="48" spans="1:15" ht="16.5" thickBot="1" x14ac:dyDescent="0.3">
      <c r="B48" s="7" t="s">
        <v>14</v>
      </c>
      <c r="K48" s="17" t="s">
        <v>5</v>
      </c>
      <c r="L48" s="19">
        <f>L44+J45-J46+J47</f>
        <v>443690.02</v>
      </c>
    </row>
    <row r="49" spans="2:12" x14ac:dyDescent="0.25">
      <c r="B49" s="7"/>
      <c r="K49" s="23"/>
      <c r="L49" s="16"/>
    </row>
    <row r="50" spans="2:12" x14ac:dyDescent="0.25">
      <c r="B50" s="7"/>
      <c r="K50" s="23"/>
      <c r="L50" s="16"/>
    </row>
    <row r="51" spans="2:12" x14ac:dyDescent="0.25">
      <c r="B51" s="7"/>
      <c r="K51" s="23"/>
      <c r="L51" s="16"/>
    </row>
    <row r="52" spans="2:12" ht="16.5" thickBot="1" x14ac:dyDescent="0.3">
      <c r="B52" s="2" t="s">
        <v>26</v>
      </c>
      <c r="K52" s="17" t="s">
        <v>5</v>
      </c>
      <c r="L52" s="19">
        <v>587724.24</v>
      </c>
    </row>
    <row r="53" spans="2:12" ht="16.5" thickBot="1" x14ac:dyDescent="0.3">
      <c r="C53" s="7" t="s">
        <v>12</v>
      </c>
      <c r="J53" s="14">
        <v>0</v>
      </c>
    </row>
    <row r="54" spans="2:12" ht="16.5" thickBot="1" x14ac:dyDescent="0.3">
      <c r="C54" s="2" t="s">
        <v>13</v>
      </c>
      <c r="J54" s="14">
        <v>0</v>
      </c>
    </row>
    <row r="55" spans="2:12" ht="16.5" thickBot="1" x14ac:dyDescent="0.3">
      <c r="C55" s="2" t="s">
        <v>35</v>
      </c>
      <c r="J55" s="14">
        <f>481.75+498.21+482.53</f>
        <v>1462.49</v>
      </c>
    </row>
    <row r="56" spans="2:12" ht="16.5" thickBot="1" x14ac:dyDescent="0.3">
      <c r="B56" s="7" t="s">
        <v>18</v>
      </c>
      <c r="K56" s="17" t="s">
        <v>5</v>
      </c>
      <c r="L56" s="19">
        <f>L52+J53-J54+J55</f>
        <v>589186.73</v>
      </c>
    </row>
    <row r="57" spans="2:12" x14ac:dyDescent="0.25">
      <c r="B57" s="7"/>
      <c r="K57" s="23"/>
      <c r="L57" s="16"/>
    </row>
    <row r="58" spans="2:12" x14ac:dyDescent="0.25">
      <c r="B58" s="7"/>
      <c r="K58" s="23"/>
      <c r="L58" s="16"/>
    </row>
    <row r="59" spans="2:12" x14ac:dyDescent="0.25">
      <c r="B59" s="7"/>
      <c r="K59" s="23"/>
      <c r="L59" s="16"/>
    </row>
    <row r="60" spans="2:12" ht="16.5" thickBot="1" x14ac:dyDescent="0.3">
      <c r="B60" s="2" t="s">
        <v>30</v>
      </c>
      <c r="K60" s="17" t="s">
        <v>5</v>
      </c>
      <c r="L60" s="19">
        <v>164531.71</v>
      </c>
    </row>
    <row r="61" spans="2:12" ht="16.5" thickBot="1" x14ac:dyDescent="0.3">
      <c r="C61" s="7" t="s">
        <v>12</v>
      </c>
      <c r="J61" s="14">
        <v>0</v>
      </c>
    </row>
    <row r="62" spans="2:12" ht="16.5" thickBot="1" x14ac:dyDescent="0.3">
      <c r="C62" s="2" t="s">
        <v>13</v>
      </c>
      <c r="J62" s="14">
        <v>0</v>
      </c>
    </row>
    <row r="63" spans="2:12" ht="16.5" thickBot="1" x14ac:dyDescent="0.3">
      <c r="C63" s="2" t="s">
        <v>35</v>
      </c>
      <c r="J63" s="14">
        <f>134.87+139.47+135.08</f>
        <v>409.42000000000007</v>
      </c>
    </row>
    <row r="64" spans="2:12" ht="16.5" thickBot="1" x14ac:dyDescent="0.3">
      <c r="B64" s="7" t="s">
        <v>31</v>
      </c>
      <c r="K64" s="17" t="s">
        <v>5</v>
      </c>
      <c r="L64" s="19">
        <f>L60+J61-J62+J63</f>
        <v>164941.13</v>
      </c>
    </row>
    <row r="65" spans="2:14" x14ac:dyDescent="0.25">
      <c r="B65" s="7"/>
      <c r="K65" s="23"/>
      <c r="L65" s="16"/>
    </row>
    <row r="66" spans="2:14" x14ac:dyDescent="0.25">
      <c r="B66" s="7"/>
      <c r="K66" s="23"/>
      <c r="L66" s="16"/>
    </row>
    <row r="67" spans="2:14" x14ac:dyDescent="0.25">
      <c r="B67" s="7"/>
      <c r="K67" s="23"/>
      <c r="L67" s="16"/>
    </row>
    <row r="68" spans="2:14" ht="16.5" thickBot="1" x14ac:dyDescent="0.3">
      <c r="B68" s="7" t="s">
        <v>15</v>
      </c>
      <c r="K68" s="23"/>
      <c r="L68" s="16"/>
      <c r="M68" s="29">
        <f>L48+L56+L64</f>
        <v>1197817.8799999999</v>
      </c>
    </row>
    <row r="69" spans="2:14" ht="16.5" thickBot="1" x14ac:dyDescent="0.3">
      <c r="B69" s="7"/>
      <c r="C69" s="2" t="s">
        <v>16</v>
      </c>
      <c r="K69" s="23"/>
      <c r="L69" s="16"/>
      <c r="M69" s="31">
        <f>42000-3935+11428+7745</f>
        <v>57238</v>
      </c>
      <c r="N69" s="30"/>
    </row>
    <row r="70" spans="2:14" ht="16.5" thickBot="1" x14ac:dyDescent="0.3">
      <c r="B70" s="7" t="s">
        <v>17</v>
      </c>
      <c r="K70" s="23"/>
      <c r="L70" s="16"/>
      <c r="N70" s="48">
        <f>M68+M69</f>
        <v>1255055.8799999999</v>
      </c>
    </row>
    <row r="71" spans="2:14" ht="16.5" thickTop="1" x14ac:dyDescent="0.25">
      <c r="B71" s="7"/>
      <c r="K71" s="23"/>
      <c r="L71" s="16"/>
      <c r="N71" s="35"/>
    </row>
    <row r="72" spans="2:14" ht="16.5" thickBot="1" x14ac:dyDescent="0.3">
      <c r="B72" s="7" t="s">
        <v>27</v>
      </c>
      <c r="K72" s="23"/>
      <c r="L72" s="16"/>
      <c r="N72" s="34">
        <f>N41-N70</f>
        <v>0</v>
      </c>
    </row>
    <row r="73" spans="2:14" ht="16.5" thickTop="1" x14ac:dyDescent="0.25">
      <c r="B73" s="7"/>
      <c r="K73" s="23"/>
      <c r="L73" s="16"/>
      <c r="N73" s="30"/>
    </row>
    <row r="74" spans="2:14" x14ac:dyDescent="0.25">
      <c r="B74" s="7"/>
      <c r="K74" s="23"/>
    </row>
    <row r="75" spans="2:14" x14ac:dyDescent="0.25">
      <c r="B75" s="24" t="s">
        <v>7</v>
      </c>
      <c r="C75" s="3"/>
      <c r="D75" s="3"/>
      <c r="E75" s="3"/>
      <c r="F75" s="3"/>
      <c r="G75" s="3"/>
      <c r="H75" s="3"/>
      <c r="I75" s="3"/>
      <c r="J75" s="3"/>
      <c r="K75" s="25"/>
      <c r="L75" s="3"/>
      <c r="M75" s="3"/>
    </row>
    <row r="76" spans="2:14" x14ac:dyDescent="0.25">
      <c r="B76" s="24"/>
      <c r="C76" s="3"/>
      <c r="D76" s="3"/>
      <c r="E76" s="3"/>
      <c r="F76" s="3"/>
      <c r="G76" s="3"/>
      <c r="H76" s="3"/>
      <c r="I76" s="3"/>
      <c r="J76" s="3"/>
      <c r="K76" s="25"/>
      <c r="L76" s="3"/>
      <c r="M76" s="3"/>
    </row>
    <row r="77" spans="2:14" x14ac:dyDescent="0.25">
      <c r="B77" s="26"/>
      <c r="K77" s="23"/>
    </row>
    <row r="79" spans="2:14" ht="16.5" thickBot="1" x14ac:dyDescent="0.3">
      <c r="B79" s="27"/>
      <c r="C79" s="27"/>
      <c r="D79" s="27"/>
      <c r="E79" s="27"/>
      <c r="F79" s="27"/>
      <c r="H79" s="52">
        <v>45495</v>
      </c>
      <c r="I79" s="52"/>
      <c r="J79" s="52"/>
    </row>
    <row r="80" spans="2:14" ht="16.5" thickTop="1" x14ac:dyDescent="0.25">
      <c r="B80" s="53" t="s">
        <v>8</v>
      </c>
      <c r="C80" s="53"/>
      <c r="D80" s="53"/>
      <c r="E80" s="53"/>
      <c r="F80" s="53"/>
      <c r="H80" s="53" t="s">
        <v>9</v>
      </c>
      <c r="I80" s="53"/>
      <c r="J80" s="53"/>
    </row>
    <row r="82" spans="2:2" x14ac:dyDescent="0.25">
      <c r="B82" s="7"/>
    </row>
  </sheetData>
  <mergeCells count="3">
    <mergeCell ref="H79:J79"/>
    <mergeCell ref="B80:F80"/>
    <mergeCell ref="H80:J80"/>
  </mergeCells>
  <pageMargins left="0.2" right="0.2" top="0.5" bottom="0.75" header="0.3" footer="0.3"/>
  <pageSetup scale="64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54497-F53F-4BDF-BBD3-B773677C4A3C}">
  <sheetPr>
    <pageSetUpPr fitToPage="1"/>
  </sheetPr>
  <dimension ref="A3:O82"/>
  <sheetViews>
    <sheetView zoomScaleNormal="100" workbookViewId="0">
      <selection activeCell="P11" sqref="P1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3" width="9.28515625" style="2"/>
    <col min="4" max="4" width="10.85546875" style="2" customWidth="1"/>
    <col min="5" max="5" width="10.140625" style="2" customWidth="1"/>
    <col min="6" max="6" width="3.28515625" style="2" customWidth="1"/>
    <col min="7" max="7" width="15.42578125" style="2" customWidth="1"/>
    <col min="8" max="8" width="13.7109375" style="2" customWidth="1"/>
    <col min="9" max="9" width="14.140625" style="2" customWidth="1"/>
    <col min="10" max="10" width="34" style="2" customWidth="1"/>
    <col min="11" max="11" width="9.85546875" style="2" customWidth="1"/>
    <col min="12" max="12" width="15.42578125" style="2" bestFit="1" customWidth="1"/>
    <col min="13" max="14" width="15.7109375" style="2" bestFit="1" customWidth="1"/>
    <col min="15" max="16384" width="9.28515625" style="2"/>
  </cols>
  <sheetData>
    <row r="3" spans="2:14" ht="16.5" thickBot="1" x14ac:dyDescent="0.3">
      <c r="B3" s="1" t="s">
        <v>0</v>
      </c>
      <c r="C3" s="1"/>
      <c r="D3" s="1"/>
      <c r="E3" s="1"/>
      <c r="F3" s="1"/>
      <c r="G3" s="1"/>
      <c r="H3" s="1"/>
      <c r="I3" s="1"/>
      <c r="J3" s="1"/>
    </row>
    <row r="4" spans="2:14" x14ac:dyDescent="0.25">
      <c r="C4" s="2" t="s">
        <v>1</v>
      </c>
    </row>
    <row r="6" spans="2:14" x14ac:dyDescent="0.25">
      <c r="B6" s="32" t="s">
        <v>21</v>
      </c>
      <c r="L6" s="36" t="s">
        <v>28</v>
      </c>
      <c r="M6" s="33" t="s">
        <v>29</v>
      </c>
      <c r="N6" s="3"/>
    </row>
    <row r="7" spans="2:14" ht="16.5" thickBot="1" x14ac:dyDescent="0.3">
      <c r="B7" s="2" t="s">
        <v>2</v>
      </c>
      <c r="E7" s="4">
        <v>45382</v>
      </c>
      <c r="F7" s="1"/>
      <c r="G7" s="1"/>
      <c r="H7" s="1"/>
    </row>
    <row r="9" spans="2:14" ht="16.5" thickBot="1" x14ac:dyDescent="0.3">
      <c r="B9" s="2" t="s">
        <v>24</v>
      </c>
      <c r="M9" s="5">
        <v>45291</v>
      </c>
      <c r="N9" s="6">
        <v>1125349.0900000001</v>
      </c>
    </row>
    <row r="10" spans="2:14" x14ac:dyDescent="0.25">
      <c r="B10" s="44" t="s">
        <v>10</v>
      </c>
    </row>
    <row r="11" spans="2:14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10" t="s">
        <v>32</v>
      </c>
      <c r="J11" s="9" t="s">
        <v>33</v>
      </c>
      <c r="K11" s="8"/>
    </row>
    <row r="12" spans="2:14" ht="16.5" thickBot="1" x14ac:dyDescent="0.3">
      <c r="D12" s="11">
        <v>45292</v>
      </c>
      <c r="E12" s="1"/>
      <c r="G12" s="12">
        <f>8015+11113+39792+1549+1308+3098</f>
        <v>64875</v>
      </c>
      <c r="H12" s="12">
        <v>1500</v>
      </c>
      <c r="I12" s="12">
        <v>0</v>
      </c>
      <c r="J12" s="12">
        <f>SUM(G12:I12)</f>
        <v>66375</v>
      </c>
      <c r="L12" s="13"/>
    </row>
    <row r="13" spans="2:14" ht="16.5" thickBot="1" x14ac:dyDescent="0.3">
      <c r="D13" s="11">
        <v>45323</v>
      </c>
      <c r="E13" s="11"/>
      <c r="G13" s="14">
        <v>0</v>
      </c>
      <c r="H13" s="12">
        <v>42000</v>
      </c>
      <c r="I13" s="12">
        <v>0</v>
      </c>
      <c r="J13" s="12">
        <f t="shared" ref="J13:J14" si="0">SUM(G13:I13)</f>
        <v>42000</v>
      </c>
      <c r="L13" s="15"/>
    </row>
    <row r="14" spans="2:14" ht="16.5" thickBot="1" x14ac:dyDescent="0.3">
      <c r="D14" s="11">
        <v>45352</v>
      </c>
      <c r="E14" s="1"/>
      <c r="G14" s="14">
        <v>0</v>
      </c>
      <c r="H14" s="12">
        <v>0</v>
      </c>
      <c r="I14" s="12">
        <v>0</v>
      </c>
      <c r="J14" s="12">
        <f t="shared" si="0"/>
        <v>0</v>
      </c>
      <c r="L14" s="13"/>
    </row>
    <row r="15" spans="2:14" x14ac:dyDescent="0.25">
      <c r="D15" s="39" t="s">
        <v>34</v>
      </c>
      <c r="G15" s="41">
        <f>SUM(G12:G14)</f>
        <v>64875</v>
      </c>
      <c r="H15" s="42">
        <f>SUM(H12:H14)</f>
        <v>43500</v>
      </c>
      <c r="I15" s="42">
        <f>SUM(I12:I14)</f>
        <v>0</v>
      </c>
      <c r="J15" s="40"/>
      <c r="L15" s="13"/>
    </row>
    <row r="16" spans="2:14" x14ac:dyDescent="0.25">
      <c r="H16" s="13"/>
      <c r="I16" s="13"/>
      <c r="J16" s="16"/>
    </row>
    <row r="17" spans="2:13" ht="16.5" thickBot="1" x14ac:dyDescent="0.3">
      <c r="F17" s="7" t="s">
        <v>11</v>
      </c>
      <c r="K17" s="17" t="s">
        <v>5</v>
      </c>
      <c r="L17" s="18">
        <f>SUM(J12:J14)</f>
        <v>108375</v>
      </c>
      <c r="M17" s="45"/>
    </row>
    <row r="18" spans="2:13" ht="16.5" thickBot="1" x14ac:dyDescent="0.3">
      <c r="F18" s="7"/>
      <c r="K18" s="23"/>
      <c r="L18" s="43"/>
      <c r="M18" s="46">
        <f>N9+L17</f>
        <v>1233724.0900000001</v>
      </c>
    </row>
    <row r="19" spans="2:13" x14ac:dyDescent="0.25">
      <c r="B19" s="44" t="s">
        <v>36</v>
      </c>
      <c r="F19" s="7"/>
      <c r="K19" s="23"/>
      <c r="L19" s="43"/>
    </row>
    <row r="20" spans="2:13" ht="16.5" thickBot="1" x14ac:dyDescent="0.3">
      <c r="B20" s="2" t="s">
        <v>24</v>
      </c>
      <c r="K20" s="5">
        <v>45291</v>
      </c>
      <c r="L20" s="6">
        <v>541.97</v>
      </c>
    </row>
    <row r="21" spans="2:13" ht="47.25" x14ac:dyDescent="0.25">
      <c r="B21" s="7" t="s">
        <v>37</v>
      </c>
      <c r="D21" s="8" t="s">
        <v>9</v>
      </c>
      <c r="E21" s="8"/>
      <c r="F21" s="8"/>
      <c r="G21" s="10" t="s">
        <v>38</v>
      </c>
      <c r="H21" s="10" t="s">
        <v>39</v>
      </c>
      <c r="I21" s="10" t="s">
        <v>40</v>
      </c>
      <c r="J21" s="9" t="s">
        <v>41</v>
      </c>
      <c r="K21" s="8"/>
    </row>
    <row r="22" spans="2:13" ht="16.5" thickBot="1" x14ac:dyDescent="0.3">
      <c r="D22" s="11">
        <v>45292</v>
      </c>
      <c r="E22" s="1"/>
      <c r="G22" s="12">
        <v>361.51</v>
      </c>
      <c r="H22" s="12">
        <v>372.71</v>
      </c>
      <c r="I22" s="12">
        <v>139.03</v>
      </c>
      <c r="J22" s="12">
        <f>SUM(G22:I22)</f>
        <v>873.25</v>
      </c>
      <c r="L22" s="13"/>
    </row>
    <row r="23" spans="2:13" ht="16.5" thickBot="1" x14ac:dyDescent="0.3">
      <c r="D23" s="11">
        <v>45323</v>
      </c>
      <c r="E23" s="11"/>
      <c r="G23" s="14">
        <v>338.44</v>
      </c>
      <c r="H23" s="12">
        <v>348.92</v>
      </c>
      <c r="I23" s="12">
        <v>130.15</v>
      </c>
      <c r="J23" s="12">
        <f t="shared" ref="J23:J24" si="1">SUM(G23:I23)</f>
        <v>817.51</v>
      </c>
      <c r="L23" s="15"/>
    </row>
    <row r="24" spans="2:13" ht="16.5" thickBot="1" x14ac:dyDescent="0.3">
      <c r="D24" s="11">
        <v>45352</v>
      </c>
      <c r="E24" s="1"/>
      <c r="G24" s="14">
        <v>375.17</v>
      </c>
      <c r="H24" s="12">
        <v>373.4</v>
      </c>
      <c r="I24" s="12">
        <v>139.24</v>
      </c>
      <c r="J24" s="12">
        <f t="shared" si="1"/>
        <v>887.81</v>
      </c>
      <c r="L24" s="13"/>
    </row>
    <row r="25" spans="2:13" x14ac:dyDescent="0.25">
      <c r="D25" s="39" t="s">
        <v>34</v>
      </c>
      <c r="G25" s="41">
        <f>SUM(G22:G24)</f>
        <v>1075.1200000000001</v>
      </c>
      <c r="H25" s="42">
        <f>SUM(H22:H24)</f>
        <v>1095.03</v>
      </c>
      <c r="I25" s="42">
        <f>SUM(I22:I24)</f>
        <v>408.42</v>
      </c>
      <c r="J25" s="40"/>
      <c r="L25" s="13"/>
    </row>
    <row r="26" spans="2:13" x14ac:dyDescent="0.25">
      <c r="H26" s="13"/>
      <c r="I26" s="13"/>
      <c r="J26" s="16"/>
    </row>
    <row r="27" spans="2:13" ht="16.5" thickBot="1" x14ac:dyDescent="0.3">
      <c r="F27" s="7" t="s">
        <v>42</v>
      </c>
      <c r="K27" s="17" t="s">
        <v>5</v>
      </c>
      <c r="L27" s="49">
        <f>SUM(J22:J24)</f>
        <v>2578.5699999999997</v>
      </c>
    </row>
    <row r="28" spans="2:13" x14ac:dyDescent="0.25">
      <c r="M28" s="50">
        <f>L20+L27</f>
        <v>3120.54</v>
      </c>
    </row>
    <row r="29" spans="2:13" x14ac:dyDescent="0.25">
      <c r="B29" s="7" t="s">
        <v>20</v>
      </c>
    </row>
    <row r="30" spans="2:13" ht="16.5" thickBot="1" x14ac:dyDescent="0.3">
      <c r="C30" s="1"/>
      <c r="D30" s="1"/>
      <c r="E30" s="1"/>
      <c r="J30" s="14"/>
    </row>
    <row r="31" spans="2:13" ht="16.5" thickBot="1" x14ac:dyDescent="0.3">
      <c r="C31" s="1"/>
      <c r="D31" s="1"/>
      <c r="E31" s="1"/>
      <c r="J31" s="14">
        <v>0</v>
      </c>
    </row>
    <row r="32" spans="2:13" ht="16.5" thickBot="1" x14ac:dyDescent="0.3">
      <c r="C32" s="1"/>
      <c r="D32" s="1"/>
      <c r="E32" s="1"/>
      <c r="J32" s="14">
        <v>0</v>
      </c>
    </row>
    <row r="33" spans="1:15" ht="16.5" thickBot="1" x14ac:dyDescent="0.3">
      <c r="C33" s="1"/>
      <c r="D33" s="1"/>
      <c r="E33" s="1"/>
      <c r="J33" s="14">
        <v>0</v>
      </c>
    </row>
    <row r="34" spans="1:15" ht="16.5" thickBot="1" x14ac:dyDescent="0.3">
      <c r="C34" s="1"/>
      <c r="D34" s="1"/>
      <c r="E34" s="1"/>
      <c r="J34" s="14">
        <v>0</v>
      </c>
    </row>
    <row r="35" spans="1:15" ht="16.5" thickBot="1" x14ac:dyDescent="0.3">
      <c r="C35" s="1"/>
      <c r="D35" s="1"/>
      <c r="E35" s="1"/>
      <c r="J35" s="14">
        <v>0</v>
      </c>
    </row>
    <row r="36" spans="1:15" ht="16.5" thickBot="1" x14ac:dyDescent="0.3">
      <c r="C36" s="1"/>
      <c r="D36" s="1"/>
      <c r="E36" s="1"/>
      <c r="J36" s="14">
        <v>0</v>
      </c>
    </row>
    <row r="37" spans="1:15" ht="16.5" thickBot="1" x14ac:dyDescent="0.3">
      <c r="C37" s="1"/>
      <c r="D37" s="1"/>
      <c r="E37" s="1"/>
      <c r="J37" s="14">
        <v>0</v>
      </c>
    </row>
    <row r="39" spans="1:15" ht="16.5" thickBot="1" x14ac:dyDescent="0.3">
      <c r="F39" s="7" t="s">
        <v>19</v>
      </c>
      <c r="K39" s="17" t="s">
        <v>5</v>
      </c>
      <c r="L39" s="19">
        <f>SUM(J30:J37)</f>
        <v>0</v>
      </c>
    </row>
    <row r="41" spans="1:15" ht="16.5" thickBot="1" x14ac:dyDescent="0.3">
      <c r="B41" s="7" t="s">
        <v>6</v>
      </c>
      <c r="M41" s="23"/>
      <c r="N41" s="47">
        <f>+L17+N9+M28+L39</f>
        <v>1236844.6300000001</v>
      </c>
    </row>
    <row r="42" spans="1:15" ht="16.5" thickTop="1" x14ac:dyDescent="0.25">
      <c r="A42" s="20"/>
      <c r="B42" s="2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2"/>
      <c r="N42" s="20"/>
      <c r="O42" s="20"/>
    </row>
    <row r="44" spans="1:15" ht="16.5" thickBot="1" x14ac:dyDescent="0.3">
      <c r="B44" s="2" t="s">
        <v>25</v>
      </c>
      <c r="K44" s="17" t="s">
        <v>5</v>
      </c>
      <c r="L44" s="19">
        <v>439993.65</v>
      </c>
    </row>
    <row r="45" spans="1:15" ht="16.5" thickBot="1" x14ac:dyDescent="0.3">
      <c r="C45" s="7" t="s">
        <v>12</v>
      </c>
      <c r="J45" s="14">
        <v>1500</v>
      </c>
    </row>
    <row r="46" spans="1:15" ht="16.5" thickBot="1" x14ac:dyDescent="0.3">
      <c r="C46" s="2" t="s">
        <v>13</v>
      </c>
      <c r="J46" s="14">
        <v>0</v>
      </c>
    </row>
    <row r="47" spans="1:15" ht="16.5" thickBot="1" x14ac:dyDescent="0.3">
      <c r="C47" s="2" t="s">
        <v>35</v>
      </c>
      <c r="J47" s="14">
        <f>372.71+348.92+373.4</f>
        <v>1095.03</v>
      </c>
    </row>
    <row r="48" spans="1:15" ht="16.5" thickBot="1" x14ac:dyDescent="0.3">
      <c r="B48" s="7" t="s">
        <v>14</v>
      </c>
      <c r="K48" s="17" t="s">
        <v>5</v>
      </c>
      <c r="L48" s="19">
        <f>L44+J45-J46+J47</f>
        <v>442588.68000000005</v>
      </c>
    </row>
    <row r="49" spans="2:12" x14ac:dyDescent="0.25">
      <c r="B49" s="7"/>
      <c r="K49" s="23"/>
      <c r="L49" s="16"/>
    </row>
    <row r="50" spans="2:12" x14ac:dyDescent="0.25">
      <c r="B50" s="7"/>
      <c r="K50" s="23"/>
      <c r="L50" s="16"/>
    </row>
    <row r="51" spans="2:12" x14ac:dyDescent="0.25">
      <c r="B51" s="7"/>
      <c r="K51" s="23"/>
      <c r="L51" s="16"/>
    </row>
    <row r="52" spans="2:12" ht="16.5" thickBot="1" x14ac:dyDescent="0.3">
      <c r="B52" s="2" t="s">
        <v>26</v>
      </c>
      <c r="K52" s="17" t="s">
        <v>5</v>
      </c>
      <c r="L52" s="19">
        <v>426774.12</v>
      </c>
    </row>
    <row r="53" spans="2:12" ht="16.5" thickBot="1" x14ac:dyDescent="0.3">
      <c r="C53" s="7" t="s">
        <v>12</v>
      </c>
      <c r="J53" s="14">
        <v>159875</v>
      </c>
    </row>
    <row r="54" spans="2:12" ht="16.5" thickBot="1" x14ac:dyDescent="0.3">
      <c r="C54" s="2" t="s">
        <v>13</v>
      </c>
      <c r="J54" s="14">
        <v>0</v>
      </c>
    </row>
    <row r="55" spans="2:12" ht="16.5" thickBot="1" x14ac:dyDescent="0.3">
      <c r="C55" s="2" t="s">
        <v>35</v>
      </c>
      <c r="J55" s="14">
        <f>361.51+338.44+375.17</f>
        <v>1075.1200000000001</v>
      </c>
    </row>
    <row r="56" spans="2:12" ht="16.5" thickBot="1" x14ac:dyDescent="0.3">
      <c r="B56" s="7" t="s">
        <v>18</v>
      </c>
      <c r="K56" s="17" t="s">
        <v>5</v>
      </c>
      <c r="L56" s="19">
        <f>L52+J53-J54+J55</f>
        <v>587724.24</v>
      </c>
    </row>
    <row r="57" spans="2:12" x14ac:dyDescent="0.25">
      <c r="B57" s="7"/>
      <c r="K57" s="23"/>
      <c r="L57" s="16"/>
    </row>
    <row r="58" spans="2:12" x14ac:dyDescent="0.25">
      <c r="B58" s="7"/>
      <c r="K58" s="23"/>
      <c r="L58" s="16"/>
    </row>
    <row r="59" spans="2:12" x14ac:dyDescent="0.25">
      <c r="B59" s="7"/>
      <c r="K59" s="23"/>
      <c r="L59" s="16"/>
    </row>
    <row r="60" spans="2:12" ht="16.5" thickBot="1" x14ac:dyDescent="0.3">
      <c r="B60" s="2" t="s">
        <v>30</v>
      </c>
      <c r="K60" s="17" t="s">
        <v>5</v>
      </c>
      <c r="L60" s="19">
        <v>164123.29</v>
      </c>
    </row>
    <row r="61" spans="2:12" ht="16.5" thickBot="1" x14ac:dyDescent="0.3">
      <c r="C61" s="7" t="s">
        <v>12</v>
      </c>
      <c r="J61" s="14">
        <v>0</v>
      </c>
    </row>
    <row r="62" spans="2:12" ht="16.5" thickBot="1" x14ac:dyDescent="0.3">
      <c r="C62" s="2" t="s">
        <v>13</v>
      </c>
      <c r="J62" s="14">
        <v>0</v>
      </c>
    </row>
    <row r="63" spans="2:12" ht="16.5" thickBot="1" x14ac:dyDescent="0.3">
      <c r="C63" s="2" t="s">
        <v>35</v>
      </c>
      <c r="J63" s="14">
        <f>139.03+130.15+139.24</f>
        <v>408.42</v>
      </c>
    </row>
    <row r="64" spans="2:12" ht="16.5" thickBot="1" x14ac:dyDescent="0.3">
      <c r="B64" s="7" t="s">
        <v>31</v>
      </c>
      <c r="K64" s="17" t="s">
        <v>5</v>
      </c>
      <c r="L64" s="19">
        <f>L60+J61-J62+J63</f>
        <v>164531.71000000002</v>
      </c>
    </row>
    <row r="65" spans="2:14" x14ac:dyDescent="0.25">
      <c r="B65" s="7"/>
      <c r="K65" s="23"/>
      <c r="L65" s="16"/>
    </row>
    <row r="66" spans="2:14" x14ac:dyDescent="0.25">
      <c r="B66" s="7"/>
      <c r="K66" s="23"/>
      <c r="L66" s="16"/>
    </row>
    <row r="67" spans="2:14" x14ac:dyDescent="0.25">
      <c r="B67" s="7"/>
      <c r="K67" s="23"/>
      <c r="L67" s="16"/>
    </row>
    <row r="68" spans="2:14" ht="16.5" thickBot="1" x14ac:dyDescent="0.3">
      <c r="B68" s="7" t="s">
        <v>15</v>
      </c>
      <c r="K68" s="23"/>
      <c r="L68" s="16"/>
      <c r="M68" s="29">
        <f>L48+L56+L64</f>
        <v>1194844.6300000001</v>
      </c>
    </row>
    <row r="69" spans="2:14" ht="16.5" thickBot="1" x14ac:dyDescent="0.3">
      <c r="B69" s="7"/>
      <c r="C69" s="2" t="s">
        <v>16</v>
      </c>
      <c r="K69" s="23"/>
      <c r="L69" s="16"/>
      <c r="M69" s="31">
        <v>42000</v>
      </c>
      <c r="N69" s="30"/>
    </row>
    <row r="70" spans="2:14" ht="16.5" thickBot="1" x14ac:dyDescent="0.3">
      <c r="B70" s="7" t="s">
        <v>17</v>
      </c>
      <c r="K70" s="23"/>
      <c r="L70" s="16"/>
      <c r="N70" s="48">
        <f>M68+M69</f>
        <v>1236844.6300000001</v>
      </c>
    </row>
    <row r="71" spans="2:14" ht="16.5" thickTop="1" x14ac:dyDescent="0.25">
      <c r="B71" s="7"/>
      <c r="K71" s="23"/>
      <c r="L71" s="16"/>
      <c r="N71" s="35"/>
    </row>
    <row r="72" spans="2:14" ht="16.5" thickBot="1" x14ac:dyDescent="0.3">
      <c r="B72" s="7" t="s">
        <v>27</v>
      </c>
      <c r="K72" s="23"/>
      <c r="L72" s="16"/>
      <c r="N72" s="34">
        <f>N41-N70</f>
        <v>0</v>
      </c>
    </row>
    <row r="73" spans="2:14" ht="16.5" thickTop="1" x14ac:dyDescent="0.25">
      <c r="B73" s="7"/>
      <c r="K73" s="23"/>
      <c r="L73" s="16"/>
      <c r="N73" s="30"/>
    </row>
    <row r="74" spans="2:14" x14ac:dyDescent="0.25">
      <c r="B74" s="7"/>
      <c r="K74" s="23"/>
    </row>
    <row r="75" spans="2:14" x14ac:dyDescent="0.25">
      <c r="B75" s="24" t="s">
        <v>7</v>
      </c>
      <c r="C75" s="3"/>
      <c r="D75" s="3"/>
      <c r="E75" s="3"/>
      <c r="F75" s="3"/>
      <c r="G75" s="3"/>
      <c r="H75" s="3"/>
      <c r="I75" s="3"/>
      <c r="J75" s="3"/>
      <c r="K75" s="25"/>
      <c r="L75" s="3"/>
      <c r="M75" s="3"/>
    </row>
    <row r="76" spans="2:14" x14ac:dyDescent="0.25">
      <c r="B76" s="24"/>
      <c r="C76" s="3"/>
      <c r="D76" s="3"/>
      <c r="E76" s="3"/>
      <c r="F76" s="3"/>
      <c r="G76" s="3"/>
      <c r="H76" s="3"/>
      <c r="I76" s="3"/>
      <c r="J76" s="3"/>
      <c r="K76" s="25"/>
      <c r="L76" s="3"/>
      <c r="M76" s="3"/>
    </row>
    <row r="77" spans="2:14" x14ac:dyDescent="0.25">
      <c r="B77" s="26"/>
      <c r="K77" s="23"/>
    </row>
    <row r="79" spans="2:14" ht="16.5" thickBot="1" x14ac:dyDescent="0.3">
      <c r="B79" s="27"/>
      <c r="C79" s="27"/>
      <c r="D79" s="27"/>
      <c r="E79" s="27"/>
      <c r="F79" s="27"/>
      <c r="H79" s="52">
        <v>45398</v>
      </c>
      <c r="I79" s="52"/>
      <c r="J79" s="52"/>
    </row>
    <row r="80" spans="2:14" ht="16.5" thickTop="1" x14ac:dyDescent="0.25">
      <c r="B80" s="53" t="s">
        <v>8</v>
      </c>
      <c r="C80" s="53"/>
      <c r="D80" s="53"/>
      <c r="E80" s="53"/>
      <c r="F80" s="53"/>
      <c r="H80" s="53" t="s">
        <v>9</v>
      </c>
      <c r="I80" s="53"/>
      <c r="J80" s="53"/>
    </row>
    <row r="82" spans="2:2" x14ac:dyDescent="0.25">
      <c r="B82" s="7"/>
    </row>
  </sheetData>
  <mergeCells count="3">
    <mergeCell ref="H79:J79"/>
    <mergeCell ref="B80:F80"/>
    <mergeCell ref="H80:J80"/>
  </mergeCells>
  <pageMargins left="0.2" right="0.2" top="0.5" bottom="0.75" header="0.3" footer="0.3"/>
  <pageSetup scale="64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AA3AF-617D-4D3E-83A3-298758AF69D6}">
  <sheetPr>
    <pageSetUpPr fitToPage="1"/>
  </sheetPr>
  <dimension ref="A3:O81"/>
  <sheetViews>
    <sheetView topLeftCell="A6" zoomScaleNormal="100" workbookViewId="0">
      <selection activeCell="M24" sqref="M2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3" width="9.28515625" style="2"/>
    <col min="4" max="4" width="10.85546875" style="2" customWidth="1"/>
    <col min="5" max="5" width="10.140625" style="2" customWidth="1"/>
    <col min="6" max="6" width="3.28515625" style="2" customWidth="1"/>
    <col min="7" max="7" width="12.7109375" style="2" bestFit="1" customWidth="1"/>
    <col min="8" max="8" width="13.7109375" style="2" customWidth="1"/>
    <col min="9" max="9" width="14.140625" style="2" customWidth="1"/>
    <col min="10" max="10" width="34" style="2" customWidth="1"/>
    <col min="11" max="11" width="6.7109375" style="2" customWidth="1"/>
    <col min="12" max="12" width="15.42578125" style="2" bestFit="1" customWidth="1"/>
    <col min="13" max="14" width="15.7109375" style="2" bestFit="1" customWidth="1"/>
    <col min="15" max="16384" width="9.28515625" style="2"/>
  </cols>
  <sheetData>
    <row r="3" spans="2:14" ht="16.5" thickBot="1" x14ac:dyDescent="0.3">
      <c r="B3" s="1" t="s">
        <v>0</v>
      </c>
      <c r="C3" s="1"/>
      <c r="D3" s="1"/>
      <c r="E3" s="1"/>
      <c r="F3" s="1"/>
      <c r="G3" s="1"/>
      <c r="H3" s="1"/>
      <c r="I3" s="1"/>
      <c r="J3" s="1"/>
    </row>
    <row r="4" spans="2:14" x14ac:dyDescent="0.25">
      <c r="C4" s="2" t="s">
        <v>1</v>
      </c>
    </row>
    <row r="6" spans="2:14" x14ac:dyDescent="0.25">
      <c r="B6" s="32" t="s">
        <v>21</v>
      </c>
      <c r="L6" s="36" t="s">
        <v>28</v>
      </c>
      <c r="M6" s="33" t="s">
        <v>29</v>
      </c>
      <c r="N6" s="3"/>
    </row>
    <row r="7" spans="2:14" ht="16.5" thickBot="1" x14ac:dyDescent="0.3">
      <c r="B7" s="2" t="s">
        <v>2</v>
      </c>
      <c r="E7" s="4">
        <v>45291</v>
      </c>
      <c r="F7" s="1"/>
      <c r="G7" s="1"/>
      <c r="H7" s="1"/>
    </row>
    <row r="9" spans="2:14" ht="16.5" thickBot="1" x14ac:dyDescent="0.3">
      <c r="B9" s="2" t="s">
        <v>24</v>
      </c>
      <c r="M9" s="5">
        <v>45199</v>
      </c>
      <c r="N9" s="6">
        <v>1030349.09</v>
      </c>
    </row>
    <row r="10" spans="2:14" x14ac:dyDescent="0.25">
      <c r="B10" s="44" t="s">
        <v>10</v>
      </c>
    </row>
    <row r="11" spans="2:14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10" t="s">
        <v>32</v>
      </c>
      <c r="J11" s="9" t="s">
        <v>33</v>
      </c>
      <c r="K11" s="8"/>
    </row>
    <row r="12" spans="2:14" ht="16.5" thickBot="1" x14ac:dyDescent="0.3">
      <c r="D12" s="11">
        <v>45200</v>
      </c>
      <c r="E12" s="1"/>
      <c r="G12" s="12">
        <v>7745</v>
      </c>
      <c r="H12" s="12">
        <v>0</v>
      </c>
      <c r="I12" s="12">
        <v>0</v>
      </c>
      <c r="J12" s="12">
        <f>SUM(G12:I12)</f>
        <v>7745</v>
      </c>
      <c r="L12" s="13"/>
    </row>
    <row r="13" spans="2:14" ht="16.5" thickBot="1" x14ac:dyDescent="0.3">
      <c r="D13" s="11">
        <v>45231</v>
      </c>
      <c r="E13" s="11"/>
      <c r="G13" s="14">
        <v>0</v>
      </c>
      <c r="H13" s="12">
        <v>0</v>
      </c>
      <c r="I13" s="12">
        <v>0</v>
      </c>
      <c r="J13" s="12">
        <f t="shared" ref="J13:J14" si="0">SUM(G13:I13)</f>
        <v>0</v>
      </c>
      <c r="L13" s="15"/>
    </row>
    <row r="14" spans="2:14" ht="16.5" thickBot="1" x14ac:dyDescent="0.3">
      <c r="D14" s="11">
        <v>45261</v>
      </c>
      <c r="E14" s="1"/>
      <c r="G14" s="14">
        <v>87255</v>
      </c>
      <c r="H14" s="12">
        <v>0</v>
      </c>
      <c r="I14" s="12">
        <v>0</v>
      </c>
      <c r="J14" s="12">
        <f t="shared" si="0"/>
        <v>87255</v>
      </c>
      <c r="L14" s="13"/>
    </row>
    <row r="15" spans="2:14" x14ac:dyDescent="0.25">
      <c r="D15" s="39" t="s">
        <v>34</v>
      </c>
      <c r="G15" s="41">
        <f>SUM(G12:G14)</f>
        <v>95000</v>
      </c>
      <c r="H15" s="42">
        <f>SUM(H12:H14)</f>
        <v>0</v>
      </c>
      <c r="I15" s="42">
        <f>SUM(I12:I14)</f>
        <v>0</v>
      </c>
      <c r="J15" s="40"/>
      <c r="L15" s="13"/>
    </row>
    <row r="16" spans="2:14" x14ac:dyDescent="0.25">
      <c r="H16" s="13"/>
      <c r="I16" s="13"/>
      <c r="J16" s="16"/>
    </row>
    <row r="17" spans="2:12" ht="16.5" thickBot="1" x14ac:dyDescent="0.3">
      <c r="F17" s="7" t="s">
        <v>11</v>
      </c>
      <c r="K17" s="17" t="s">
        <v>5</v>
      </c>
      <c r="L17" s="18">
        <f>SUM(J12:J14)</f>
        <v>95000</v>
      </c>
    </row>
    <row r="18" spans="2:12" x14ac:dyDescent="0.25">
      <c r="F18" s="7"/>
      <c r="K18" s="23"/>
      <c r="L18" s="43"/>
    </row>
    <row r="19" spans="2:12" x14ac:dyDescent="0.25">
      <c r="B19" s="44" t="s">
        <v>36</v>
      </c>
      <c r="F19" s="7"/>
      <c r="K19" s="23"/>
      <c r="L19" s="43"/>
    </row>
    <row r="20" spans="2:12" ht="47.25" x14ac:dyDescent="0.25">
      <c r="B20" s="7" t="s">
        <v>37</v>
      </c>
      <c r="D20" s="8" t="s">
        <v>9</v>
      </c>
      <c r="E20" s="8"/>
      <c r="F20" s="8"/>
      <c r="G20" s="10" t="s">
        <v>38</v>
      </c>
      <c r="H20" s="10" t="s">
        <v>39</v>
      </c>
      <c r="I20" s="10" t="s">
        <v>40</v>
      </c>
      <c r="J20" s="9" t="s">
        <v>41</v>
      </c>
      <c r="K20" s="8"/>
    </row>
    <row r="21" spans="2:12" ht="16.5" thickBot="1" x14ac:dyDescent="0.3">
      <c r="D21" s="11">
        <v>45200</v>
      </c>
      <c r="E21" s="1"/>
      <c r="G21" s="12">
        <v>0</v>
      </c>
      <c r="H21" s="12">
        <v>0</v>
      </c>
      <c r="I21" s="12">
        <v>0</v>
      </c>
      <c r="J21" s="12">
        <f>SUM(G21:I21)</f>
        <v>0</v>
      </c>
      <c r="L21" s="13"/>
    </row>
    <row r="22" spans="2:12" ht="16.5" thickBot="1" x14ac:dyDescent="0.3">
      <c r="D22" s="11">
        <v>45231</v>
      </c>
      <c r="E22" s="11"/>
      <c r="G22" s="14">
        <v>0</v>
      </c>
      <c r="H22" s="12">
        <v>0</v>
      </c>
      <c r="I22" s="12">
        <v>0</v>
      </c>
      <c r="J22" s="12">
        <f t="shared" ref="J22:J23" si="1">SUM(G22:I22)</f>
        <v>0</v>
      </c>
      <c r="L22" s="15"/>
    </row>
    <row r="23" spans="2:12" ht="16.5" thickBot="1" x14ac:dyDescent="0.3">
      <c r="D23" s="11">
        <v>45261</v>
      </c>
      <c r="E23" s="1"/>
      <c r="G23" s="14">
        <v>224.37</v>
      </c>
      <c r="H23" s="12">
        <v>231.32</v>
      </c>
      <c r="I23" s="12">
        <v>86.28</v>
      </c>
      <c r="J23" s="12">
        <f t="shared" si="1"/>
        <v>541.97</v>
      </c>
      <c r="L23" s="13"/>
    </row>
    <row r="24" spans="2:12" x14ac:dyDescent="0.25">
      <c r="D24" s="39" t="s">
        <v>34</v>
      </c>
      <c r="G24" s="41">
        <f>SUM(G21:G23)</f>
        <v>224.37</v>
      </c>
      <c r="H24" s="42">
        <f>SUM(H21:H23)</f>
        <v>231.32</v>
      </c>
      <c r="I24" s="42">
        <f>SUM(I21:I23)</f>
        <v>86.28</v>
      </c>
      <c r="J24" s="40"/>
      <c r="L24" s="13"/>
    </row>
    <row r="25" spans="2:12" x14ac:dyDescent="0.25">
      <c r="H25" s="13"/>
      <c r="I25" s="13"/>
      <c r="J25" s="16"/>
    </row>
    <row r="26" spans="2:12" ht="16.5" thickBot="1" x14ac:dyDescent="0.3">
      <c r="F26" s="7" t="s">
        <v>42</v>
      </c>
      <c r="K26" s="17" t="s">
        <v>5</v>
      </c>
      <c r="L26" s="18">
        <f>SUM(J21:J23)</f>
        <v>541.97</v>
      </c>
    </row>
    <row r="28" spans="2:12" x14ac:dyDescent="0.25">
      <c r="B28" s="7" t="s">
        <v>20</v>
      </c>
    </row>
    <row r="29" spans="2:12" ht="16.5" thickBot="1" x14ac:dyDescent="0.3">
      <c r="C29" s="1"/>
      <c r="D29" s="1"/>
      <c r="E29" s="1"/>
      <c r="J29" s="14"/>
    </row>
    <row r="30" spans="2:12" ht="16.5" thickBot="1" x14ac:dyDescent="0.3">
      <c r="C30" s="1"/>
      <c r="D30" s="1"/>
      <c r="E30" s="1"/>
      <c r="J30" s="14">
        <v>0</v>
      </c>
    </row>
    <row r="31" spans="2:12" ht="16.5" thickBot="1" x14ac:dyDescent="0.3">
      <c r="C31" s="1"/>
      <c r="D31" s="1"/>
      <c r="E31" s="1"/>
      <c r="J31" s="14">
        <v>0</v>
      </c>
    </row>
    <row r="32" spans="2:12" ht="16.5" thickBot="1" x14ac:dyDescent="0.3">
      <c r="C32" s="1"/>
      <c r="D32" s="1"/>
      <c r="E32" s="1"/>
      <c r="J32" s="14">
        <v>0</v>
      </c>
    </row>
    <row r="33" spans="1:15" ht="16.5" thickBot="1" x14ac:dyDescent="0.3">
      <c r="C33" s="1"/>
      <c r="D33" s="1"/>
      <c r="E33" s="1"/>
      <c r="J33" s="14">
        <v>0</v>
      </c>
    </row>
    <row r="34" spans="1:15" ht="16.5" thickBot="1" x14ac:dyDescent="0.3">
      <c r="C34" s="1"/>
      <c r="D34" s="1"/>
      <c r="E34" s="1"/>
      <c r="J34" s="14">
        <v>0</v>
      </c>
    </row>
    <row r="35" spans="1:15" ht="16.5" thickBot="1" x14ac:dyDescent="0.3">
      <c r="C35" s="1"/>
      <c r="D35" s="1"/>
      <c r="E35" s="1"/>
      <c r="J35" s="14">
        <v>0</v>
      </c>
    </row>
    <row r="36" spans="1:15" ht="16.5" thickBot="1" x14ac:dyDescent="0.3">
      <c r="C36" s="1"/>
      <c r="D36" s="1"/>
      <c r="E36" s="1"/>
      <c r="J36" s="14">
        <v>0</v>
      </c>
    </row>
    <row r="38" spans="1:15" ht="16.5" thickBot="1" x14ac:dyDescent="0.3">
      <c r="F38" s="7" t="s">
        <v>19</v>
      </c>
      <c r="K38" s="17" t="s">
        <v>5</v>
      </c>
      <c r="L38" s="19">
        <f>SUM(J29:J36)</f>
        <v>0</v>
      </c>
    </row>
    <row r="40" spans="1:15" ht="16.5" thickBot="1" x14ac:dyDescent="0.3">
      <c r="B40" s="7" t="s">
        <v>6</v>
      </c>
      <c r="M40" s="23"/>
      <c r="N40" s="37">
        <f>+L17+N9+L26+L38</f>
        <v>1125891.0599999998</v>
      </c>
    </row>
    <row r="41" spans="1:15" ht="16.5" thickTop="1" x14ac:dyDescent="0.25">
      <c r="A41" s="20"/>
      <c r="B41" s="21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2"/>
      <c r="N41" s="20"/>
      <c r="O41" s="20"/>
    </row>
    <row r="43" spans="1:15" ht="16.5" thickBot="1" x14ac:dyDescent="0.3">
      <c r="B43" s="2" t="s">
        <v>25</v>
      </c>
      <c r="K43" s="17" t="s">
        <v>5</v>
      </c>
      <c r="L43" s="19">
        <v>439762.33</v>
      </c>
    </row>
    <row r="44" spans="1:15" ht="16.5" thickBot="1" x14ac:dyDescent="0.3">
      <c r="C44" s="7" t="s">
        <v>12</v>
      </c>
      <c r="J44" s="14">
        <v>0</v>
      </c>
    </row>
    <row r="45" spans="1:15" ht="16.5" thickBot="1" x14ac:dyDescent="0.3">
      <c r="C45" s="2" t="s">
        <v>13</v>
      </c>
      <c r="J45" s="14">
        <v>0</v>
      </c>
    </row>
    <row r="46" spans="1:15" ht="16.5" thickBot="1" x14ac:dyDescent="0.3">
      <c r="C46" s="2" t="s">
        <v>35</v>
      </c>
      <c r="J46" s="14">
        <v>231.32</v>
      </c>
    </row>
    <row r="47" spans="1:15" ht="16.5" thickBot="1" x14ac:dyDescent="0.3">
      <c r="B47" s="7" t="s">
        <v>14</v>
      </c>
      <c r="K47" s="17" t="s">
        <v>5</v>
      </c>
      <c r="L47" s="19">
        <f>L43+J44-J45+J46</f>
        <v>439993.65</v>
      </c>
    </row>
    <row r="48" spans="1:15" x14ac:dyDescent="0.25">
      <c r="B48" s="7"/>
      <c r="K48" s="23"/>
      <c r="L48" s="16"/>
    </row>
    <row r="49" spans="2:12" x14ac:dyDescent="0.25">
      <c r="B49" s="7"/>
      <c r="K49" s="23"/>
      <c r="L49" s="16"/>
    </row>
    <row r="50" spans="2:12" x14ac:dyDescent="0.25">
      <c r="B50" s="7"/>
      <c r="K50" s="23"/>
      <c r="L50" s="16"/>
    </row>
    <row r="51" spans="2:12" ht="16.5" thickBot="1" x14ac:dyDescent="0.3">
      <c r="B51" s="2" t="s">
        <v>26</v>
      </c>
      <c r="K51" s="17" t="s">
        <v>5</v>
      </c>
      <c r="L51" s="19">
        <v>426549.75</v>
      </c>
    </row>
    <row r="52" spans="2:12" ht="16.5" thickBot="1" x14ac:dyDescent="0.3">
      <c r="C52" s="7" t="s">
        <v>12</v>
      </c>
      <c r="J52" s="14">
        <v>0</v>
      </c>
    </row>
    <row r="53" spans="2:12" ht="16.5" thickBot="1" x14ac:dyDescent="0.3">
      <c r="C53" s="2" t="s">
        <v>13</v>
      </c>
      <c r="J53" s="14">
        <v>0</v>
      </c>
    </row>
    <row r="54" spans="2:12" ht="16.5" thickBot="1" x14ac:dyDescent="0.3">
      <c r="C54" s="2" t="s">
        <v>35</v>
      </c>
      <c r="J54" s="14">
        <v>224.37</v>
      </c>
    </row>
    <row r="55" spans="2:12" ht="16.5" thickBot="1" x14ac:dyDescent="0.3">
      <c r="B55" s="7" t="s">
        <v>18</v>
      </c>
      <c r="K55" s="17" t="s">
        <v>5</v>
      </c>
      <c r="L55" s="19">
        <f>L51+J52-J53+J54</f>
        <v>426774.12</v>
      </c>
    </row>
    <row r="56" spans="2:12" x14ac:dyDescent="0.25">
      <c r="B56" s="7"/>
      <c r="K56" s="23"/>
      <c r="L56" s="16"/>
    </row>
    <row r="57" spans="2:12" x14ac:dyDescent="0.25">
      <c r="B57" s="7"/>
      <c r="K57" s="23"/>
      <c r="L57" s="16"/>
    </row>
    <row r="58" spans="2:12" x14ac:dyDescent="0.25">
      <c r="B58" s="7"/>
      <c r="K58" s="23"/>
      <c r="L58" s="16"/>
    </row>
    <row r="59" spans="2:12" ht="16.5" thickBot="1" x14ac:dyDescent="0.3">
      <c r="B59" s="2" t="s">
        <v>30</v>
      </c>
      <c r="K59" s="17" t="s">
        <v>5</v>
      </c>
      <c r="L59" s="19">
        <v>164037.01</v>
      </c>
    </row>
    <row r="60" spans="2:12" ht="16.5" thickBot="1" x14ac:dyDescent="0.3">
      <c r="C60" s="7" t="s">
        <v>12</v>
      </c>
      <c r="J60" s="14">
        <v>0</v>
      </c>
    </row>
    <row r="61" spans="2:12" ht="16.5" thickBot="1" x14ac:dyDescent="0.3">
      <c r="C61" s="2" t="s">
        <v>13</v>
      </c>
      <c r="J61" s="14">
        <v>0</v>
      </c>
    </row>
    <row r="62" spans="2:12" ht="16.5" thickBot="1" x14ac:dyDescent="0.3">
      <c r="C62" s="2" t="s">
        <v>35</v>
      </c>
      <c r="J62" s="14">
        <v>86.28</v>
      </c>
    </row>
    <row r="63" spans="2:12" ht="16.5" thickBot="1" x14ac:dyDescent="0.3">
      <c r="B63" s="7" t="s">
        <v>31</v>
      </c>
      <c r="K63" s="17" t="s">
        <v>5</v>
      </c>
      <c r="L63" s="19">
        <f>L59+J60-J61+J62</f>
        <v>164123.29</v>
      </c>
    </row>
    <row r="64" spans="2:12" x14ac:dyDescent="0.25">
      <c r="B64" s="7"/>
      <c r="K64" s="23"/>
      <c r="L64" s="16"/>
    </row>
    <row r="65" spans="2:14" x14ac:dyDescent="0.25">
      <c r="B65" s="7"/>
      <c r="K65" s="23"/>
      <c r="L65" s="16"/>
    </row>
    <row r="66" spans="2:14" x14ac:dyDescent="0.25">
      <c r="B66" s="7"/>
      <c r="K66" s="23"/>
      <c r="L66" s="16"/>
    </row>
    <row r="67" spans="2:14" ht="16.5" thickBot="1" x14ac:dyDescent="0.3">
      <c r="B67" s="7" t="s">
        <v>15</v>
      </c>
      <c r="K67" s="23"/>
      <c r="L67" s="16"/>
      <c r="M67" s="29">
        <f>L47+L55+L63</f>
        <v>1030891.06</v>
      </c>
    </row>
    <row r="68" spans="2:14" ht="16.5" thickBot="1" x14ac:dyDescent="0.3">
      <c r="B68" s="7"/>
      <c r="C68" s="2" t="s">
        <v>16</v>
      </c>
      <c r="K68" s="23"/>
      <c r="L68" s="16"/>
      <c r="M68" s="31">
        <v>95000</v>
      </c>
      <c r="N68" s="30"/>
    </row>
    <row r="69" spans="2:14" ht="16.5" thickBot="1" x14ac:dyDescent="0.3">
      <c r="B69" s="7" t="s">
        <v>17</v>
      </c>
      <c r="K69" s="23"/>
      <c r="L69" s="16"/>
      <c r="N69" s="38">
        <f>M67+M68</f>
        <v>1125891.06</v>
      </c>
    </row>
    <row r="70" spans="2:14" ht="16.5" thickTop="1" x14ac:dyDescent="0.25">
      <c r="B70" s="7"/>
      <c r="K70" s="23"/>
      <c r="L70" s="16"/>
      <c r="N70" s="35"/>
    </row>
    <row r="71" spans="2:14" ht="16.5" thickBot="1" x14ac:dyDescent="0.3">
      <c r="B71" s="7" t="s">
        <v>27</v>
      </c>
      <c r="K71" s="23"/>
      <c r="L71" s="16"/>
      <c r="N71" s="34">
        <f>N40-N69</f>
        <v>0</v>
      </c>
    </row>
    <row r="72" spans="2:14" ht="16.5" thickTop="1" x14ac:dyDescent="0.25">
      <c r="B72" s="7"/>
      <c r="K72" s="23"/>
      <c r="L72" s="16"/>
      <c r="N72" s="30"/>
    </row>
    <row r="73" spans="2:14" x14ac:dyDescent="0.25">
      <c r="B73" s="7"/>
      <c r="K73" s="23"/>
    </row>
    <row r="74" spans="2:14" x14ac:dyDescent="0.25">
      <c r="B74" s="24" t="s">
        <v>7</v>
      </c>
      <c r="C74" s="3"/>
      <c r="D74" s="3"/>
      <c r="E74" s="3"/>
      <c r="F74" s="3"/>
      <c r="G74" s="3"/>
      <c r="H74" s="3"/>
      <c r="I74" s="3"/>
      <c r="J74" s="3"/>
      <c r="K74" s="25"/>
      <c r="L74" s="3"/>
      <c r="M74" s="3"/>
    </row>
    <row r="75" spans="2:14" x14ac:dyDescent="0.25">
      <c r="B75" s="24"/>
      <c r="C75" s="3"/>
      <c r="D75" s="3"/>
      <c r="E75" s="3"/>
      <c r="F75" s="3"/>
      <c r="G75" s="3"/>
      <c r="H75" s="3"/>
      <c r="I75" s="3"/>
      <c r="J75" s="3"/>
      <c r="K75" s="25"/>
      <c r="L75" s="3"/>
      <c r="M75" s="3"/>
    </row>
    <row r="76" spans="2:14" x14ac:dyDescent="0.25">
      <c r="B76" s="26"/>
      <c r="K76" s="23"/>
    </row>
    <row r="78" spans="2:14" ht="16.5" thickBot="1" x14ac:dyDescent="0.3">
      <c r="B78" s="27"/>
      <c r="C78" s="27"/>
      <c r="D78" s="27"/>
      <c r="E78" s="27"/>
      <c r="F78" s="27"/>
      <c r="H78" s="52">
        <v>45317</v>
      </c>
      <c r="I78" s="52"/>
      <c r="J78" s="52"/>
    </row>
    <row r="79" spans="2:14" ht="16.5" thickTop="1" x14ac:dyDescent="0.25">
      <c r="B79" s="53" t="s">
        <v>8</v>
      </c>
      <c r="C79" s="53"/>
      <c r="D79" s="53"/>
      <c r="E79" s="53"/>
      <c r="F79" s="53"/>
      <c r="H79" s="53" t="s">
        <v>9</v>
      </c>
      <c r="I79" s="53"/>
      <c r="J79" s="53"/>
    </row>
    <row r="81" spans="2:2" x14ac:dyDescent="0.25">
      <c r="B81" s="7"/>
    </row>
  </sheetData>
  <mergeCells count="3">
    <mergeCell ref="H78:J78"/>
    <mergeCell ref="B79:F79"/>
    <mergeCell ref="H79:J79"/>
  </mergeCells>
  <pageMargins left="0.2" right="0.2" top="0.5" bottom="0.75" header="0.3" footer="0.3"/>
  <pageSetup scale="64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0DE7F-C9B1-4E5E-AD96-0662AE301A54}">
  <sheetPr>
    <pageSetUpPr fitToPage="1"/>
  </sheetPr>
  <dimension ref="A3:O69"/>
  <sheetViews>
    <sheetView zoomScaleNormal="100" workbookViewId="0">
      <selection activeCell="N12" sqref="N1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3" width="9.28515625" style="2"/>
    <col min="4" max="4" width="10.85546875" style="2" customWidth="1"/>
    <col min="5" max="5" width="10.140625" style="2" customWidth="1"/>
    <col min="6" max="6" width="3.28515625" style="2" customWidth="1"/>
    <col min="7" max="7" width="12.7109375" style="2" bestFit="1" customWidth="1"/>
    <col min="8" max="8" width="13.7109375" style="2" customWidth="1"/>
    <col min="9" max="9" width="14.140625" style="2" customWidth="1"/>
    <col min="10" max="10" width="34" style="2" customWidth="1"/>
    <col min="11" max="11" width="6.7109375" style="2" customWidth="1"/>
    <col min="12" max="12" width="15.42578125" style="2" bestFit="1" customWidth="1"/>
    <col min="13" max="14" width="15.7109375" style="2" bestFit="1" customWidth="1"/>
    <col min="15" max="16384" width="9.28515625" style="2"/>
  </cols>
  <sheetData>
    <row r="3" spans="2:14" ht="16.5" thickBot="1" x14ac:dyDescent="0.3">
      <c r="B3" s="1" t="s">
        <v>0</v>
      </c>
      <c r="C3" s="1"/>
      <c r="D3" s="1"/>
      <c r="E3" s="1"/>
      <c r="F3" s="1"/>
      <c r="G3" s="1"/>
      <c r="H3" s="1"/>
      <c r="I3" s="1"/>
      <c r="J3" s="1"/>
    </row>
    <row r="4" spans="2:14" x14ac:dyDescent="0.25">
      <c r="C4" s="2" t="s">
        <v>1</v>
      </c>
    </row>
    <row r="6" spans="2:14" x14ac:dyDescent="0.25">
      <c r="B6" s="32" t="s">
        <v>21</v>
      </c>
      <c r="L6" s="36" t="s">
        <v>28</v>
      </c>
      <c r="M6" s="33" t="s">
        <v>29</v>
      </c>
      <c r="N6" s="3"/>
    </row>
    <row r="7" spans="2:14" ht="16.5" thickBot="1" x14ac:dyDescent="0.3">
      <c r="B7" s="2" t="s">
        <v>2</v>
      </c>
      <c r="E7" s="4">
        <v>45199</v>
      </c>
      <c r="F7" s="1"/>
      <c r="G7" s="1"/>
      <c r="H7" s="1"/>
    </row>
    <row r="9" spans="2:14" ht="16.5" thickBot="1" x14ac:dyDescent="0.3">
      <c r="B9" s="2" t="s">
        <v>24</v>
      </c>
      <c r="M9" s="5">
        <v>45107</v>
      </c>
      <c r="N9" s="6">
        <v>853969.08</v>
      </c>
    </row>
    <row r="10" spans="2:14" x14ac:dyDescent="0.25">
      <c r="B10" s="2" t="s">
        <v>10</v>
      </c>
    </row>
    <row r="11" spans="2:14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10" t="s">
        <v>32</v>
      </c>
      <c r="J11" s="9" t="s">
        <v>33</v>
      </c>
      <c r="K11" s="8"/>
    </row>
    <row r="12" spans="2:14" ht="16.5" thickBot="1" x14ac:dyDescent="0.3">
      <c r="D12" s="11">
        <v>45108</v>
      </c>
      <c r="E12" s="1"/>
      <c r="G12" s="12">
        <v>7745</v>
      </c>
      <c r="H12" s="12">
        <v>0</v>
      </c>
      <c r="I12" s="12">
        <v>0</v>
      </c>
      <c r="J12" s="12">
        <f>SUM(G12:I12)</f>
        <v>7745</v>
      </c>
      <c r="L12" s="13"/>
    </row>
    <row r="13" spans="2:14" ht="16.5" thickBot="1" x14ac:dyDescent="0.3">
      <c r="D13" s="11">
        <v>45139</v>
      </c>
      <c r="E13" s="11"/>
      <c r="G13" s="14">
        <v>1549</v>
      </c>
      <c r="H13" s="12">
        <v>0</v>
      </c>
      <c r="I13" s="12">
        <v>0</v>
      </c>
      <c r="J13" s="12">
        <f t="shared" ref="J13:J14" si="0">SUM(G13:I13)</f>
        <v>1549</v>
      </c>
      <c r="L13" s="15"/>
    </row>
    <row r="14" spans="2:14" ht="16.5" thickBot="1" x14ac:dyDescent="0.3">
      <c r="D14" s="11">
        <v>45170</v>
      </c>
      <c r="E14" s="1"/>
      <c r="G14" s="14">
        <v>1549</v>
      </c>
      <c r="H14" s="12">
        <v>1500</v>
      </c>
      <c r="I14" s="12">
        <v>164037.01</v>
      </c>
      <c r="J14" s="12">
        <f t="shared" si="0"/>
        <v>167086.01</v>
      </c>
      <c r="L14" s="13"/>
    </row>
    <row r="15" spans="2:14" x14ac:dyDescent="0.25">
      <c r="D15" s="39" t="s">
        <v>34</v>
      </c>
      <c r="G15" s="41">
        <f>SUM(G12:G14)</f>
        <v>10843</v>
      </c>
      <c r="H15" s="42">
        <f>SUM(H12:H14)</f>
        <v>1500</v>
      </c>
      <c r="I15" s="42">
        <f>SUM(I12:I14)</f>
        <v>164037.01</v>
      </c>
      <c r="J15" s="40"/>
      <c r="L15" s="13"/>
    </row>
    <row r="16" spans="2:14" x14ac:dyDescent="0.25">
      <c r="H16" s="13"/>
      <c r="I16" s="13"/>
      <c r="J16" s="16"/>
    </row>
    <row r="17" spans="1:15" ht="16.5" thickBot="1" x14ac:dyDescent="0.3">
      <c r="F17" s="7" t="s">
        <v>11</v>
      </c>
      <c r="K17" s="17" t="s">
        <v>5</v>
      </c>
      <c r="L17" s="18">
        <f>SUM(J12:J14)</f>
        <v>176380.01</v>
      </c>
    </row>
    <row r="19" spans="1:15" x14ac:dyDescent="0.25">
      <c r="B19" s="7" t="s">
        <v>20</v>
      </c>
    </row>
    <row r="20" spans="1:15" ht="16.5" thickBot="1" x14ac:dyDescent="0.3">
      <c r="C20" s="1"/>
      <c r="D20" s="1"/>
      <c r="E20" s="1"/>
      <c r="J20" s="14"/>
    </row>
    <row r="21" spans="1:15" ht="16.5" thickBot="1" x14ac:dyDescent="0.3">
      <c r="C21" s="1"/>
      <c r="D21" s="1"/>
      <c r="E21" s="1"/>
      <c r="J21" s="14">
        <v>0</v>
      </c>
    </row>
    <row r="22" spans="1:15" ht="16.5" thickBot="1" x14ac:dyDescent="0.3">
      <c r="C22" s="1"/>
      <c r="D22" s="1"/>
      <c r="E22" s="1"/>
      <c r="J22" s="14">
        <v>0</v>
      </c>
    </row>
    <row r="23" spans="1:15" ht="16.5" thickBot="1" x14ac:dyDescent="0.3">
      <c r="C23" s="1"/>
      <c r="D23" s="1"/>
      <c r="E23" s="1"/>
      <c r="J23" s="14">
        <v>0</v>
      </c>
    </row>
    <row r="24" spans="1:15" ht="16.5" thickBot="1" x14ac:dyDescent="0.3">
      <c r="C24" s="1"/>
      <c r="D24" s="1"/>
      <c r="E24" s="1"/>
      <c r="J24" s="14">
        <v>0</v>
      </c>
    </row>
    <row r="25" spans="1:15" ht="16.5" thickBot="1" x14ac:dyDescent="0.3">
      <c r="C25" s="1"/>
      <c r="D25" s="1"/>
      <c r="E25" s="1"/>
      <c r="J25" s="14">
        <v>0</v>
      </c>
    </row>
    <row r="26" spans="1:15" ht="16.5" thickBot="1" x14ac:dyDescent="0.3">
      <c r="C26" s="1"/>
      <c r="D26" s="1"/>
      <c r="E26" s="1"/>
      <c r="J26" s="14">
        <v>0</v>
      </c>
    </row>
    <row r="27" spans="1:15" ht="16.5" thickBot="1" x14ac:dyDescent="0.3">
      <c r="C27" s="1"/>
      <c r="D27" s="1"/>
      <c r="E27" s="1"/>
      <c r="J27" s="14">
        <v>0</v>
      </c>
    </row>
    <row r="29" spans="1:15" ht="16.5" thickBot="1" x14ac:dyDescent="0.3">
      <c r="F29" s="7" t="s">
        <v>19</v>
      </c>
      <c r="K29" s="17" t="s">
        <v>5</v>
      </c>
      <c r="L29" s="19">
        <f>SUM(J20:J27)</f>
        <v>0</v>
      </c>
    </row>
    <row r="31" spans="1:15" ht="16.5" thickBot="1" x14ac:dyDescent="0.3">
      <c r="B31" s="7" t="s">
        <v>6</v>
      </c>
      <c r="M31" s="23"/>
      <c r="N31" s="37">
        <f>+L17+N9+L29</f>
        <v>1030349.09</v>
      </c>
    </row>
    <row r="32" spans="1:15" ht="16.5" thickTop="1" x14ac:dyDescent="0.25">
      <c r="A32" s="20"/>
      <c r="B32" s="2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2"/>
      <c r="N32" s="20"/>
      <c r="O32" s="20"/>
    </row>
    <row r="34" spans="2:12" ht="16.5" thickBot="1" x14ac:dyDescent="0.3">
      <c r="B34" s="2" t="s">
        <v>25</v>
      </c>
      <c r="K34" s="17" t="s">
        <v>5</v>
      </c>
      <c r="L34" s="19">
        <v>436762.33</v>
      </c>
    </row>
    <row r="35" spans="2:12" ht="16.5" thickBot="1" x14ac:dyDescent="0.3">
      <c r="C35" s="7" t="s">
        <v>12</v>
      </c>
      <c r="J35" s="14">
        <v>3000</v>
      </c>
    </row>
    <row r="36" spans="2:12" ht="16.5" thickBot="1" x14ac:dyDescent="0.3">
      <c r="C36" s="2" t="s">
        <v>13</v>
      </c>
      <c r="J36" s="14">
        <v>0</v>
      </c>
    </row>
    <row r="37" spans="2:12" ht="16.5" thickBot="1" x14ac:dyDescent="0.3">
      <c r="B37" s="7" t="s">
        <v>14</v>
      </c>
      <c r="K37" s="17" t="s">
        <v>5</v>
      </c>
      <c r="L37" s="19">
        <f>L34+J35-J36</f>
        <v>439762.33</v>
      </c>
    </row>
    <row r="38" spans="2:12" x14ac:dyDescent="0.25">
      <c r="B38" s="7"/>
      <c r="K38" s="23"/>
      <c r="L38" s="16"/>
    </row>
    <row r="39" spans="2:12" x14ac:dyDescent="0.25">
      <c r="B39" s="7"/>
      <c r="K39" s="23"/>
      <c r="L39" s="16"/>
    </row>
    <row r="40" spans="2:12" x14ac:dyDescent="0.25">
      <c r="B40" s="7"/>
      <c r="K40" s="23"/>
      <c r="L40" s="16"/>
    </row>
    <row r="41" spans="2:12" ht="16.5" thickBot="1" x14ac:dyDescent="0.3">
      <c r="B41" s="2" t="s">
        <v>26</v>
      </c>
      <c r="K41" s="17" t="s">
        <v>5</v>
      </c>
      <c r="L41" s="19">
        <v>412608.75</v>
      </c>
    </row>
    <row r="42" spans="2:12" ht="16.5" thickBot="1" x14ac:dyDescent="0.3">
      <c r="C42" s="7" t="s">
        <v>12</v>
      </c>
      <c r="J42" s="14">
        <v>13941</v>
      </c>
    </row>
    <row r="43" spans="2:12" ht="16.5" thickBot="1" x14ac:dyDescent="0.3">
      <c r="C43" s="2" t="s">
        <v>13</v>
      </c>
      <c r="J43" s="14">
        <v>0</v>
      </c>
    </row>
    <row r="44" spans="2:12" ht="16.5" thickBot="1" x14ac:dyDescent="0.3">
      <c r="B44" s="7" t="s">
        <v>18</v>
      </c>
      <c r="K44" s="17" t="s">
        <v>5</v>
      </c>
      <c r="L44" s="19">
        <f>L41+J42-J43</f>
        <v>426549.75</v>
      </c>
    </row>
    <row r="45" spans="2:12" x14ac:dyDescent="0.25">
      <c r="B45" s="7"/>
      <c r="K45" s="23"/>
      <c r="L45" s="16"/>
    </row>
    <row r="46" spans="2:12" x14ac:dyDescent="0.25">
      <c r="B46" s="7"/>
      <c r="K46" s="23"/>
      <c r="L46" s="16"/>
    </row>
    <row r="47" spans="2:12" x14ac:dyDescent="0.25">
      <c r="B47" s="7"/>
      <c r="K47" s="23"/>
      <c r="L47" s="16"/>
    </row>
    <row r="48" spans="2:12" ht="16.5" thickBot="1" x14ac:dyDescent="0.3">
      <c r="B48" s="2" t="s">
        <v>30</v>
      </c>
      <c r="K48" s="17" t="s">
        <v>5</v>
      </c>
      <c r="L48" s="19">
        <v>0</v>
      </c>
    </row>
    <row r="49" spans="2:14" ht="16.5" thickBot="1" x14ac:dyDescent="0.3">
      <c r="C49" s="7" t="s">
        <v>12</v>
      </c>
      <c r="J49" s="14">
        <v>164037.01</v>
      </c>
    </row>
    <row r="50" spans="2:14" ht="16.5" thickBot="1" x14ac:dyDescent="0.3">
      <c r="C50" s="2" t="s">
        <v>13</v>
      </c>
      <c r="J50" s="14">
        <v>0</v>
      </c>
    </row>
    <row r="51" spans="2:14" ht="16.5" thickBot="1" x14ac:dyDescent="0.3">
      <c r="B51" s="7" t="s">
        <v>31</v>
      </c>
      <c r="K51" s="17" t="s">
        <v>5</v>
      </c>
      <c r="L51" s="19">
        <f>L48+J49-J50</f>
        <v>164037.01</v>
      </c>
    </row>
    <row r="52" spans="2:14" x14ac:dyDescent="0.25">
      <c r="B52" s="7"/>
      <c r="K52" s="23"/>
      <c r="L52" s="16"/>
    </row>
    <row r="53" spans="2:14" x14ac:dyDescent="0.25">
      <c r="B53" s="7"/>
      <c r="K53" s="23"/>
      <c r="L53" s="16"/>
    </row>
    <row r="54" spans="2:14" x14ac:dyDescent="0.25">
      <c r="B54" s="7"/>
      <c r="K54" s="23"/>
      <c r="L54" s="16"/>
    </row>
    <row r="55" spans="2:14" ht="16.5" thickBot="1" x14ac:dyDescent="0.3">
      <c r="B55" s="7" t="s">
        <v>15</v>
      </c>
      <c r="K55" s="23"/>
      <c r="L55" s="16"/>
      <c r="M55" s="29">
        <f>L37+L44+L51</f>
        <v>1030349.0900000001</v>
      </c>
    </row>
    <row r="56" spans="2:14" ht="16.5" thickBot="1" x14ac:dyDescent="0.3">
      <c r="B56" s="7"/>
      <c r="C56" s="2" t="s">
        <v>16</v>
      </c>
      <c r="K56" s="23"/>
      <c r="L56" s="16"/>
      <c r="M56" s="31">
        <v>0</v>
      </c>
      <c r="N56" s="30"/>
    </row>
    <row r="57" spans="2:14" ht="16.5" thickBot="1" x14ac:dyDescent="0.3">
      <c r="B57" s="7" t="s">
        <v>17</v>
      </c>
      <c r="K57" s="23"/>
      <c r="L57" s="16"/>
      <c r="N57" s="38">
        <f>M55+M56</f>
        <v>1030349.0900000001</v>
      </c>
    </row>
    <row r="58" spans="2:14" ht="16.5" thickTop="1" x14ac:dyDescent="0.25">
      <c r="B58" s="7"/>
      <c r="K58" s="23"/>
      <c r="L58" s="16"/>
      <c r="N58" s="35"/>
    </row>
    <row r="59" spans="2:14" ht="16.5" thickBot="1" x14ac:dyDescent="0.3">
      <c r="B59" s="7" t="s">
        <v>27</v>
      </c>
      <c r="K59" s="23"/>
      <c r="L59" s="16"/>
      <c r="N59" s="34">
        <f>N31-N57</f>
        <v>0</v>
      </c>
    </row>
    <row r="60" spans="2:14" ht="16.5" thickTop="1" x14ac:dyDescent="0.25">
      <c r="B60" s="7"/>
      <c r="K60" s="23"/>
      <c r="L60" s="16"/>
      <c r="N60" s="30"/>
    </row>
    <row r="61" spans="2:14" x14ac:dyDescent="0.25">
      <c r="B61" s="7"/>
      <c r="K61" s="23"/>
    </row>
    <row r="62" spans="2:14" x14ac:dyDescent="0.25">
      <c r="B62" s="24" t="s">
        <v>7</v>
      </c>
      <c r="C62" s="3"/>
      <c r="D62" s="3"/>
      <c r="E62" s="3"/>
      <c r="F62" s="3"/>
      <c r="G62" s="3"/>
      <c r="H62" s="3"/>
      <c r="I62" s="3"/>
      <c r="J62" s="3"/>
      <c r="K62" s="25"/>
      <c r="L62" s="3"/>
      <c r="M62" s="3"/>
    </row>
    <row r="63" spans="2:14" x14ac:dyDescent="0.25">
      <c r="B63" s="24"/>
      <c r="C63" s="3"/>
      <c r="D63" s="3"/>
      <c r="E63" s="3"/>
      <c r="F63" s="3"/>
      <c r="G63" s="3"/>
      <c r="H63" s="3"/>
      <c r="I63" s="3"/>
      <c r="J63" s="3"/>
      <c r="K63" s="25"/>
      <c r="L63" s="3"/>
      <c r="M63" s="3"/>
    </row>
    <row r="64" spans="2:14" x14ac:dyDescent="0.25">
      <c r="B64" s="26"/>
      <c r="K64" s="23"/>
    </row>
    <row r="66" spans="2:10" ht="16.5" thickBot="1" x14ac:dyDescent="0.3">
      <c r="B66" s="27"/>
      <c r="C66" s="27"/>
      <c r="D66" s="27"/>
      <c r="E66" s="27"/>
      <c r="F66" s="27"/>
      <c r="H66" s="52">
        <v>45216</v>
      </c>
      <c r="I66" s="52"/>
      <c r="J66" s="52"/>
    </row>
    <row r="67" spans="2:10" ht="16.5" thickTop="1" x14ac:dyDescent="0.25">
      <c r="B67" s="53" t="s">
        <v>8</v>
      </c>
      <c r="C67" s="53"/>
      <c r="D67" s="53"/>
      <c r="E67" s="53"/>
      <c r="F67" s="53"/>
      <c r="H67" s="53" t="s">
        <v>9</v>
      </c>
      <c r="I67" s="53"/>
      <c r="J67" s="53"/>
    </row>
    <row r="69" spans="2:10" x14ac:dyDescent="0.25">
      <c r="B69" s="7"/>
    </row>
  </sheetData>
  <mergeCells count="3">
    <mergeCell ref="H66:J66"/>
    <mergeCell ref="B67:F67"/>
    <mergeCell ref="H67:J67"/>
  </mergeCells>
  <pageMargins left="0.2" right="0.2" top="0.5" bottom="0.75" header="0.3" footer="0.3"/>
  <pageSetup scale="64" orientation="portrait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5D768-C693-4001-9209-19224F613256}">
  <sheetPr>
    <pageSetUpPr fitToPage="1"/>
  </sheetPr>
  <dimension ref="A3:N58"/>
  <sheetViews>
    <sheetView topLeftCell="A6" zoomScaleNormal="100" workbookViewId="0">
      <selection activeCell="O48" sqref="O4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1</v>
      </c>
    </row>
    <row r="6" spans="2:13" x14ac:dyDescent="0.25">
      <c r="B6" s="32" t="s">
        <v>21</v>
      </c>
      <c r="K6" s="36" t="s">
        <v>28</v>
      </c>
      <c r="L6" s="33" t="s">
        <v>29</v>
      </c>
      <c r="M6" s="3"/>
    </row>
    <row r="7" spans="2:13" ht="16.5" thickBot="1" x14ac:dyDescent="0.3">
      <c r="B7" s="2" t="s">
        <v>2</v>
      </c>
      <c r="E7" s="4">
        <v>45107</v>
      </c>
      <c r="F7" s="1"/>
      <c r="G7" s="1"/>
      <c r="H7" s="1"/>
    </row>
    <row r="9" spans="2:13" ht="16.5" thickBot="1" x14ac:dyDescent="0.3">
      <c r="B9" s="2" t="s">
        <v>24</v>
      </c>
      <c r="L9" s="5">
        <v>45016</v>
      </c>
      <c r="M9" s="6">
        <v>849371.08</v>
      </c>
    </row>
    <row r="10" spans="2:13" x14ac:dyDescent="0.25">
      <c r="B10" s="2" t="s">
        <v>10</v>
      </c>
    </row>
    <row r="11" spans="2:13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9" t="s">
        <v>11</v>
      </c>
      <c r="J11" s="8"/>
    </row>
    <row r="12" spans="2:13" ht="16.5" thickBot="1" x14ac:dyDescent="0.3">
      <c r="D12" s="11">
        <v>45017</v>
      </c>
      <c r="E12" s="1"/>
      <c r="G12" s="12">
        <v>0</v>
      </c>
      <c r="H12" s="12">
        <v>0</v>
      </c>
      <c r="I12" s="12">
        <f>G12+H12</f>
        <v>0</v>
      </c>
      <c r="K12" s="13"/>
    </row>
    <row r="13" spans="2:13" ht="16.5" thickBot="1" x14ac:dyDescent="0.3">
      <c r="D13" s="11">
        <v>45047</v>
      </c>
      <c r="E13" s="11"/>
      <c r="G13" s="14">
        <v>0</v>
      </c>
      <c r="H13" s="14">
        <v>1500</v>
      </c>
      <c r="I13" s="12">
        <f t="shared" ref="I13:I14" si="0">G13+H13</f>
        <v>1500</v>
      </c>
      <c r="K13" s="15"/>
    </row>
    <row r="14" spans="2:13" ht="16.5" thickBot="1" x14ac:dyDescent="0.3">
      <c r="D14" s="11">
        <v>45078</v>
      </c>
      <c r="E14" s="1"/>
      <c r="G14" s="14">
        <v>3098</v>
      </c>
      <c r="H14" s="14">
        <v>0</v>
      </c>
      <c r="I14" s="12">
        <f t="shared" si="0"/>
        <v>3098</v>
      </c>
      <c r="K14" s="13"/>
    </row>
    <row r="15" spans="2:13" x14ac:dyDescent="0.25">
      <c r="H15" s="13"/>
      <c r="I15" s="16"/>
    </row>
    <row r="16" spans="2:13" ht="16.5" thickBot="1" x14ac:dyDescent="0.3">
      <c r="F16" s="7" t="s">
        <v>11</v>
      </c>
      <c r="J16" s="17" t="s">
        <v>5</v>
      </c>
      <c r="K16" s="18">
        <f>SUM(I12:I14)</f>
        <v>4598</v>
      </c>
    </row>
    <row r="18" spans="1:14" x14ac:dyDescent="0.25">
      <c r="B18" s="7" t="s">
        <v>20</v>
      </c>
    </row>
    <row r="19" spans="1:14" ht="16.5" thickBot="1" x14ac:dyDescent="0.3">
      <c r="C19" s="1"/>
      <c r="D19" s="1"/>
      <c r="E19" s="1"/>
      <c r="I19" s="14"/>
    </row>
    <row r="20" spans="1:14" ht="16.5" thickBot="1" x14ac:dyDescent="0.3">
      <c r="C20" s="1"/>
      <c r="D20" s="1"/>
      <c r="E20" s="1"/>
      <c r="I20" s="14">
        <v>0</v>
      </c>
    </row>
    <row r="21" spans="1:14" ht="16.5" thickBot="1" x14ac:dyDescent="0.3">
      <c r="C21" s="1"/>
      <c r="D21" s="1"/>
      <c r="E21" s="1"/>
      <c r="I21" s="14">
        <v>0</v>
      </c>
    </row>
    <row r="22" spans="1:14" ht="16.5" thickBot="1" x14ac:dyDescent="0.3">
      <c r="C22" s="1"/>
      <c r="D22" s="1"/>
      <c r="E22" s="1"/>
      <c r="I22" s="14">
        <v>0</v>
      </c>
    </row>
    <row r="23" spans="1:14" ht="16.5" thickBot="1" x14ac:dyDescent="0.3">
      <c r="C23" s="1"/>
      <c r="D23" s="1"/>
      <c r="E23" s="1"/>
      <c r="I23" s="14">
        <v>0</v>
      </c>
    </row>
    <row r="24" spans="1:14" ht="16.5" thickBot="1" x14ac:dyDescent="0.3">
      <c r="C24" s="1"/>
      <c r="D24" s="1"/>
      <c r="E24" s="1"/>
      <c r="I24" s="14">
        <v>0</v>
      </c>
    </row>
    <row r="25" spans="1:14" ht="16.5" thickBot="1" x14ac:dyDescent="0.3">
      <c r="C25" s="1"/>
      <c r="D25" s="1"/>
      <c r="E25" s="1"/>
      <c r="I25" s="14">
        <v>0</v>
      </c>
    </row>
    <row r="26" spans="1:14" ht="16.5" thickBot="1" x14ac:dyDescent="0.3">
      <c r="C26" s="1"/>
      <c r="D26" s="1"/>
      <c r="E26" s="1"/>
      <c r="I26" s="14">
        <v>0</v>
      </c>
    </row>
    <row r="28" spans="1:14" ht="16.5" thickBot="1" x14ac:dyDescent="0.3">
      <c r="F28" s="7" t="s">
        <v>19</v>
      </c>
      <c r="J28" s="17" t="s">
        <v>5</v>
      </c>
      <c r="K28" s="19">
        <f>SUM(I19:I26)</f>
        <v>0</v>
      </c>
    </row>
    <row r="30" spans="1:14" ht="16.5" thickBot="1" x14ac:dyDescent="0.3">
      <c r="B30" s="7" t="s">
        <v>6</v>
      </c>
      <c r="L30" s="23"/>
      <c r="M30" s="37">
        <f>+K16+M9+K28</f>
        <v>853969.08</v>
      </c>
    </row>
    <row r="31" spans="1:14" ht="16.5" thickTop="1" x14ac:dyDescent="0.25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2"/>
      <c r="M31" s="20"/>
      <c r="N31" s="20"/>
    </row>
    <row r="33" spans="2:13" ht="16.5" thickBot="1" x14ac:dyDescent="0.3">
      <c r="B33" s="2" t="s">
        <v>25</v>
      </c>
      <c r="J33" s="17" t="s">
        <v>5</v>
      </c>
      <c r="K33" s="19">
        <v>436762.33</v>
      </c>
    </row>
    <row r="34" spans="2:13" ht="16.5" thickBot="1" x14ac:dyDescent="0.3">
      <c r="C34" s="7" t="s">
        <v>12</v>
      </c>
      <c r="I34" s="14">
        <v>0</v>
      </c>
    </row>
    <row r="35" spans="2:13" ht="16.5" thickBot="1" x14ac:dyDescent="0.3">
      <c r="C35" s="2" t="s">
        <v>13</v>
      </c>
      <c r="I35" s="14">
        <v>0</v>
      </c>
    </row>
    <row r="36" spans="2:13" ht="16.5" thickBot="1" x14ac:dyDescent="0.3">
      <c r="B36" s="7" t="s">
        <v>14</v>
      </c>
      <c r="J36" s="17" t="s">
        <v>5</v>
      </c>
      <c r="K36" s="19">
        <f>K33+I34-I35</f>
        <v>436762.33</v>
      </c>
    </row>
    <row r="37" spans="2:13" x14ac:dyDescent="0.25">
      <c r="B37" s="7"/>
      <c r="J37" s="23"/>
      <c r="K37" s="16"/>
    </row>
    <row r="38" spans="2:13" x14ac:dyDescent="0.25">
      <c r="B38" s="7"/>
      <c r="J38" s="23"/>
      <c r="K38" s="16"/>
    </row>
    <row r="39" spans="2:13" ht="16.5" thickBot="1" x14ac:dyDescent="0.3">
      <c r="B39" s="2" t="s">
        <v>26</v>
      </c>
      <c r="J39" s="17" t="s">
        <v>5</v>
      </c>
      <c r="K39" s="19">
        <v>412608.75</v>
      </c>
    </row>
    <row r="40" spans="2:13" ht="16.5" thickBot="1" x14ac:dyDescent="0.3">
      <c r="C40" s="7" t="s">
        <v>12</v>
      </c>
      <c r="I40" s="14">
        <v>0</v>
      </c>
    </row>
    <row r="41" spans="2:13" ht="16.5" thickBot="1" x14ac:dyDescent="0.3">
      <c r="C41" s="2" t="s">
        <v>13</v>
      </c>
      <c r="I41" s="14">
        <v>0</v>
      </c>
    </row>
    <row r="42" spans="2:13" ht="16.5" thickBot="1" x14ac:dyDescent="0.3">
      <c r="B42" s="7" t="s">
        <v>18</v>
      </c>
      <c r="J42" s="17" t="s">
        <v>5</v>
      </c>
      <c r="K42" s="19">
        <f>K39+I40-I41</f>
        <v>412608.75</v>
      </c>
    </row>
    <row r="43" spans="2:13" x14ac:dyDescent="0.25">
      <c r="B43" s="7"/>
      <c r="J43" s="23"/>
      <c r="K43" s="16"/>
    </row>
    <row r="44" spans="2:13" ht="16.5" thickBot="1" x14ac:dyDescent="0.3">
      <c r="B44" s="7" t="s">
        <v>15</v>
      </c>
      <c r="J44" s="23"/>
      <c r="K44" s="16"/>
      <c r="L44" s="29">
        <f>K36+K42</f>
        <v>849371.08000000007</v>
      </c>
    </row>
    <row r="45" spans="2:13" ht="16.5" thickBot="1" x14ac:dyDescent="0.3">
      <c r="B45" s="7"/>
      <c r="C45" s="2" t="s">
        <v>16</v>
      </c>
      <c r="J45" s="23"/>
      <c r="K45" s="16"/>
      <c r="L45" s="31">
        <v>4598</v>
      </c>
      <c r="M45" s="30"/>
    </row>
    <row r="46" spans="2:13" ht="16.5" thickBot="1" x14ac:dyDescent="0.3">
      <c r="B46" s="7" t="s">
        <v>17</v>
      </c>
      <c r="J46" s="23"/>
      <c r="K46" s="16"/>
      <c r="M46" s="38">
        <f>L44+L45</f>
        <v>853969.08000000007</v>
      </c>
    </row>
    <row r="47" spans="2:13" ht="16.5" thickTop="1" x14ac:dyDescent="0.25">
      <c r="B47" s="7"/>
      <c r="J47" s="23"/>
      <c r="K47" s="16"/>
      <c r="M47" s="35"/>
    </row>
    <row r="48" spans="2:13" ht="16.5" thickBot="1" x14ac:dyDescent="0.3">
      <c r="B48" s="7" t="s">
        <v>27</v>
      </c>
      <c r="J48" s="23"/>
      <c r="K48" s="16"/>
      <c r="M48" s="34">
        <f>M30-M46</f>
        <v>0</v>
      </c>
    </row>
    <row r="49" spans="2:13" ht="16.5" thickTop="1" x14ac:dyDescent="0.25">
      <c r="B49" s="7"/>
      <c r="J49" s="23"/>
      <c r="K49" s="16"/>
      <c r="M49" s="30"/>
    </row>
    <row r="50" spans="2:13" x14ac:dyDescent="0.25">
      <c r="B50" s="7"/>
      <c r="J50" s="23"/>
    </row>
    <row r="51" spans="2:13" x14ac:dyDescent="0.25">
      <c r="B51" s="24" t="s">
        <v>7</v>
      </c>
      <c r="C51" s="3"/>
      <c r="D51" s="3"/>
      <c r="E51" s="3"/>
      <c r="F51" s="3"/>
      <c r="G51" s="3"/>
      <c r="H51" s="3"/>
      <c r="I51" s="3"/>
      <c r="J51" s="25"/>
      <c r="K51" s="3"/>
      <c r="L51" s="3"/>
    </row>
    <row r="52" spans="2:13" x14ac:dyDescent="0.25">
      <c r="B52" s="24"/>
      <c r="C52" s="3"/>
      <c r="D52" s="3"/>
      <c r="E52" s="3"/>
      <c r="F52" s="3"/>
      <c r="G52" s="3"/>
      <c r="H52" s="3"/>
      <c r="I52" s="3"/>
      <c r="J52" s="25"/>
      <c r="K52" s="3"/>
      <c r="L52" s="3"/>
    </row>
    <row r="53" spans="2:13" x14ac:dyDescent="0.25">
      <c r="B53" s="26"/>
      <c r="J53" s="23"/>
    </row>
    <row r="55" spans="2:13" ht="16.5" thickBot="1" x14ac:dyDescent="0.3">
      <c r="B55" s="27"/>
      <c r="C55" s="27"/>
      <c r="D55" s="27"/>
      <c r="E55" s="27"/>
      <c r="F55" s="27"/>
      <c r="H55" s="52">
        <v>45128</v>
      </c>
      <c r="I55" s="52"/>
    </row>
    <row r="56" spans="2:13" ht="16.5" thickTop="1" x14ac:dyDescent="0.25">
      <c r="B56" s="53" t="s">
        <v>8</v>
      </c>
      <c r="C56" s="53"/>
      <c r="D56" s="53"/>
      <c r="E56" s="53"/>
      <c r="F56" s="53"/>
      <c r="H56" s="53" t="s">
        <v>9</v>
      </c>
      <c r="I56" s="53"/>
    </row>
    <row r="58" spans="2:13" x14ac:dyDescent="0.25">
      <c r="B58" s="7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58"/>
  <sheetViews>
    <sheetView topLeftCell="A23" zoomScaleNormal="100" workbookViewId="0">
      <selection activeCell="A45" sqref="A45:XFD4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1</v>
      </c>
    </row>
    <row r="6" spans="2:13" x14ac:dyDescent="0.25">
      <c r="B6" s="32" t="s">
        <v>21</v>
      </c>
      <c r="K6" s="36" t="s">
        <v>28</v>
      </c>
      <c r="L6" s="33" t="s">
        <v>29</v>
      </c>
      <c r="M6" s="3"/>
    </row>
    <row r="7" spans="2:13" ht="16.5" thickBot="1" x14ac:dyDescent="0.3">
      <c r="B7" s="2" t="s">
        <v>2</v>
      </c>
      <c r="E7" s="4">
        <v>45016</v>
      </c>
      <c r="F7" s="1"/>
      <c r="G7" s="1"/>
      <c r="H7" s="1"/>
    </row>
    <row r="9" spans="2:13" ht="16.5" thickBot="1" x14ac:dyDescent="0.3">
      <c r="B9" s="2" t="s">
        <v>24</v>
      </c>
      <c r="L9" s="5">
        <v>44926</v>
      </c>
      <c r="M9" s="6">
        <v>830513.08</v>
      </c>
    </row>
    <row r="10" spans="2:13" x14ac:dyDescent="0.25">
      <c r="B10" s="2" t="s">
        <v>10</v>
      </c>
    </row>
    <row r="11" spans="2:13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9" t="s">
        <v>11</v>
      </c>
      <c r="J11" s="8"/>
    </row>
    <row r="12" spans="2:13" ht="16.5" thickBot="1" x14ac:dyDescent="0.3">
      <c r="D12" s="11">
        <v>44927</v>
      </c>
      <c r="E12" s="1"/>
      <c r="G12" s="12">
        <v>3098</v>
      </c>
      <c r="H12" s="12">
        <v>0</v>
      </c>
      <c r="I12" s="12">
        <f>G12+H12</f>
        <v>3098</v>
      </c>
      <c r="K12" s="13"/>
    </row>
    <row r="13" spans="2:13" ht="16.5" thickBot="1" x14ac:dyDescent="0.3">
      <c r="D13" s="11">
        <v>44958</v>
      </c>
      <c r="E13" s="11"/>
      <c r="G13" s="14">
        <v>11113</v>
      </c>
      <c r="H13" s="14">
        <v>0</v>
      </c>
      <c r="I13" s="12">
        <f t="shared" ref="I13:I14" si="0">G13+H13</f>
        <v>11113</v>
      </c>
      <c r="K13" s="15"/>
    </row>
    <row r="14" spans="2:13" ht="16.5" thickBot="1" x14ac:dyDescent="0.3">
      <c r="D14" s="11">
        <v>44986</v>
      </c>
      <c r="E14" s="1"/>
      <c r="G14" s="14">
        <v>4647</v>
      </c>
      <c r="H14" s="14">
        <v>0</v>
      </c>
      <c r="I14" s="12">
        <f t="shared" si="0"/>
        <v>4647</v>
      </c>
      <c r="K14" s="13"/>
    </row>
    <row r="15" spans="2:13" x14ac:dyDescent="0.25">
      <c r="H15" s="13"/>
      <c r="I15" s="16"/>
    </row>
    <row r="16" spans="2:13" ht="16.5" thickBot="1" x14ac:dyDescent="0.3">
      <c r="F16" s="7" t="s">
        <v>11</v>
      </c>
      <c r="J16" s="17" t="s">
        <v>5</v>
      </c>
      <c r="K16" s="18">
        <f>SUM(I12:I14)</f>
        <v>18858</v>
      </c>
    </row>
    <row r="18" spans="1:14" x14ac:dyDescent="0.25">
      <c r="B18" s="7" t="s">
        <v>20</v>
      </c>
    </row>
    <row r="19" spans="1:14" ht="16.5" thickBot="1" x14ac:dyDescent="0.3">
      <c r="C19" s="1"/>
      <c r="D19" s="1"/>
      <c r="E19" s="1"/>
      <c r="I19" s="14"/>
    </row>
    <row r="20" spans="1:14" ht="16.5" thickBot="1" x14ac:dyDescent="0.3">
      <c r="C20" s="1"/>
      <c r="D20" s="1"/>
      <c r="E20" s="1"/>
      <c r="I20" s="14">
        <v>0</v>
      </c>
    </row>
    <row r="21" spans="1:14" ht="16.5" thickBot="1" x14ac:dyDescent="0.3">
      <c r="C21" s="1"/>
      <c r="D21" s="1"/>
      <c r="E21" s="1"/>
      <c r="I21" s="14">
        <v>0</v>
      </c>
    </row>
    <row r="22" spans="1:14" ht="16.5" thickBot="1" x14ac:dyDescent="0.3">
      <c r="C22" s="1"/>
      <c r="D22" s="1"/>
      <c r="E22" s="1"/>
      <c r="I22" s="14">
        <v>0</v>
      </c>
    </row>
    <row r="23" spans="1:14" ht="16.5" thickBot="1" x14ac:dyDescent="0.3">
      <c r="C23" s="1"/>
      <c r="D23" s="1"/>
      <c r="E23" s="1"/>
      <c r="I23" s="14">
        <v>0</v>
      </c>
    </row>
    <row r="24" spans="1:14" ht="16.5" thickBot="1" x14ac:dyDescent="0.3">
      <c r="C24" s="1"/>
      <c r="D24" s="1"/>
      <c r="E24" s="1"/>
      <c r="I24" s="14">
        <v>0</v>
      </c>
    </row>
    <row r="25" spans="1:14" ht="16.5" thickBot="1" x14ac:dyDescent="0.3">
      <c r="C25" s="1"/>
      <c r="D25" s="1"/>
      <c r="E25" s="1"/>
      <c r="I25" s="14">
        <v>0</v>
      </c>
    </row>
    <row r="26" spans="1:14" ht="16.5" thickBot="1" x14ac:dyDescent="0.3">
      <c r="C26" s="1"/>
      <c r="D26" s="1"/>
      <c r="E26" s="1"/>
      <c r="I26" s="14">
        <v>0</v>
      </c>
    </row>
    <row r="28" spans="1:14" ht="16.5" thickBot="1" x14ac:dyDescent="0.3">
      <c r="F28" s="7" t="s">
        <v>19</v>
      </c>
      <c r="J28" s="17" t="s">
        <v>5</v>
      </c>
      <c r="K28" s="19">
        <f>SUM(I19:I26)</f>
        <v>0</v>
      </c>
    </row>
    <row r="30" spans="1:14" ht="16.5" thickBot="1" x14ac:dyDescent="0.3">
      <c r="B30" s="7" t="s">
        <v>6</v>
      </c>
      <c r="L30" s="23"/>
      <c r="M30" s="37">
        <f>+K16+M9+K28</f>
        <v>849371.08</v>
      </c>
    </row>
    <row r="31" spans="1:14" ht="16.5" thickTop="1" x14ac:dyDescent="0.25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2"/>
      <c r="M31" s="20"/>
      <c r="N31" s="20"/>
    </row>
    <row r="33" spans="2:13" ht="16.5" thickBot="1" x14ac:dyDescent="0.3">
      <c r="B33" s="2" t="s">
        <v>25</v>
      </c>
      <c r="J33" s="17" t="s">
        <v>5</v>
      </c>
      <c r="K33" s="19">
        <v>436762.33</v>
      </c>
    </row>
    <row r="34" spans="2:13" ht="16.5" thickBot="1" x14ac:dyDescent="0.3">
      <c r="C34" s="7" t="s">
        <v>12</v>
      </c>
      <c r="I34" s="14">
        <v>0</v>
      </c>
    </row>
    <row r="35" spans="2:13" ht="16.5" thickBot="1" x14ac:dyDescent="0.3">
      <c r="C35" s="2" t="s">
        <v>13</v>
      </c>
      <c r="I35" s="14">
        <v>0</v>
      </c>
    </row>
    <row r="36" spans="2:13" ht="16.5" thickBot="1" x14ac:dyDescent="0.3">
      <c r="B36" s="7" t="s">
        <v>14</v>
      </c>
      <c r="J36" s="17" t="s">
        <v>5</v>
      </c>
      <c r="K36" s="19">
        <f>K33+I34-I35</f>
        <v>436762.33</v>
      </c>
    </row>
    <row r="37" spans="2:13" x14ac:dyDescent="0.25">
      <c r="B37" s="7"/>
      <c r="J37" s="23"/>
      <c r="K37" s="16"/>
    </row>
    <row r="38" spans="2:13" x14ac:dyDescent="0.25">
      <c r="B38" s="7"/>
      <c r="J38" s="23"/>
      <c r="K38" s="16"/>
    </row>
    <row r="39" spans="2:13" ht="16.5" thickBot="1" x14ac:dyDescent="0.3">
      <c r="B39" s="2" t="s">
        <v>26</v>
      </c>
      <c r="J39" s="17" t="s">
        <v>5</v>
      </c>
      <c r="K39" s="19">
        <v>393750.75</v>
      </c>
    </row>
    <row r="40" spans="2:13" ht="16.5" thickBot="1" x14ac:dyDescent="0.3">
      <c r="C40" s="7" t="s">
        <v>12</v>
      </c>
      <c r="I40" s="14">
        <v>18858</v>
      </c>
    </row>
    <row r="41" spans="2:13" ht="16.5" thickBot="1" x14ac:dyDescent="0.3">
      <c r="C41" s="2" t="s">
        <v>13</v>
      </c>
      <c r="I41" s="14">
        <v>0</v>
      </c>
    </row>
    <row r="42" spans="2:13" ht="16.5" thickBot="1" x14ac:dyDescent="0.3">
      <c r="B42" s="7" t="s">
        <v>18</v>
      </c>
      <c r="J42" s="17" t="s">
        <v>5</v>
      </c>
      <c r="K42" s="19">
        <f>K39+I40-I41</f>
        <v>412608.75</v>
      </c>
    </row>
    <row r="43" spans="2:13" x14ac:dyDescent="0.25">
      <c r="B43" s="7"/>
      <c r="J43" s="23"/>
      <c r="K43" s="16"/>
    </row>
    <row r="44" spans="2:13" ht="16.5" thickBot="1" x14ac:dyDescent="0.3">
      <c r="B44" s="7" t="s">
        <v>15</v>
      </c>
      <c r="J44" s="23"/>
      <c r="K44" s="16"/>
      <c r="L44" s="29">
        <f>K36+K42</f>
        <v>849371.08000000007</v>
      </c>
    </row>
    <row r="45" spans="2:13" ht="16.5" thickBot="1" x14ac:dyDescent="0.3">
      <c r="B45" s="7"/>
      <c r="C45" s="2" t="s">
        <v>16</v>
      </c>
      <c r="J45" s="23"/>
      <c r="K45" s="16"/>
      <c r="L45" s="31">
        <v>0</v>
      </c>
      <c r="M45" s="30"/>
    </row>
    <row r="46" spans="2:13" ht="16.5" thickBot="1" x14ac:dyDescent="0.3">
      <c r="B46" s="7" t="s">
        <v>17</v>
      </c>
      <c r="J46" s="23"/>
      <c r="K46" s="16"/>
      <c r="M46" s="38">
        <f>L44+L45</f>
        <v>849371.08000000007</v>
      </c>
    </row>
    <row r="47" spans="2:13" ht="16.5" thickTop="1" x14ac:dyDescent="0.25">
      <c r="B47" s="7"/>
      <c r="J47" s="23"/>
      <c r="K47" s="16"/>
      <c r="M47" s="35"/>
    </row>
    <row r="48" spans="2:13" ht="16.5" thickBot="1" x14ac:dyDescent="0.3">
      <c r="B48" s="7" t="s">
        <v>27</v>
      </c>
      <c r="J48" s="23"/>
      <c r="K48" s="16"/>
      <c r="M48" s="34">
        <f>M30-M46</f>
        <v>0</v>
      </c>
    </row>
    <row r="49" spans="2:13" ht="16.5" thickTop="1" x14ac:dyDescent="0.25">
      <c r="B49" s="7"/>
      <c r="J49" s="23"/>
      <c r="K49" s="16"/>
      <c r="M49" s="30"/>
    </row>
    <row r="50" spans="2:13" x14ac:dyDescent="0.25">
      <c r="B50" s="7"/>
      <c r="J50" s="23"/>
    </row>
    <row r="51" spans="2:13" x14ac:dyDescent="0.25">
      <c r="B51" s="24" t="s">
        <v>7</v>
      </c>
      <c r="C51" s="3"/>
      <c r="D51" s="3"/>
      <c r="E51" s="3"/>
      <c r="F51" s="3"/>
      <c r="G51" s="3"/>
      <c r="H51" s="3"/>
      <c r="I51" s="3"/>
      <c r="J51" s="25"/>
      <c r="K51" s="3"/>
      <c r="L51" s="3"/>
    </row>
    <row r="52" spans="2:13" x14ac:dyDescent="0.25">
      <c r="B52" s="24"/>
      <c r="C52" s="3"/>
      <c r="D52" s="3"/>
      <c r="E52" s="3"/>
      <c r="F52" s="3"/>
      <c r="G52" s="3"/>
      <c r="H52" s="3"/>
      <c r="I52" s="3"/>
      <c r="J52" s="25"/>
      <c r="K52" s="3"/>
      <c r="L52" s="3"/>
    </row>
    <row r="53" spans="2:13" x14ac:dyDescent="0.25">
      <c r="B53" s="26"/>
      <c r="J53" s="23"/>
    </row>
    <row r="55" spans="2:13" ht="16.5" thickBot="1" x14ac:dyDescent="0.3">
      <c r="B55" s="27"/>
      <c r="C55" s="27"/>
      <c r="D55" s="27"/>
      <c r="E55" s="27"/>
      <c r="F55" s="27"/>
      <c r="H55" s="52">
        <v>45035</v>
      </c>
      <c r="I55" s="52"/>
    </row>
    <row r="56" spans="2:13" ht="16.5" thickTop="1" x14ac:dyDescent="0.25">
      <c r="B56" s="53" t="s">
        <v>8</v>
      </c>
      <c r="C56" s="53"/>
      <c r="D56" s="53"/>
      <c r="E56" s="53"/>
      <c r="F56" s="53"/>
      <c r="H56" s="53" t="s">
        <v>9</v>
      </c>
      <c r="I56" s="53"/>
    </row>
    <row r="58" spans="2:13" x14ac:dyDescent="0.25">
      <c r="B58" s="7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58"/>
  <sheetViews>
    <sheetView topLeftCell="A23" zoomScaleNormal="100" workbookViewId="0">
      <selection activeCell="R15" sqref="R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1</v>
      </c>
    </row>
    <row r="6" spans="2:13" x14ac:dyDescent="0.25">
      <c r="B6" s="32" t="s">
        <v>21</v>
      </c>
      <c r="K6" s="36" t="s">
        <v>28</v>
      </c>
      <c r="L6" s="33" t="s">
        <v>29</v>
      </c>
      <c r="M6" s="3"/>
    </row>
    <row r="7" spans="2:13" ht="16.5" thickBot="1" x14ac:dyDescent="0.3">
      <c r="B7" s="2" t="s">
        <v>2</v>
      </c>
      <c r="E7" s="4">
        <v>44926</v>
      </c>
      <c r="F7" s="1"/>
      <c r="G7" s="1"/>
      <c r="H7" s="1"/>
    </row>
    <row r="9" spans="2:13" ht="16.5" thickBot="1" x14ac:dyDescent="0.3">
      <c r="B9" s="2" t="s">
        <v>24</v>
      </c>
      <c r="L9" s="5">
        <v>44834</v>
      </c>
      <c r="M9" s="6">
        <v>822290.08</v>
      </c>
    </row>
    <row r="10" spans="2:13" x14ac:dyDescent="0.25">
      <c r="B10" s="2" t="s">
        <v>10</v>
      </c>
    </row>
    <row r="11" spans="2:13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9" t="s">
        <v>11</v>
      </c>
      <c r="J11" s="8"/>
    </row>
    <row r="12" spans="2:13" ht="16.5" thickBot="1" x14ac:dyDescent="0.3">
      <c r="D12" s="11">
        <v>44835</v>
      </c>
      <c r="E12" s="1"/>
      <c r="G12" s="12">
        <v>3625</v>
      </c>
      <c r="H12" s="12">
        <v>0</v>
      </c>
      <c r="I12" s="12">
        <f>G12+H12</f>
        <v>3625</v>
      </c>
      <c r="K12" s="13"/>
    </row>
    <row r="13" spans="2:13" ht="16.5" thickBot="1" x14ac:dyDescent="0.3">
      <c r="D13" s="11">
        <v>44866</v>
      </c>
      <c r="E13" s="11"/>
      <c r="G13" s="14">
        <v>3098</v>
      </c>
      <c r="H13" s="14">
        <v>0</v>
      </c>
      <c r="I13" s="12">
        <f t="shared" ref="I13:I14" si="0">G13+H13</f>
        <v>3098</v>
      </c>
      <c r="K13" s="15"/>
    </row>
    <row r="14" spans="2:13" ht="16.5" thickBot="1" x14ac:dyDescent="0.3">
      <c r="D14" s="11">
        <v>44896</v>
      </c>
      <c r="E14" s="1"/>
      <c r="G14" s="14">
        <v>0</v>
      </c>
      <c r="H14" s="14">
        <v>1500</v>
      </c>
      <c r="I14" s="12">
        <f t="shared" si="0"/>
        <v>1500</v>
      </c>
      <c r="K14" s="13"/>
    </row>
    <row r="15" spans="2:13" x14ac:dyDescent="0.25">
      <c r="H15" s="13"/>
      <c r="I15" s="16"/>
    </row>
    <row r="16" spans="2:13" ht="16.5" thickBot="1" x14ac:dyDescent="0.3">
      <c r="F16" s="7" t="s">
        <v>11</v>
      </c>
      <c r="J16" s="17" t="s">
        <v>5</v>
      </c>
      <c r="K16" s="18">
        <f>SUM(I12:I14)</f>
        <v>8223</v>
      </c>
    </row>
    <row r="18" spans="1:14" x14ac:dyDescent="0.25">
      <c r="B18" s="7" t="s">
        <v>20</v>
      </c>
    </row>
    <row r="19" spans="1:14" ht="16.5" thickBot="1" x14ac:dyDescent="0.3">
      <c r="C19" s="1"/>
      <c r="D19" s="1"/>
      <c r="E19" s="1"/>
      <c r="I19" s="14"/>
    </row>
    <row r="20" spans="1:14" ht="16.5" thickBot="1" x14ac:dyDescent="0.3">
      <c r="C20" s="1"/>
      <c r="D20" s="1"/>
      <c r="E20" s="1"/>
      <c r="I20" s="14">
        <v>0</v>
      </c>
    </row>
    <row r="21" spans="1:14" ht="16.5" thickBot="1" x14ac:dyDescent="0.3">
      <c r="C21" s="1"/>
      <c r="D21" s="1"/>
      <c r="E21" s="1"/>
      <c r="I21" s="14">
        <v>0</v>
      </c>
    </row>
    <row r="22" spans="1:14" ht="16.5" thickBot="1" x14ac:dyDescent="0.3">
      <c r="C22" s="1"/>
      <c r="D22" s="1"/>
      <c r="E22" s="1"/>
      <c r="I22" s="14">
        <v>0</v>
      </c>
    </row>
    <row r="23" spans="1:14" ht="16.5" thickBot="1" x14ac:dyDescent="0.3">
      <c r="C23" s="1"/>
      <c r="D23" s="1"/>
      <c r="E23" s="1"/>
      <c r="I23" s="14">
        <v>0</v>
      </c>
    </row>
    <row r="24" spans="1:14" ht="16.5" thickBot="1" x14ac:dyDescent="0.3">
      <c r="C24" s="1"/>
      <c r="D24" s="1"/>
      <c r="E24" s="1"/>
      <c r="I24" s="14">
        <v>0</v>
      </c>
    </row>
    <row r="25" spans="1:14" ht="16.5" thickBot="1" x14ac:dyDescent="0.3">
      <c r="C25" s="1"/>
      <c r="D25" s="1"/>
      <c r="E25" s="1"/>
      <c r="I25" s="14">
        <v>0</v>
      </c>
    </row>
    <row r="26" spans="1:14" ht="16.5" thickBot="1" x14ac:dyDescent="0.3">
      <c r="C26" s="1"/>
      <c r="D26" s="1"/>
      <c r="E26" s="1"/>
      <c r="I26" s="14">
        <v>0</v>
      </c>
    </row>
    <row r="28" spans="1:14" ht="16.5" thickBot="1" x14ac:dyDescent="0.3">
      <c r="F28" s="7" t="s">
        <v>19</v>
      </c>
      <c r="J28" s="17" t="s">
        <v>5</v>
      </c>
      <c r="K28" s="19">
        <f>SUM(I19:I26)</f>
        <v>0</v>
      </c>
    </row>
    <row r="30" spans="1:14" ht="16.5" thickBot="1" x14ac:dyDescent="0.3">
      <c r="B30" s="7" t="s">
        <v>6</v>
      </c>
      <c r="L30" s="23"/>
      <c r="M30" s="37">
        <f>+K16+M9+K28</f>
        <v>830513.08</v>
      </c>
    </row>
    <row r="31" spans="1:14" ht="16.5" thickTop="1" x14ac:dyDescent="0.25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2"/>
      <c r="M31" s="20"/>
      <c r="N31" s="20"/>
    </row>
    <row r="33" spans="2:13" ht="16.5" thickBot="1" x14ac:dyDescent="0.3">
      <c r="B33" s="2" t="s">
        <v>25</v>
      </c>
      <c r="J33" s="17" t="s">
        <v>5</v>
      </c>
      <c r="K33" s="19">
        <v>435262.33</v>
      </c>
    </row>
    <row r="34" spans="2:13" ht="16.5" thickBot="1" x14ac:dyDescent="0.3">
      <c r="C34" s="7" t="s">
        <v>12</v>
      </c>
      <c r="I34" s="14">
        <v>1500</v>
      </c>
    </row>
    <row r="35" spans="2:13" ht="16.5" thickBot="1" x14ac:dyDescent="0.3">
      <c r="C35" s="2" t="s">
        <v>13</v>
      </c>
      <c r="I35" s="14">
        <v>0</v>
      </c>
    </row>
    <row r="36" spans="2:13" ht="16.5" thickBot="1" x14ac:dyDescent="0.3">
      <c r="B36" s="7" t="s">
        <v>14</v>
      </c>
      <c r="J36" s="17" t="s">
        <v>5</v>
      </c>
      <c r="K36" s="19">
        <f>K33+I34-I35</f>
        <v>436762.33</v>
      </c>
    </row>
    <row r="37" spans="2:13" x14ac:dyDescent="0.25">
      <c r="B37" s="7"/>
      <c r="J37" s="23"/>
      <c r="K37" s="16"/>
    </row>
    <row r="38" spans="2:13" x14ac:dyDescent="0.25">
      <c r="B38" s="7"/>
      <c r="J38" s="23"/>
      <c r="K38" s="16"/>
    </row>
    <row r="39" spans="2:13" ht="16.5" thickBot="1" x14ac:dyDescent="0.3">
      <c r="B39" s="2" t="s">
        <v>26</v>
      </c>
      <c r="J39" s="17" t="s">
        <v>5</v>
      </c>
      <c r="K39" s="19">
        <v>385478.75</v>
      </c>
    </row>
    <row r="40" spans="2:13" ht="16.5" thickBot="1" x14ac:dyDescent="0.3">
      <c r="C40" s="7" t="s">
        <v>12</v>
      </c>
      <c r="I40" s="14">
        <v>8272</v>
      </c>
    </row>
    <row r="41" spans="2:13" ht="16.5" thickBot="1" x14ac:dyDescent="0.3">
      <c r="C41" s="2" t="s">
        <v>13</v>
      </c>
      <c r="I41" s="14">
        <v>0</v>
      </c>
    </row>
    <row r="42" spans="2:13" ht="16.5" thickBot="1" x14ac:dyDescent="0.3">
      <c r="B42" s="7" t="s">
        <v>18</v>
      </c>
      <c r="J42" s="17" t="s">
        <v>5</v>
      </c>
      <c r="K42" s="19">
        <f>K39+I40-I41</f>
        <v>393750.75</v>
      </c>
    </row>
    <row r="43" spans="2:13" x14ac:dyDescent="0.25">
      <c r="B43" s="7"/>
      <c r="J43" s="23"/>
      <c r="K43" s="16"/>
    </row>
    <row r="44" spans="2:13" ht="16.5" thickBot="1" x14ac:dyDescent="0.3">
      <c r="B44" s="7" t="s">
        <v>15</v>
      </c>
      <c r="J44" s="23"/>
      <c r="K44" s="16"/>
      <c r="L44" s="29">
        <f>K36+K42</f>
        <v>830513.08000000007</v>
      </c>
    </row>
    <row r="45" spans="2:13" ht="16.5" thickBot="1" x14ac:dyDescent="0.3">
      <c r="B45" s="7"/>
      <c r="C45" s="2" t="s">
        <v>16</v>
      </c>
      <c r="J45" s="23"/>
      <c r="K45" s="16"/>
      <c r="L45" s="31">
        <v>0</v>
      </c>
      <c r="M45" s="30"/>
    </row>
    <row r="46" spans="2:13" ht="16.5" thickBot="1" x14ac:dyDescent="0.3">
      <c r="B46" s="7" t="s">
        <v>17</v>
      </c>
      <c r="J46" s="23"/>
      <c r="K46" s="16"/>
      <c r="M46" s="38">
        <f>L44+L45</f>
        <v>830513.08000000007</v>
      </c>
    </row>
    <row r="47" spans="2:13" ht="16.5" thickTop="1" x14ac:dyDescent="0.25">
      <c r="B47" s="7"/>
      <c r="J47" s="23"/>
      <c r="K47" s="16"/>
      <c r="M47" s="35"/>
    </row>
    <row r="48" spans="2:13" ht="16.5" thickBot="1" x14ac:dyDescent="0.3">
      <c r="B48" s="7" t="s">
        <v>27</v>
      </c>
      <c r="J48" s="23"/>
      <c r="K48" s="16"/>
      <c r="M48" s="34">
        <f>M30-M46</f>
        <v>0</v>
      </c>
    </row>
    <row r="49" spans="2:13" ht="16.5" thickTop="1" x14ac:dyDescent="0.25">
      <c r="B49" s="7"/>
      <c r="J49" s="23"/>
      <c r="K49" s="16"/>
      <c r="M49" s="30"/>
    </row>
    <row r="50" spans="2:13" x14ac:dyDescent="0.25">
      <c r="B50" s="7"/>
      <c r="J50" s="23"/>
    </row>
    <row r="51" spans="2:13" x14ac:dyDescent="0.25">
      <c r="B51" s="24" t="s">
        <v>7</v>
      </c>
      <c r="C51" s="3"/>
      <c r="D51" s="3"/>
      <c r="E51" s="3"/>
      <c r="F51" s="3"/>
      <c r="G51" s="3"/>
      <c r="H51" s="3"/>
      <c r="I51" s="3"/>
      <c r="J51" s="25"/>
      <c r="K51" s="3"/>
      <c r="L51" s="3"/>
    </row>
    <row r="52" spans="2:13" x14ac:dyDescent="0.25">
      <c r="B52" s="24"/>
      <c r="C52" s="3"/>
      <c r="D52" s="3"/>
      <c r="E52" s="3"/>
      <c r="F52" s="3"/>
      <c r="G52" s="3"/>
      <c r="H52" s="3"/>
      <c r="I52" s="3"/>
      <c r="J52" s="25"/>
      <c r="K52" s="3"/>
      <c r="L52" s="3"/>
    </row>
    <row r="53" spans="2:13" x14ac:dyDescent="0.25">
      <c r="B53" s="26"/>
      <c r="J53" s="23"/>
    </row>
    <row r="55" spans="2:13" ht="16.5" thickBot="1" x14ac:dyDescent="0.3">
      <c r="B55" s="27"/>
      <c r="C55" s="27"/>
      <c r="D55" s="27"/>
      <c r="E55" s="27"/>
      <c r="F55" s="27"/>
      <c r="H55" s="52">
        <v>44972</v>
      </c>
      <c r="I55" s="52"/>
    </row>
    <row r="56" spans="2:13" ht="16.5" thickTop="1" x14ac:dyDescent="0.25">
      <c r="B56" s="53" t="s">
        <v>8</v>
      </c>
      <c r="C56" s="53"/>
      <c r="D56" s="53"/>
      <c r="E56" s="53"/>
      <c r="F56" s="53"/>
      <c r="H56" s="53" t="s">
        <v>9</v>
      </c>
      <c r="I56" s="53"/>
    </row>
    <row r="58" spans="2:13" x14ac:dyDescent="0.25">
      <c r="B58" s="7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N58"/>
  <sheetViews>
    <sheetView zoomScaleNormal="100" workbookViewId="0">
      <selection activeCell="P15" sqref="P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1</v>
      </c>
    </row>
    <row r="6" spans="2:13" x14ac:dyDescent="0.25">
      <c r="B6" s="32" t="s">
        <v>21</v>
      </c>
      <c r="K6" s="36" t="s">
        <v>28</v>
      </c>
      <c r="L6" s="33" t="s">
        <v>29</v>
      </c>
      <c r="M6" s="3"/>
    </row>
    <row r="7" spans="2:13" ht="16.5" thickBot="1" x14ac:dyDescent="0.3">
      <c r="B7" s="2" t="s">
        <v>2</v>
      </c>
      <c r="E7" s="4">
        <v>44834</v>
      </c>
      <c r="F7" s="1"/>
      <c r="G7" s="1"/>
      <c r="H7" s="1"/>
    </row>
    <row r="9" spans="2:13" ht="16.5" thickBot="1" x14ac:dyDescent="0.3">
      <c r="B9" s="2" t="s">
        <v>24</v>
      </c>
      <c r="L9" s="5">
        <v>44742</v>
      </c>
      <c r="M9" s="6">
        <v>806289.08</v>
      </c>
    </row>
    <row r="10" spans="2:13" x14ac:dyDescent="0.25">
      <c r="B10" s="2" t="s">
        <v>10</v>
      </c>
    </row>
    <row r="11" spans="2:13" ht="31.5" x14ac:dyDescent="0.25">
      <c r="B11" s="7" t="s">
        <v>3</v>
      </c>
      <c r="D11" s="8" t="s">
        <v>4</v>
      </c>
      <c r="E11" s="8"/>
      <c r="F11" s="8"/>
      <c r="G11" s="10" t="s">
        <v>22</v>
      </c>
      <c r="H11" s="10" t="s">
        <v>23</v>
      </c>
      <c r="I11" s="9" t="s">
        <v>11</v>
      </c>
      <c r="J11" s="8"/>
    </row>
    <row r="12" spans="2:13" ht="16.5" thickBot="1" x14ac:dyDescent="0.3">
      <c r="D12" s="11">
        <v>44743</v>
      </c>
      <c r="E12" s="1"/>
      <c r="G12" s="12">
        <v>0</v>
      </c>
      <c r="H12" s="12">
        <v>0</v>
      </c>
      <c r="I12" s="12">
        <f>G12+H12</f>
        <v>0</v>
      </c>
      <c r="K12" s="13"/>
    </row>
    <row r="13" spans="2:13" ht="16.5" thickBot="1" x14ac:dyDescent="0.3">
      <c r="D13" s="11">
        <v>44774</v>
      </c>
      <c r="E13" s="11"/>
      <c r="G13" s="14">
        <v>12903</v>
      </c>
      <c r="H13" s="14">
        <v>0</v>
      </c>
      <c r="I13" s="12">
        <f t="shared" ref="I13:I14" si="0">G13+H13</f>
        <v>12903</v>
      </c>
      <c r="K13" s="15"/>
    </row>
    <row r="14" spans="2:13" ht="16.5" thickBot="1" x14ac:dyDescent="0.3">
      <c r="D14" s="11">
        <v>44805</v>
      </c>
      <c r="E14" s="1"/>
      <c r="G14" s="14">
        <v>3098</v>
      </c>
      <c r="H14" s="14">
        <v>0</v>
      </c>
      <c r="I14" s="12">
        <f t="shared" si="0"/>
        <v>3098</v>
      </c>
      <c r="K14" s="13"/>
    </row>
    <row r="15" spans="2:13" x14ac:dyDescent="0.25">
      <c r="H15" s="13"/>
      <c r="I15" s="16"/>
    </row>
    <row r="16" spans="2:13" ht="16.5" thickBot="1" x14ac:dyDescent="0.3">
      <c r="F16" s="7" t="s">
        <v>11</v>
      </c>
      <c r="J16" s="17" t="s">
        <v>5</v>
      </c>
      <c r="K16" s="18">
        <f>SUM(I12:I14)</f>
        <v>16001</v>
      </c>
    </row>
    <row r="18" spans="1:14" x14ac:dyDescent="0.25">
      <c r="B18" s="7" t="s">
        <v>20</v>
      </c>
    </row>
    <row r="19" spans="1:14" ht="16.5" thickBot="1" x14ac:dyDescent="0.3">
      <c r="C19" s="1"/>
      <c r="D19" s="1"/>
      <c r="E19" s="1"/>
      <c r="I19" s="14"/>
    </row>
    <row r="20" spans="1:14" ht="16.5" thickBot="1" x14ac:dyDescent="0.3">
      <c r="C20" s="1"/>
      <c r="D20" s="1"/>
      <c r="E20" s="1"/>
      <c r="I20" s="14">
        <v>0</v>
      </c>
    </row>
    <row r="21" spans="1:14" ht="16.5" thickBot="1" x14ac:dyDescent="0.3">
      <c r="C21" s="1"/>
      <c r="D21" s="1"/>
      <c r="E21" s="1"/>
      <c r="I21" s="14">
        <v>0</v>
      </c>
    </row>
    <row r="22" spans="1:14" ht="16.5" thickBot="1" x14ac:dyDescent="0.3">
      <c r="C22" s="1"/>
      <c r="D22" s="1"/>
      <c r="E22" s="1"/>
      <c r="I22" s="14">
        <v>0</v>
      </c>
    </row>
    <row r="23" spans="1:14" ht="16.5" thickBot="1" x14ac:dyDescent="0.3">
      <c r="C23" s="1"/>
      <c r="D23" s="1"/>
      <c r="E23" s="1"/>
      <c r="I23" s="14">
        <v>0</v>
      </c>
    </row>
    <row r="24" spans="1:14" ht="16.5" thickBot="1" x14ac:dyDescent="0.3">
      <c r="C24" s="1"/>
      <c r="D24" s="1"/>
      <c r="E24" s="1"/>
      <c r="I24" s="14">
        <v>0</v>
      </c>
    </row>
    <row r="25" spans="1:14" ht="16.5" thickBot="1" x14ac:dyDescent="0.3">
      <c r="C25" s="1"/>
      <c r="D25" s="1"/>
      <c r="E25" s="1"/>
      <c r="I25" s="14">
        <v>0</v>
      </c>
    </row>
    <row r="26" spans="1:14" ht="16.5" thickBot="1" x14ac:dyDescent="0.3">
      <c r="C26" s="1"/>
      <c r="D26" s="1"/>
      <c r="E26" s="1"/>
      <c r="I26" s="14">
        <v>0</v>
      </c>
    </row>
    <row r="28" spans="1:14" ht="16.5" thickBot="1" x14ac:dyDescent="0.3">
      <c r="F28" s="7" t="s">
        <v>19</v>
      </c>
      <c r="J28" s="17" t="s">
        <v>5</v>
      </c>
      <c r="K28" s="19">
        <f>SUM(I19:I26)</f>
        <v>0</v>
      </c>
    </row>
    <row r="30" spans="1:14" ht="16.5" thickBot="1" x14ac:dyDescent="0.3">
      <c r="B30" s="7" t="s">
        <v>6</v>
      </c>
      <c r="L30" s="23"/>
      <c r="M30" s="28">
        <f>+K16+M9+K28</f>
        <v>822290.08</v>
      </c>
    </row>
    <row r="31" spans="1:14" ht="16.5" thickTop="1" x14ac:dyDescent="0.25">
      <c r="A31" s="20"/>
      <c r="B31" s="21"/>
      <c r="C31" s="20"/>
      <c r="D31" s="20"/>
      <c r="E31" s="20"/>
      <c r="F31" s="20"/>
      <c r="G31" s="20"/>
      <c r="H31" s="20"/>
      <c r="I31" s="20"/>
      <c r="J31" s="20"/>
      <c r="K31" s="20"/>
      <c r="L31" s="22"/>
      <c r="M31" s="20"/>
      <c r="N31" s="20"/>
    </row>
    <row r="33" spans="2:13" ht="16.5" thickBot="1" x14ac:dyDescent="0.3">
      <c r="B33" s="2" t="s">
        <v>25</v>
      </c>
      <c r="J33" s="17" t="s">
        <v>5</v>
      </c>
      <c r="K33" s="19">
        <v>435262.33</v>
      </c>
    </row>
    <row r="34" spans="2:13" ht="16.5" thickBot="1" x14ac:dyDescent="0.3">
      <c r="C34" s="7" t="s">
        <v>12</v>
      </c>
      <c r="I34" s="14">
        <v>0</v>
      </c>
    </row>
    <row r="35" spans="2:13" ht="16.5" thickBot="1" x14ac:dyDescent="0.3">
      <c r="C35" s="2" t="s">
        <v>13</v>
      </c>
      <c r="I35" s="14">
        <v>0</v>
      </c>
    </row>
    <row r="36" spans="2:13" ht="16.5" thickBot="1" x14ac:dyDescent="0.3">
      <c r="B36" s="7" t="s">
        <v>14</v>
      </c>
      <c r="J36" s="17" t="s">
        <v>5</v>
      </c>
      <c r="K36" s="19">
        <f>K33+I34-I35</f>
        <v>435262.33</v>
      </c>
    </row>
    <row r="37" spans="2:13" x14ac:dyDescent="0.25">
      <c r="B37" s="7"/>
      <c r="J37" s="23"/>
      <c r="K37" s="16"/>
    </row>
    <row r="38" spans="2:13" x14ac:dyDescent="0.25">
      <c r="B38" s="7"/>
      <c r="J38" s="23"/>
      <c r="K38" s="16"/>
    </row>
    <row r="39" spans="2:13" ht="16.5" thickBot="1" x14ac:dyDescent="0.3">
      <c r="B39" s="2" t="s">
        <v>26</v>
      </c>
      <c r="J39" s="17" t="s">
        <v>5</v>
      </c>
      <c r="K39" s="19">
        <v>366379.75</v>
      </c>
    </row>
    <row r="40" spans="2:13" ht="16.5" thickBot="1" x14ac:dyDescent="0.3">
      <c r="C40" s="7" t="s">
        <v>12</v>
      </c>
      <c r="I40" s="14">
        <v>19099</v>
      </c>
    </row>
    <row r="41" spans="2:13" ht="16.5" thickBot="1" x14ac:dyDescent="0.3">
      <c r="C41" s="2" t="s">
        <v>13</v>
      </c>
      <c r="I41" s="14">
        <v>0</v>
      </c>
    </row>
    <row r="42" spans="2:13" ht="16.5" thickBot="1" x14ac:dyDescent="0.3">
      <c r="B42" s="7" t="s">
        <v>18</v>
      </c>
      <c r="J42" s="17" t="s">
        <v>5</v>
      </c>
      <c r="K42" s="19">
        <f>K39+I40-I41</f>
        <v>385478.75</v>
      </c>
    </row>
    <row r="43" spans="2:13" x14ac:dyDescent="0.25">
      <c r="B43" s="7"/>
      <c r="J43" s="23"/>
      <c r="K43" s="16"/>
    </row>
    <row r="44" spans="2:13" ht="16.5" thickBot="1" x14ac:dyDescent="0.3">
      <c r="B44" s="7" t="s">
        <v>15</v>
      </c>
      <c r="J44" s="23"/>
      <c r="K44" s="16"/>
      <c r="L44" s="29">
        <f>K36+K42</f>
        <v>820741.08000000007</v>
      </c>
    </row>
    <row r="45" spans="2:13" ht="16.5" thickBot="1" x14ac:dyDescent="0.3">
      <c r="B45" s="7"/>
      <c r="C45" s="2" t="s">
        <v>16</v>
      </c>
      <c r="J45" s="23"/>
      <c r="K45" s="16"/>
      <c r="L45" s="31">
        <v>1549</v>
      </c>
      <c r="M45" s="30"/>
    </row>
    <row r="46" spans="2:13" ht="16.5" thickBot="1" x14ac:dyDescent="0.3">
      <c r="B46" s="7" t="s">
        <v>17</v>
      </c>
      <c r="J46" s="23"/>
      <c r="K46" s="16"/>
      <c r="M46" s="30">
        <f>L44+L45</f>
        <v>822290.08000000007</v>
      </c>
    </row>
    <row r="47" spans="2:13" ht="16.5" thickTop="1" x14ac:dyDescent="0.25">
      <c r="B47" s="7"/>
      <c r="J47" s="23"/>
      <c r="K47" s="16"/>
      <c r="M47" s="35"/>
    </row>
    <row r="48" spans="2:13" ht="16.5" thickBot="1" x14ac:dyDescent="0.3">
      <c r="B48" s="7" t="s">
        <v>27</v>
      </c>
      <c r="J48" s="23"/>
      <c r="K48" s="16"/>
      <c r="M48" s="34">
        <f>M30-M46</f>
        <v>0</v>
      </c>
    </row>
    <row r="49" spans="2:13" ht="16.5" thickTop="1" x14ac:dyDescent="0.25">
      <c r="B49" s="7"/>
      <c r="J49" s="23"/>
      <c r="K49" s="16"/>
      <c r="M49" s="30"/>
    </row>
    <row r="50" spans="2:13" x14ac:dyDescent="0.25">
      <c r="B50" s="7"/>
      <c r="J50" s="23"/>
    </row>
    <row r="51" spans="2:13" x14ac:dyDescent="0.25">
      <c r="B51" s="24" t="s">
        <v>7</v>
      </c>
      <c r="C51" s="3"/>
      <c r="D51" s="3"/>
      <c r="E51" s="3"/>
      <c r="F51" s="3"/>
      <c r="G51" s="3"/>
      <c r="H51" s="3"/>
      <c r="I51" s="3"/>
      <c r="J51" s="25"/>
      <c r="K51" s="3"/>
      <c r="L51" s="3"/>
    </row>
    <row r="52" spans="2:13" x14ac:dyDescent="0.25">
      <c r="B52" s="24"/>
      <c r="C52" s="3"/>
      <c r="D52" s="3"/>
      <c r="E52" s="3"/>
      <c r="F52" s="3"/>
      <c r="G52" s="3"/>
      <c r="H52" s="3"/>
      <c r="I52" s="3"/>
      <c r="J52" s="25"/>
      <c r="K52" s="3"/>
      <c r="L52" s="3"/>
    </row>
    <row r="53" spans="2:13" x14ac:dyDescent="0.25">
      <c r="B53" s="26"/>
      <c r="J53" s="23"/>
    </row>
    <row r="55" spans="2:13" ht="16.5" thickBot="1" x14ac:dyDescent="0.3">
      <c r="B55" s="27"/>
      <c r="C55" s="27"/>
      <c r="D55" s="27"/>
      <c r="E55" s="27"/>
      <c r="F55" s="27"/>
      <c r="H55" s="52">
        <v>44862</v>
      </c>
      <c r="I55" s="52"/>
    </row>
    <row r="56" spans="2:13" ht="16.5" thickTop="1" x14ac:dyDescent="0.25">
      <c r="B56" s="53" t="s">
        <v>8</v>
      </c>
      <c r="C56" s="53"/>
      <c r="D56" s="53"/>
      <c r="E56" s="53"/>
      <c r="F56" s="53"/>
      <c r="H56" s="53" t="s">
        <v>9</v>
      </c>
      <c r="I56" s="53"/>
    </row>
    <row r="58" spans="2:13" x14ac:dyDescent="0.25">
      <c r="B58" s="7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2024-10-17T07:00:00+00:00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64D7DB6-82F0-4F03-B6F8-A59CBF5C0E55}"/>
</file>

<file path=customXml/itemProps2.xml><?xml version="1.0" encoding="utf-8"?>
<ds:datastoreItem xmlns:ds="http://schemas.openxmlformats.org/officeDocument/2006/customXml" ds:itemID="{205E8674-A2DC-48D9-9CC6-506B6460587F}"/>
</file>

<file path=customXml/itemProps3.xml><?xml version="1.0" encoding="utf-8"?>
<ds:datastoreItem xmlns:ds="http://schemas.openxmlformats.org/officeDocument/2006/customXml" ds:itemID="{32E2EA9A-538F-44DC-A92B-DE4AFBA12545}"/>
</file>

<file path=customXml/itemProps4.xml><?xml version="1.0" encoding="utf-8"?>
<ds:datastoreItem xmlns:ds="http://schemas.openxmlformats.org/officeDocument/2006/customXml" ds:itemID="{F6C19E7C-927A-4062-90A5-DDB0B66398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Q3-2024</vt:lpstr>
      <vt:lpstr>Q2-2024 </vt:lpstr>
      <vt:lpstr>Q1-2024</vt:lpstr>
      <vt:lpstr>Q4-2023</vt:lpstr>
      <vt:lpstr>Q3-2023</vt:lpstr>
      <vt:lpstr>Q2-2023</vt:lpstr>
      <vt:lpstr>Q1-2023</vt:lpstr>
      <vt:lpstr>Q4-2022</vt:lpstr>
      <vt:lpstr>Q3-2022</vt:lpstr>
      <vt:lpstr>'Q1-2023'!Print_Area</vt:lpstr>
      <vt:lpstr>'Q1-2024'!Print_Area</vt:lpstr>
      <vt:lpstr>'Q2-2023'!Print_Area</vt:lpstr>
      <vt:lpstr>'Q2-2024 '!Print_Area</vt:lpstr>
      <vt:lpstr>'Q3-2022'!Print_Area</vt:lpstr>
      <vt:lpstr>'Q3-2023'!Print_Area</vt:lpstr>
      <vt:lpstr>'Q3-2024'!Print_Area</vt:lpstr>
      <vt:lpstr>'Q4-2022'!Print_Area</vt:lpstr>
      <vt:lpstr>'Q4-2023'!Print_Area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Hoang, Thu</dc:creator>
  <cp:lastModifiedBy>Hoang, Thu</cp:lastModifiedBy>
  <cp:lastPrinted>2022-10-26T17:51:42Z</cp:lastPrinted>
  <dcterms:created xsi:type="dcterms:W3CDTF">2022-10-18T21:54:27Z</dcterms:created>
  <dcterms:modified xsi:type="dcterms:W3CDTF">2024-10-17T22:04:56Z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0x0101006E56B4D1795A2E4DB2F0B01679ED314A00920B044BC8980447BD0181004F37CAE6</vt:lpwstr>
  </property>
  <property fmtid="{D5CDD505-2E9C-101B-9397-08002B2CF9AE}" pid="3" name="_docset_NoMedatataSyncRequired">
    <vt:lpwstr>False</vt:lpwstr>
  </property>
</Properties>
</file>