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T_TO_Z\WASTE COMPANY GROUP\WAC0252 - Waste Control, Inc-1633\Rate Cases\2014 Rate Case\Rebuttal to UTC case\Exhibits\"/>
    </mc:Choice>
  </mc:AlternateContent>
  <bookViews>
    <workbookView xWindow="0" yWindow="0" windowWidth="24000" windowHeight="9135"/>
  </bookViews>
  <sheets>
    <sheet name="Spare Truck Rents" sheetId="1" r:id="rId1"/>
    <sheet name="Usage Analysi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1">#REF!</definedName>
    <definedName name="\A">#REF!</definedName>
    <definedName name="\c">'[1]10200'!$IU$8196</definedName>
    <definedName name="\E">'[2]#REF'!$AD$4</definedName>
    <definedName name="\R">'[2]#REF'!$AD$8</definedName>
    <definedName name="\y">'[1]10200'!$IU$8196</definedName>
    <definedName name="\z" localSheetId="1">#REF!</definedName>
    <definedName name="\z">#REF!</definedName>
    <definedName name="_123Graph_g" hidden="1">'[2]#REF'!$F$9:$F$83</definedName>
    <definedName name="_13054" localSheetId="1">'[3]10800-10899'!#REF!</definedName>
    <definedName name="_13054">'[3]10800-10899'!#REF!</definedName>
    <definedName name="_132" hidden="1">[1]XXXXXX!$B$10:$B$10</definedName>
    <definedName name="_132Graph_h" localSheetId="1" hidden="1">#REF!</definedName>
    <definedName name="_132Graph_h" hidden="1">#REF!</definedName>
    <definedName name="_BUN1">'[4]2008 West Group IS'!$AJ$5</definedName>
    <definedName name="_BUN3">'[4]2008 Group Office IS'!$AJ$5</definedName>
    <definedName name="_Fill" localSheetId="1" hidden="1">#REF!</definedName>
    <definedName name="_Fill" hidden="1">#REF!</definedName>
    <definedName name="_Key1" localSheetId="1" hidden="1">#REF!</definedName>
    <definedName name="_Key1" hidden="1">#REF!</definedName>
    <definedName name="_Key2" hidden="1">'[2]#REF'!$D$12</definedName>
    <definedName name="_key5" hidden="1">[1]XXXXXX!$H$10</definedName>
    <definedName name="_max" localSheetId="1" hidden="1">#REF!</definedName>
    <definedName name="_max" hidden="1">#REF!</definedName>
    <definedName name="_Mon" localSheetId="1" hidden="1">#REF!</definedName>
    <definedName name="_Mon" hidden="1">#REF!</definedName>
    <definedName name="_Order1" hidden="1">255</definedName>
    <definedName name="_Order2" hidden="1">255</definedName>
    <definedName name="_Order3" hidden="1">0</definedName>
    <definedName name="_PER1">[4]WTB!$DC$8</definedName>
    <definedName name="_PER2">'[4]2008 West Group IS'!$AH$8</definedName>
    <definedName name="_PER3">'[4]2008 West Group IS'!$AI$5</definedName>
    <definedName name="_PER4">'[4]2008 Group Office IS'!$AH$8</definedName>
    <definedName name="_PER5">'[4]2008 Group Office IS'!$AI$5</definedName>
    <definedName name="_Regression_Int">0</definedName>
    <definedName name="_SFD1">'[4]2008 West Group IS'!$AK$5</definedName>
    <definedName name="_SFD3">'[4]2008 Group Office IS'!$AK$5</definedName>
    <definedName name="_SFV1">'[4]2008 West Group IS'!$AK$4</definedName>
    <definedName name="_SFV4">'[4]2008 Group Office IS'!$AK$4</definedName>
    <definedName name="_Sort" localSheetId="1" hidden="1">#REF!</definedName>
    <definedName name="_Sort" hidden="1">#REF!</definedName>
    <definedName name="_Sort1" hidden="1">'[2]#REF'!$A$10:$Z$281</definedName>
    <definedName name="_sort3" hidden="1">[1]XXXXXX!$G$10:$J$11</definedName>
    <definedName name="a" localSheetId="1">#REF!</definedName>
    <definedName name="a">#REF!</definedName>
    <definedName name="aaaaaaa" localSheetId="1">rank</definedName>
    <definedName name="aaaaaaa">rank</definedName>
    <definedName name="AD">'[1]ACC DEP 12XXX'!$A$4:$L$22</definedName>
    <definedName name="adfd" localSheetId="1">rank</definedName>
    <definedName name="adfd">rank</definedName>
    <definedName name="ADK">'[1]10250_Recy Chkg'!$D$27</definedName>
    <definedName name="AOK" localSheetId="1">#REF!</definedName>
    <definedName name="AOK">#REF!</definedName>
    <definedName name="APA" localSheetId="1">'[5]Income Statement (WMofWA)'!#REF!</definedName>
    <definedName name="APA">'[5]Income Statement (WMofWA)'!#REF!</definedName>
    <definedName name="APN" localSheetId="1">'[5]Income Statement (WMofWA)'!#REF!</definedName>
    <definedName name="APN">'[5]Income Statement (WMofWA)'!#REF!</definedName>
    <definedName name="ASD">'[5]Income Statement (WMofWA)'!#REF!</definedName>
    <definedName name="AST">'[5]Income Statement (WMofWA)'!#REF!</definedName>
    <definedName name="BEGCELL" localSheetId="1">#REF!</definedName>
    <definedName name="BEGCELL">#REF!</definedName>
    <definedName name="begin" localSheetId="1">#REF!</definedName>
    <definedName name="begin">#REF!</definedName>
    <definedName name="BREMAIR_COST_of_SERVICE_STUDY" localSheetId="1">#REF!</definedName>
    <definedName name="BREMAIR_COST_of_SERVICE_STUDY">#REF!</definedName>
    <definedName name="BUN">[4]WTB!$DD$5</definedName>
    <definedName name="BUV" localSheetId="1">'[5]Income Statement (WMofWA)'!#REF!</definedName>
    <definedName name="BUV">'[5]Income Statement (WMofWA)'!#REF!</definedName>
    <definedName name="Calc" localSheetId="1">[4]WTB!#REF!</definedName>
    <definedName name="Calc">[4]WTB!#REF!</definedName>
    <definedName name="Calc0" localSheetId="1">[4]WTB!#REF!</definedName>
    <definedName name="Calc0">[4]WTB!#REF!</definedName>
    <definedName name="Calc1" localSheetId="1">[4]WTB!#REF!</definedName>
    <definedName name="Calc1">[4]WTB!#REF!</definedName>
    <definedName name="Calc10">[4]WTB!#REF!</definedName>
    <definedName name="Calc11">[4]WTB!#REF!</definedName>
    <definedName name="Calc12">[4]WTB!#REF!</definedName>
    <definedName name="Calc13">[4]WTB!#REF!</definedName>
    <definedName name="Calc14">[4]WTB!#REF!</definedName>
    <definedName name="Calc15">[4]WTB!#REF!</definedName>
    <definedName name="Calc16">[4]WTB!#REF!</definedName>
    <definedName name="Calc17">[4]WTB!#REF!</definedName>
    <definedName name="Calc18">[4]WTB!#REF!</definedName>
    <definedName name="Calc2">[4]WTB!#REF!</definedName>
    <definedName name="Calc3">[4]WTB!#REF!</definedName>
    <definedName name="Calc4">[4]WTB!#REF!</definedName>
    <definedName name="Calc5">[4]WTB!#REF!</definedName>
    <definedName name="Calc6">[4]WTB!#REF!</definedName>
    <definedName name="Calc7">[4]WTB!#REF!</definedName>
    <definedName name="Calc8">[4]WTB!#REF!</definedName>
    <definedName name="Calc9">[4]WTB!#REF!</definedName>
    <definedName name="clear" localSheetId="1">#REF!</definedName>
    <definedName name="clear">#REF!</definedName>
    <definedName name="CUR">'[6]O-9'!#REF!</definedName>
    <definedName name="CURRENCY">'[4]Balance Sheet'!$AD$8</definedName>
    <definedName name="CWR">'[1]SALES TAX RETURN_20140'!$A$1:$E$49</definedName>
    <definedName name="CWRS" localSheetId="1">#REF!</definedName>
    <definedName name="CWRS">#REF!</definedName>
    <definedName name="CYear">'[6]O-9'!#REF!</definedName>
    <definedName name="dasd" localSheetId="1">rank</definedName>
    <definedName name="dasd">rank</definedName>
    <definedName name="_xlnm.Database" localSheetId="1">#REF!</definedName>
    <definedName name="_xlnm.Database">#REF!</definedName>
    <definedName name="Database_MI" localSheetId="1">#REF!</definedName>
    <definedName name="Database_MI">#REF!</definedName>
    <definedName name="DAY" localSheetId="1">'[5]Income Statement (WMofWA)'!#REF!</definedName>
    <definedName name="DAY">'[5]Income Statement (WMofWA)'!#REF!</definedName>
    <definedName name="DEBITS">'[1]ASSETS 11XXX'!$A$1:$L$19</definedName>
    <definedName name="deletion" localSheetId="1">#REF!</definedName>
    <definedName name="deletion">#REF!</definedName>
    <definedName name="Detail" localSheetId="1">#REF!</definedName>
    <definedName name="Detail">#REF!</definedName>
    <definedName name="End" localSheetId="1">'[7]IS-Murrey''s'!#REF!</definedName>
    <definedName name="End">'[7]IS-Murrey''s'!#REF!</definedName>
    <definedName name="EndTime" localSheetId="1">'[6]O-9'!#REF!</definedName>
    <definedName name="EndTime">'[6]O-9'!#REF!</definedName>
    <definedName name="Financial">[4]WTB!#REF!</definedName>
    <definedName name="FirstColCriteria">[4]WTB!#REF!</definedName>
    <definedName name="FirstHeaderCriteria">[4]WTB!#REF!</definedName>
    <definedName name="flag">[4]WTB!#REF!</definedName>
    <definedName name="Format_Column" localSheetId="1">#REF!</definedName>
    <definedName name="Format_Column">#REF!</definedName>
    <definedName name="formata" localSheetId="1">#REF!</definedName>
    <definedName name="formata">#REF!</definedName>
    <definedName name="formatb" localSheetId="1">#REF!</definedName>
    <definedName name="formatb">#REF!</definedName>
    <definedName name="FY" localSheetId="1">'[5]Income Statement (WMofWA)'!#REF!</definedName>
    <definedName name="FY">'[5]Income Statement (WMofWA)'!#REF!</definedName>
    <definedName name="Heading1" localSheetId="1">'[5]Income Statement (WMofWA)'!#REF!</definedName>
    <definedName name="Heading1">'[5]Income Statement (WMofWA)'!#REF!</definedName>
    <definedName name="IDN" localSheetId="1">'[5]Income Statement (WMofWA)'!#REF!</definedName>
    <definedName name="IDN">'[5]Income Statement (WMofWA)'!#REF!</definedName>
    <definedName name="IFN" localSheetId="1">'[5]Income Statement (WMofWA)'!#REF!</definedName>
    <definedName name="IFN">'[5]Income Statement (WMofWA)'!#REF!</definedName>
    <definedName name="income_statement" localSheetId="1">'[8]Sch 4 - 12months'!$B$10:$O$86</definedName>
    <definedName name="income_statement">'[9]Sch 4 - 12months'!$B$10:$O$86</definedName>
    <definedName name="INPUT" localSheetId="0">[10]LURITXPF!$A$3</definedName>
    <definedName name="InsertColRange">[4]WTB!#REF!</definedName>
    <definedName name="LAST_ROW">'[11]Income Statement (Tonnage)'!#REF!</definedName>
    <definedName name="Lurito" localSheetId="1">#REF!</definedName>
    <definedName name="Lurito">#REF!</definedName>
    <definedName name="LYN">'[5]Income Statement (WMofWA)'!#REF!</definedName>
    <definedName name="master_def">'[7]IS-Murrey''s'!#REF!</definedName>
    <definedName name="MATRIX" localSheetId="1">#REF!</definedName>
    <definedName name="MATRIX">#REF!</definedName>
    <definedName name="MthValue">'[6]O-9'!#REF!</definedName>
    <definedName name="NewOnlyOrg" localSheetId="1">#REF!</definedName>
    <definedName name="NewOnlyOrg">#REF!</definedName>
    <definedName name="NOTES" localSheetId="1">#REF!</definedName>
    <definedName name="NOTES">#REF!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 localSheetId="1">rank</definedName>
    <definedName name="NvsInstanceHook">rank</definedName>
    <definedName name="NvsInstanceHook1" localSheetId="1">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fficerSalary" localSheetId="1">#REF!</definedName>
    <definedName name="OfficerSalary">#REF!</definedName>
    <definedName name="Operations" localSheetId="1">'[5]Income Statement (WMofWA)'!#REF!</definedName>
    <definedName name="Operations">'[5]Income Statement (WMofWA)'!#REF!</definedName>
    <definedName name="OPR" localSheetId="1">'[5]Income Statement (WMofWA)'!#REF!</definedName>
    <definedName name="OPR">'[5]Income Statement (WMofWA)'!#REF!</definedName>
    <definedName name="Org11_13" localSheetId="1">#REF!</definedName>
    <definedName name="Org11_13">#REF!</definedName>
    <definedName name="Org7_10" localSheetId="1">#REF!</definedName>
    <definedName name="Org7_10">#REF!</definedName>
    <definedName name="ORIG2GALWT_" localSheetId="1">#REF!</definedName>
    <definedName name="ORIG2GALWT_">#REF!</definedName>
    <definedName name="ORIG2OH" localSheetId="1">#REF!</definedName>
    <definedName name="ORIG2OH">#REF!</definedName>
    <definedName name="PAGE_1" localSheetId="0">#REF!</definedName>
    <definedName name="PED" localSheetId="1">'[5]Income Statement (WMofWA)'!#REF!</definedName>
    <definedName name="PED">'[5]Income Statement (WMofWA)'!#REF!</definedName>
    <definedName name="PER">[4]WTB!$DC$5</definedName>
    <definedName name="_xlnm.Print_Area" localSheetId="0">'Spare Truck Rents'!$A$1:$AC$49</definedName>
    <definedName name="_xlnm.Print_Area" localSheetId="1">#REF!</definedName>
    <definedName name="_xlnm.Print_Area">#REF!</definedName>
    <definedName name="Print_Area_MI" localSheetId="0">[10]LURITXPF!$B$3:$I$27</definedName>
    <definedName name="Print_Titles_MI" localSheetId="1">#REF!</definedName>
    <definedName name="Print_Titles_MI">#REF!</definedName>
    <definedName name="Print1" localSheetId="1">#REF!</definedName>
    <definedName name="Print1">#REF!</definedName>
    <definedName name="Print2" localSheetId="1">#REF!</definedName>
    <definedName name="Print2">#REF!</definedName>
    <definedName name="Prnit_Range" localSheetId="1">#REF!</definedName>
    <definedName name="Prnit_Range">#REF!</definedName>
    <definedName name="PYear">'[6]O-9'!#REF!</definedName>
    <definedName name="QtrValue" localSheetId="1">#REF!</definedName>
    <definedName name="QtrValue">#REF!</definedName>
    <definedName name="Quarter_Budget" localSheetId="1">#REF!</definedName>
    <definedName name="Quarter_Budget">#REF!</definedName>
    <definedName name="Quarter_Month" localSheetId="1">#REF!</definedName>
    <definedName name="Quarter_Month">#REF!</definedName>
    <definedName name="RBU" localSheetId="1">'[5]Income Statement (WMofWA)'!#REF!</definedName>
    <definedName name="RBU">'[5]Income Statement (WMofWA)'!#REF!</definedName>
    <definedName name="RCW_81.04.080" localSheetId="1">#REF!</definedName>
    <definedName name="RCW_81.04.080">#REF!</definedName>
    <definedName name="RECAP" localSheetId="1">#REF!</definedName>
    <definedName name="RECAP">#REF!</definedName>
    <definedName name="RECAP2" localSheetId="1">#REF!</definedName>
    <definedName name="RECAP2">#REF!</definedName>
    <definedName name="_xlnm.Recorder" localSheetId="1">#REF!</definedName>
    <definedName name="_xlnm.Recorder">#REF!</definedName>
    <definedName name="RecyDisposal" localSheetId="1">#REF!</definedName>
    <definedName name="RecyDisposal">#REF!</definedName>
    <definedName name="RelatedSalary" localSheetId="1">#REF!</definedName>
    <definedName name="RelatedSalary">#REF!</definedName>
    <definedName name="RevCust">'[12]Schedule 6'!#REF!</definedName>
    <definedName name="RID">'[5]Income Statement (WMofWA)'!#REF!</definedName>
    <definedName name="ROCE" localSheetId="1">#REF!,#REF!</definedName>
    <definedName name="ROCE">#REF!,#REF!</definedName>
    <definedName name="ROW_SUPRESS" localSheetId="1">'[5]Income Statement (WMofWA)'!#REF!</definedName>
    <definedName name="ROW_SUPRESS">'[5]Income Statement (WMofWA)'!#REF!</definedName>
    <definedName name="RTT" localSheetId="1">'[5]Income Statement (WMofWA)'!#REF!</definedName>
    <definedName name="RTT">'[5]Income Statement (WMofWA)'!#REF!</definedName>
    <definedName name="sale" localSheetId="1">#REF!</definedName>
    <definedName name="sale">#REF!</definedName>
    <definedName name="SALES_TAX_RETURN" localSheetId="1">#REF!</definedName>
    <definedName name="SALES_TAX_RETURN">#REF!</definedName>
    <definedName name="SCN" localSheetId="1">'[5]Income Statement (WMofWA)'!#REF!</definedName>
    <definedName name="SCN">'[5]Income Statement (WMofWA)'!#REF!</definedName>
    <definedName name="SFD">[4]WTB!$DE$5</definedName>
    <definedName name="SFD_BU" localSheetId="1">'[5]Income Statement (WMofWA)'!#REF!</definedName>
    <definedName name="SFD_BU">'[5]Income Statement (WMofWA)'!#REF!</definedName>
    <definedName name="SFD_DEPTID" localSheetId="1">'[5]Income Statement (WMofWA)'!#REF!</definedName>
    <definedName name="SFD_DEPTID">'[5]Income Statement (WMofWA)'!#REF!</definedName>
    <definedName name="SFD_OP" localSheetId="1">'[5]Income Statement (WMofWA)'!#REF!</definedName>
    <definedName name="SFD_OP">'[5]Income Statement (WMofWA)'!#REF!</definedName>
    <definedName name="SFD_PROD" localSheetId="1">'[5]Income Statement (WMofWA)'!#REF!</definedName>
    <definedName name="SFD_PROD">'[5]Income Statement (WMofWA)'!#REF!</definedName>
    <definedName name="SFD_PROJ">'[5]Income Statement (WMofWA)'!#REF!</definedName>
    <definedName name="sfdbusunit" localSheetId="1">#REF!</definedName>
    <definedName name="sfdbusunit">#REF!</definedName>
    <definedName name="SFV">[4]WTB!$DE$4</definedName>
    <definedName name="SFV_BU" localSheetId="1">'[5]Income Statement (WMofWA)'!#REF!</definedName>
    <definedName name="SFV_BU">'[5]Income Statement (WMofWA)'!#REF!</definedName>
    <definedName name="SFV_CUR" localSheetId="1">#REF!</definedName>
    <definedName name="SFV_CUR">#REF!</definedName>
    <definedName name="SFV_CUR1">'[4]2008 West Group IS'!$AM$9</definedName>
    <definedName name="SFV_CUR5">'[4]2008 Group Office IS'!$AM$9</definedName>
    <definedName name="SFV_DEPTID" localSheetId="1">'[5]Income Statement (WMofWA)'!#REF!</definedName>
    <definedName name="SFV_DEPTID">'[5]Income Statement (WMofWA)'!#REF!</definedName>
    <definedName name="SFV_OP" localSheetId="1">'[5]Income Statement (WMofWA)'!#REF!</definedName>
    <definedName name="SFV_OP">'[5]Income Statement (WMofWA)'!#REF!</definedName>
    <definedName name="SFV_PROD" localSheetId="1">'[5]Income Statement (WMofWA)'!#REF!</definedName>
    <definedName name="SFV_PROD">'[5]Income Statement (WMofWA)'!#REF!</definedName>
    <definedName name="SFV_PROJ" localSheetId="1">'[5]Income Statement (WMofWA)'!#REF!</definedName>
    <definedName name="SFV_PROJ">'[5]Income Statement (WMofWA)'!#REF!</definedName>
    <definedName name="sort" localSheetId="1">#REF!</definedName>
    <definedName name="sort">#REF!</definedName>
    <definedName name="Sort1" localSheetId="1">#REF!</definedName>
    <definedName name="Sort1">#REF!</definedName>
    <definedName name="sortcol" localSheetId="1">'[7]IS-Murrey''s'!#REF!</definedName>
    <definedName name="sortcol">'[7]IS-Murrey''s'!#REF!</definedName>
    <definedName name="start" localSheetId="1">#REF!</definedName>
    <definedName name="start">#REF!</definedName>
    <definedName name="Stop" localSheetId="1">'[6]O-9'!#REF!</definedName>
    <definedName name="Stop">'[6]O-9'!#REF!</definedName>
    <definedName name="SUMMARY" localSheetId="1">#REF!</definedName>
    <definedName name="SUMMARY">#REF!</definedName>
    <definedName name="Summary_DistrictName">[13]Summary!$B$7</definedName>
    <definedName name="Summary_DistrictNo">[13]Summary!$B$5</definedName>
    <definedName name="SWDisposal" localSheetId="1">#REF!</definedName>
    <definedName name="SWDisposal">#REF!</definedName>
    <definedName name="test">'[14]Sch 4 - 12months'!$B$10:$O$86</definedName>
    <definedName name="Title2" localSheetId="1">'[6]O-9'!#REF!</definedName>
    <definedName name="Title2">'[6]O-9'!#REF!</definedName>
    <definedName name="TOP" localSheetId="1">'[3]10800-10899'!#REF!</definedName>
    <definedName name="TOP">'[3]10800-10899'!#REF!</definedName>
    <definedName name="Total_Interest">'[15]Amortization Table'!$F$18</definedName>
    <definedName name="Variables" localSheetId="1">'[5]Income Statement (WMofWA)'!#REF!</definedName>
    <definedName name="Variables">'[5]Income Statement (WMofWA)'!#REF!</definedName>
    <definedName name="Waste_Management__Inc." localSheetId="1">#REF!</definedName>
    <definedName name="Waste_Management__Inc.">#REF!</definedName>
    <definedName name="WM" localSheetId="1">#REF!</definedName>
    <definedName name="WM">#REF!</definedName>
    <definedName name="x" localSheetId="1">rank</definedName>
    <definedName name="x">rank</definedName>
    <definedName name="xx" localSheetId="1">rank</definedName>
    <definedName name="xx">rank</definedName>
    <definedName name="xxx" localSheetId="1">rank</definedName>
    <definedName name="xxx">rank</definedName>
    <definedName name="YEAR4" localSheetId="1">#REF!</definedName>
    <definedName name="YEAR4">#REF!</definedName>
    <definedName name="yrCur">'[16]Report Template'!$B$2002</definedName>
    <definedName name="yrNext">'[16]Report Template'!$B$2003</definedName>
    <definedName name="YWMedWasteDisp" localSheetId="1">#REF!</definedName>
    <definedName name="YWMedWasteDisp">#REF!</definedName>
    <definedName name="Zero_Format" localSheetId="1">#REF!</definedName>
    <definedName name="Zero_Forma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2" l="1"/>
  <c r="Z72" i="2"/>
  <c r="Y72" i="2"/>
  <c r="X72" i="2"/>
  <c r="W72" i="2"/>
  <c r="V72" i="2"/>
  <c r="U72" i="2"/>
  <c r="T72" i="2"/>
  <c r="S72" i="2"/>
  <c r="R72" i="2"/>
  <c r="Q72" i="2"/>
  <c r="P72" i="2"/>
  <c r="O72" i="2"/>
  <c r="N72" i="2"/>
  <c r="M72" i="2"/>
  <c r="L72" i="2"/>
  <c r="K72" i="2"/>
  <c r="J72" i="2"/>
  <c r="I72" i="2"/>
  <c r="H72" i="2"/>
  <c r="G72" i="2"/>
  <c r="F72" i="2"/>
  <c r="E72" i="2"/>
  <c r="D72" i="2"/>
  <c r="C72" i="2"/>
  <c r="C75" i="2" s="1"/>
  <c r="C76" i="2" s="1"/>
  <c r="Z50" i="2"/>
  <c r="Y50" i="2"/>
  <c r="X50" i="2"/>
  <c r="W50" i="2"/>
  <c r="V50" i="2"/>
  <c r="U50" i="2"/>
  <c r="T50" i="2"/>
  <c r="S50" i="2"/>
  <c r="R50" i="2"/>
  <c r="Q50" i="2"/>
  <c r="P50" i="2"/>
  <c r="O50" i="2"/>
  <c r="N50" i="2"/>
  <c r="M50" i="2"/>
  <c r="L50" i="2"/>
  <c r="K50" i="2"/>
  <c r="J50" i="2"/>
  <c r="I50" i="2"/>
  <c r="H50" i="2"/>
  <c r="G50" i="2"/>
  <c r="F50" i="2"/>
  <c r="E50" i="2"/>
  <c r="D50" i="2"/>
  <c r="D52" i="2" s="1"/>
  <c r="C50" i="2"/>
  <c r="C52" i="2" s="1"/>
  <c r="C53" i="2" s="1"/>
  <c r="Z25" i="2"/>
  <c r="Y25" i="2"/>
  <c r="X25" i="2"/>
  <c r="W25" i="2"/>
  <c r="V25" i="2"/>
  <c r="U25" i="2"/>
  <c r="T25" i="2"/>
  <c r="S25" i="2"/>
  <c r="R25" i="2"/>
  <c r="Q25" i="2"/>
  <c r="P25" i="2"/>
  <c r="O25" i="2"/>
  <c r="N25" i="2"/>
  <c r="M25" i="2"/>
  <c r="L25" i="2"/>
  <c r="K25" i="2"/>
  <c r="J25" i="2"/>
  <c r="I25" i="2"/>
  <c r="H25" i="2"/>
  <c r="G25" i="2"/>
  <c r="F25" i="2"/>
  <c r="E25" i="2"/>
  <c r="D25" i="2"/>
  <c r="D27" i="2" s="1"/>
  <c r="C25" i="2"/>
  <c r="C27" i="2" s="1"/>
  <c r="C28" i="2" s="1"/>
  <c r="D45" i="1" l="1"/>
  <c r="E45" i="1" s="1"/>
  <c r="C45" i="1"/>
  <c r="E44" i="1"/>
  <c r="E43" i="1"/>
  <c r="E42" i="1"/>
  <c r="M27" i="1" s="1"/>
  <c r="D32" i="1"/>
  <c r="P26" i="1"/>
  <c r="O26" i="1"/>
  <c r="O27" i="1" s="1"/>
  <c r="N26" i="1"/>
  <c r="N27" i="1" s="1"/>
  <c r="M26" i="1"/>
  <c r="AC16" i="1"/>
  <c r="AA16" i="1"/>
  <c r="Z16" i="1"/>
  <c r="Y16" i="1"/>
  <c r="R16" i="1"/>
  <c r="L16" i="1"/>
  <c r="M16" i="1" s="1"/>
  <c r="H16" i="1"/>
  <c r="E16" i="1"/>
  <c r="AC15" i="1"/>
  <c r="Y15" i="1"/>
  <c r="R15" i="1"/>
  <c r="H15" i="1"/>
  <c r="AA15" i="1" s="1"/>
  <c r="E15" i="1"/>
  <c r="L15" i="1" s="1"/>
  <c r="M15" i="1" s="1"/>
  <c r="AC14" i="1"/>
  <c r="AA14" i="1"/>
  <c r="Z14" i="1"/>
  <c r="Y14" i="1"/>
  <c r="R14" i="1"/>
  <c r="H14" i="1"/>
  <c r="G9" i="1"/>
  <c r="Z15" i="1" s="1"/>
  <c r="F9" i="1"/>
  <c r="AB16" i="1" s="1"/>
  <c r="E14" i="1" l="1"/>
  <c r="L14" i="1" s="1"/>
  <c r="M14" i="1" s="1"/>
  <c r="P27" i="1"/>
  <c r="D31" i="1" s="1"/>
  <c r="O16" i="1"/>
  <c r="W16" i="1" s="1"/>
  <c r="X16" i="1" s="1"/>
  <c r="N15" i="1"/>
  <c r="U15" i="1" s="1"/>
  <c r="AB15" i="1"/>
  <c r="O15" i="1" s="1"/>
  <c r="W15" i="1" s="1"/>
  <c r="X15" i="1" s="1"/>
  <c r="AB14" i="1"/>
  <c r="N16" i="1"/>
  <c r="U16" i="1" s="1"/>
  <c r="P15" i="1" l="1"/>
  <c r="S16" i="1"/>
  <c r="Q15" i="1"/>
  <c r="P16" i="1"/>
  <c r="Q16" i="1" s="1"/>
  <c r="S15" i="1"/>
  <c r="N14" i="1"/>
  <c r="O14" i="1"/>
  <c r="W14" i="1" s="1"/>
  <c r="X14" i="1" s="1"/>
  <c r="N18" i="1" l="1"/>
  <c r="D30" i="1" s="1"/>
  <c r="U14" i="1"/>
  <c r="S14" i="1"/>
  <c r="P14" i="1"/>
  <c r="Q14" i="1" s="1"/>
  <c r="Q18" i="1" s="1"/>
  <c r="D20" i="1" s="1"/>
  <c r="D23" i="1" l="1"/>
  <c r="D27" i="1" s="1"/>
  <c r="D24" i="1"/>
  <c r="D28" i="1" s="1"/>
  <c r="D33" i="1" s="1"/>
  <c r="H24" i="1" s="1"/>
  <c r="H25" i="1" s="1"/>
  <c r="H27" i="1" s="1"/>
</calcChain>
</file>

<file path=xl/sharedStrings.xml><?xml version="1.0" encoding="utf-8"?>
<sst xmlns="http://schemas.openxmlformats.org/spreadsheetml/2006/main" count="136" uniqueCount="92">
  <si>
    <t>WORKPAPER 19 - Truck Rents</t>
  </si>
  <si>
    <t>First Year</t>
  </si>
  <si>
    <t>Second Year</t>
  </si>
  <si>
    <t>Mo</t>
  </si>
  <si>
    <t>Yr</t>
  </si>
  <si>
    <t>Asset Description</t>
  </si>
  <si>
    <t>Date in Service</t>
  </si>
  <si>
    <t>Original Asset Cost</t>
  </si>
  <si>
    <t>Salvage Value</t>
  </si>
  <si>
    <t>Service Life</t>
  </si>
  <si>
    <t>Fully Depreciated</t>
  </si>
  <si>
    <t>Asset Disposal</t>
  </si>
  <si>
    <t>Depreciable Cost</t>
  </si>
  <si>
    <t>Test Year Depreciation</t>
  </si>
  <si>
    <t>Accumulated Depreciation</t>
  </si>
  <si>
    <t>Average Investment</t>
  </si>
  <si>
    <t>Disposal Year Depreciation</t>
  </si>
  <si>
    <t>Total Year Depreciation</t>
  </si>
  <si>
    <t xml:space="preserve"> Department Allocation</t>
  </si>
  <si>
    <t>Total Allocated Year Depreciation</t>
  </si>
  <si>
    <t>Branch Allocation</t>
  </si>
  <si>
    <t>Allocated Accumulated Depreciation</t>
  </si>
  <si>
    <t>Purchase Date</t>
  </si>
  <si>
    <t>End of Test Period</t>
  </si>
  <si>
    <t>Date Fully Depreciated</t>
  </si>
  <si>
    <t>Beging of Test Period</t>
  </si>
  <si>
    <t>Disposition Date</t>
  </si>
  <si>
    <t>List</t>
  </si>
  <si>
    <t>$</t>
  </si>
  <si>
    <t>%</t>
  </si>
  <si>
    <t>Yrs</t>
  </si>
  <si>
    <t xml:space="preserve"> Mo.</t>
  </si>
  <si>
    <t xml:space="preserve">  Yr.</t>
  </si>
  <si>
    <t>Monthly</t>
  </si>
  <si>
    <t>Yearly</t>
  </si>
  <si>
    <t>Beginning</t>
  </si>
  <si>
    <t>Ending</t>
  </si>
  <si>
    <t>A</t>
  </si>
  <si>
    <t>B</t>
  </si>
  <si>
    <t>C</t>
  </si>
  <si>
    <t>D</t>
  </si>
  <si>
    <t>E</t>
  </si>
  <si>
    <t>1150 3rd Ave - Commercial</t>
  </si>
  <si>
    <t>(Packer) SPARE TRUCK #3</t>
  </si>
  <si>
    <t>(Front Loader) SPARE TRUCK #6</t>
  </si>
  <si>
    <t>(Packer) SPARE TRUCK #29</t>
  </si>
  <si>
    <t>TOTALS</t>
  </si>
  <si>
    <t>Capital Structure:</t>
  </si>
  <si>
    <t>Insurance</t>
  </si>
  <si>
    <t>actual</t>
  </si>
  <si>
    <t>Debt</t>
  </si>
  <si>
    <t>Licenses</t>
  </si>
  <si>
    <t>Equity</t>
  </si>
  <si>
    <t>Calculated rent</t>
  </si>
  <si>
    <t>Tires and tubes</t>
  </si>
  <si>
    <t>estimate</t>
  </si>
  <si>
    <t>Repairs and Maint</t>
  </si>
  <si>
    <t>Return:</t>
  </si>
  <si>
    <t>Per Operations</t>
  </si>
  <si>
    <t>Total</t>
  </si>
  <si>
    <t>under allocated</t>
  </si>
  <si>
    <t>Allocated</t>
  </si>
  <si>
    <t>Expected Return</t>
  </si>
  <si>
    <t>Other expenses</t>
  </si>
  <si>
    <t>Sales tax</t>
  </si>
  <si>
    <t>Allowable Rent Expense</t>
  </si>
  <si>
    <t>Total Days Used</t>
  </si>
  <si>
    <t>Inc Days Used</t>
  </si>
  <si>
    <t>Per Spare Truck Analysis</t>
  </si>
  <si>
    <t>WASTE CONTROL INC.</t>
  </si>
  <si>
    <t>In Support of Tarif No. 16, G-101 Effective June 1, 2014</t>
  </si>
  <si>
    <t>Waste Control Inc.</t>
  </si>
  <si>
    <t>Spare Truck Usage Analysis</t>
  </si>
  <si>
    <t>The information below is a summary of days the spare truck was used by the regualated company in comparison to total days driven.  The source of the information was the landfill tickets which were reviewed individually by one of our CPA's to determine actual days used.  The analysis is used to allocate the spare truck expenses for the test year.</t>
  </si>
  <si>
    <t>Spare Tucks Provided by WCE</t>
  </si>
  <si>
    <t xml:space="preserve">July </t>
  </si>
  <si>
    <t>Aug</t>
  </si>
  <si>
    <t>Sept</t>
  </si>
  <si>
    <t>Oct</t>
  </si>
  <si>
    <t>Nov</t>
  </si>
  <si>
    <t>Dec</t>
  </si>
  <si>
    <t>Jan</t>
  </si>
  <si>
    <t>Feb</t>
  </si>
  <si>
    <t>March</t>
  </si>
  <si>
    <t>April</t>
  </si>
  <si>
    <t>May</t>
  </si>
  <si>
    <t>June</t>
  </si>
  <si>
    <t>WCI</t>
  </si>
  <si>
    <t>Other</t>
  </si>
  <si>
    <t>Totals</t>
  </si>
  <si>
    <t>Truck #29</t>
  </si>
  <si>
    <t>Truck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</si>
</sst>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sz val="14"/>
      <name val="Times New Roman"/>
      <family val="1"/>
    </font>
    <font>
      <sz val="12"/>
      <color theme="1"/>
      <name val="Times New Roman"/>
      <family val="1"/>
    </font>
    <font>
      <sz val="12"/>
      <name val="Helv"/>
    </font>
    <font>
      <sz val="11"/>
      <name val="Calibri"/>
      <family val="2"/>
      <scheme val="minor"/>
    </font>
    <font>
      <sz val="10"/>
      <name val="Arial"/>
      <family val="2"/>
    </font>
    <font>
      <sz val="12"/>
      <color theme="1"/>
      <name val="Times New Roman"/>
      <family val="2"/>
    </font>
    <font>
      <sz val="11"/>
      <color theme="1"/>
      <name val="Times New Roman"/>
      <family val="1"/>
    </font>
    <font>
      <sz val="10"/>
      <name val="Times New Roman"/>
      <family val="1"/>
    </font>
    <font>
      <sz val="11"/>
      <color rgb="FFC00000"/>
      <name val="Times New Roman"/>
      <family val="1"/>
    </font>
    <font>
      <b/>
      <sz val="11"/>
      <color theme="1"/>
      <name val="Times New Roman"/>
      <family val="1"/>
    </font>
    <font>
      <u/>
      <sz val="11"/>
      <color theme="1"/>
      <name val="Times New Roman"/>
      <family val="1"/>
    </font>
    <font>
      <sz val="12"/>
      <name val="Arial"/>
      <family val="2"/>
    </font>
    <font>
      <b/>
      <sz val="12"/>
      <color theme="1"/>
      <name val="Times New Roman"/>
      <family val="1"/>
    </font>
    <font>
      <sz val="11"/>
      <color theme="1"/>
      <name val="Calibri Light"/>
      <family val="1"/>
      <scheme val="major"/>
    </font>
    <font>
      <b/>
      <sz val="12"/>
      <color theme="1"/>
      <name val="Calibri"/>
      <family val="2"/>
      <scheme val="minor"/>
    </font>
    <font>
      <sz val="11"/>
      <name val="Times New Roman"/>
      <family val="1"/>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0" fontId="2" fillId="0" borderId="0"/>
    <xf numFmtId="0" fontId="1" fillId="0" borderId="0"/>
    <xf numFmtId="0" fontId="4" fillId="0" borderId="0"/>
    <xf numFmtId="44" fontId="6"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7" fillId="0" borderId="0"/>
    <xf numFmtId="44" fontId="9" fillId="0" borderId="0" applyFont="0" applyFill="0" applyBorder="0" applyAlignment="0" applyProtection="0"/>
    <xf numFmtId="0" fontId="1" fillId="0" borderId="0"/>
    <xf numFmtId="9" fontId="13" fillId="0" borderId="0" applyFont="0" applyFill="0" applyBorder="0" applyAlignment="0" applyProtection="0"/>
    <xf numFmtId="37" fontId="13" fillId="0" borderId="0"/>
  </cellStyleXfs>
  <cellXfs count="126">
    <xf numFmtId="0" fontId="0" fillId="0" borderId="0" xfId="0"/>
    <xf numFmtId="0" fontId="3" fillId="0" borderId="0" xfId="2" applyFont="1"/>
    <xf numFmtId="0" fontId="3" fillId="0" borderId="0" xfId="2" applyFont="1" applyFill="1" applyAlignment="1">
      <alignment horizontal="left" vertical="center" wrapText="1"/>
    </xf>
    <xf numFmtId="0" fontId="3" fillId="0" borderId="0" xfId="2" applyFont="1" applyFill="1"/>
    <xf numFmtId="0" fontId="3" fillId="0" borderId="0" xfId="2" applyFont="1" applyFill="1" applyBorder="1"/>
    <xf numFmtId="0" fontId="3" fillId="0" borderId="0" xfId="2" applyFont="1" applyFill="1" applyBorder="1" applyAlignment="1">
      <alignment horizontal="center"/>
    </xf>
    <xf numFmtId="0" fontId="5" fillId="0" borderId="0" xfId="3" applyFont="1"/>
    <xf numFmtId="164" fontId="5" fillId="0" borderId="0" xfId="4" applyNumberFormat="1" applyFont="1" applyFill="1"/>
    <xf numFmtId="0" fontId="5" fillId="0" borderId="0" xfId="3" applyFont="1" applyAlignment="1">
      <alignment horizontal="left"/>
    </xf>
    <xf numFmtId="164" fontId="5" fillId="0" borderId="0" xfId="4" applyNumberFormat="1" applyFont="1" applyFill="1" applyAlignment="1">
      <alignment horizontal="center"/>
    </xf>
    <xf numFmtId="164" fontId="5" fillId="0" borderId="3" xfId="6" applyNumberFormat="1" applyFont="1" applyBorder="1" applyAlignment="1">
      <alignment horizontal="center" wrapText="1"/>
    </xf>
    <xf numFmtId="164" fontId="5" fillId="0" borderId="1" xfId="6" applyNumberFormat="1" applyFont="1" applyBorder="1" applyAlignment="1">
      <alignment horizontal="center"/>
    </xf>
    <xf numFmtId="0" fontId="5" fillId="0" borderId="0" xfId="3" applyFont="1" applyFill="1" applyAlignment="1">
      <alignment horizontal="center"/>
    </xf>
    <xf numFmtId="0" fontId="5" fillId="0" borderId="0" xfId="3" applyFont="1" applyFill="1"/>
    <xf numFmtId="1" fontId="5" fillId="0" borderId="0" xfId="3" applyNumberFormat="1" applyFont="1"/>
    <xf numFmtId="0" fontId="8" fillId="0" borderId="0" xfId="9" applyFont="1"/>
    <xf numFmtId="0" fontId="10" fillId="0" borderId="0" xfId="9" applyFont="1"/>
    <xf numFmtId="0" fontId="11" fillId="0" borderId="8" xfId="9" applyFont="1" applyBorder="1"/>
    <xf numFmtId="0" fontId="11" fillId="0" borderId="9" xfId="9" applyFont="1" applyBorder="1"/>
    <xf numFmtId="164" fontId="5" fillId="0" borderId="1" xfId="6" applyNumberFormat="1" applyFont="1" applyFill="1" applyBorder="1" applyAlignment="1">
      <alignment horizontal="center"/>
    </xf>
    <xf numFmtId="0" fontId="8" fillId="0" borderId="0" xfId="7" applyFont="1" applyFill="1" applyAlignment="1">
      <alignment horizontal="right"/>
    </xf>
    <xf numFmtId="0" fontId="8" fillId="0" borderId="0" xfId="9" applyFont="1" applyFill="1"/>
    <xf numFmtId="0" fontId="11" fillId="0" borderId="7" xfId="9" applyFont="1" applyFill="1" applyBorder="1"/>
    <xf numFmtId="0" fontId="11" fillId="0" borderId="8" xfId="9" applyFont="1" applyFill="1" applyBorder="1"/>
    <xf numFmtId="164" fontId="11" fillId="0" borderId="8" xfId="9" applyNumberFormat="1" applyFont="1" applyFill="1" applyBorder="1"/>
    <xf numFmtId="0" fontId="8" fillId="0" borderId="10" xfId="9" applyFont="1" applyFill="1" applyBorder="1"/>
    <xf numFmtId="0" fontId="8" fillId="0" borderId="11" xfId="9" applyFont="1" applyFill="1" applyBorder="1"/>
    <xf numFmtId="164" fontId="8" fillId="0" borderId="12" xfId="9" applyNumberFormat="1" applyFont="1" applyFill="1" applyBorder="1"/>
    <xf numFmtId="41" fontId="8" fillId="0" borderId="0" xfId="9" applyNumberFormat="1" applyFont="1" applyFill="1"/>
    <xf numFmtId="0" fontId="8" fillId="0" borderId="13" xfId="9" applyFont="1" applyFill="1" applyBorder="1"/>
    <xf numFmtId="0" fontId="8" fillId="0" borderId="0" xfId="9" applyFont="1" applyFill="1" applyBorder="1"/>
    <xf numFmtId="164" fontId="8" fillId="0" borderId="14" xfId="9" applyNumberFormat="1" applyFont="1" applyFill="1" applyBorder="1"/>
    <xf numFmtId="43" fontId="8" fillId="0" borderId="0" xfId="9" applyNumberFormat="1" applyFont="1" applyFill="1"/>
    <xf numFmtId="0" fontId="12" fillId="0" borderId="0" xfId="9" applyFont="1" applyFill="1" applyAlignment="1">
      <alignment horizontal="center"/>
    </xf>
    <xf numFmtId="4" fontId="8" fillId="0" borderId="14" xfId="9" applyNumberFormat="1" applyFont="1" applyFill="1" applyBorder="1"/>
    <xf numFmtId="10" fontId="8" fillId="0" borderId="0" xfId="9" applyNumberFormat="1" applyFont="1" applyFill="1" applyBorder="1"/>
    <xf numFmtId="9" fontId="8" fillId="0" borderId="0" xfId="9" applyNumberFormat="1" applyFont="1" applyFill="1" applyBorder="1"/>
    <xf numFmtId="0" fontId="8" fillId="0" borderId="0" xfId="9" applyFont="1" applyFill="1" applyAlignment="1">
      <alignment horizontal="left" wrapText="1"/>
    </xf>
    <xf numFmtId="41" fontId="11" fillId="0" borderId="15" xfId="9" applyNumberFormat="1" applyFont="1" applyFill="1" applyBorder="1"/>
    <xf numFmtId="0" fontId="8" fillId="0" borderId="16" xfId="9" applyFont="1" applyFill="1" applyBorder="1"/>
    <xf numFmtId="0" fontId="8" fillId="0" borderId="5" xfId="9" applyFont="1" applyFill="1" applyBorder="1"/>
    <xf numFmtId="4" fontId="8" fillId="0" borderId="17" xfId="9" applyNumberFormat="1" applyFont="1" applyFill="1" applyBorder="1"/>
    <xf numFmtId="41" fontId="8" fillId="0" borderId="14" xfId="9" applyNumberFormat="1" applyFont="1" applyFill="1" applyBorder="1"/>
    <xf numFmtId="0" fontId="8" fillId="0" borderId="18" xfId="9" applyFont="1" applyFill="1" applyBorder="1"/>
    <xf numFmtId="0" fontId="8" fillId="0" borderId="19" xfId="9" applyFont="1" applyFill="1" applyBorder="1"/>
    <xf numFmtId="0" fontId="8" fillId="0" borderId="20" xfId="9" applyFont="1" applyFill="1" applyBorder="1"/>
    <xf numFmtId="0" fontId="8" fillId="0" borderId="0" xfId="9" applyFont="1" applyFill="1" applyAlignment="1">
      <alignment wrapText="1"/>
    </xf>
    <xf numFmtId="9" fontId="8" fillId="0" borderId="0" xfId="5" applyFont="1" applyFill="1"/>
    <xf numFmtId="0" fontId="8" fillId="0" borderId="0" xfId="9" applyFont="1" applyFill="1" applyAlignment="1">
      <alignment horizontal="center"/>
    </xf>
    <xf numFmtId="0" fontId="8" fillId="0" borderId="5" xfId="9" applyFont="1" applyFill="1" applyBorder="1" applyAlignment="1">
      <alignment horizontal="center"/>
    </xf>
    <xf numFmtId="9" fontId="8" fillId="0" borderId="0" xfId="10" applyFont="1" applyFill="1" applyAlignment="1">
      <alignment horizontal="center"/>
    </xf>
    <xf numFmtId="0" fontId="14" fillId="0" borderId="0" xfId="1" applyFont="1"/>
    <xf numFmtId="0" fontId="3" fillId="0" borderId="0" xfId="1" applyFont="1" applyBorder="1"/>
    <xf numFmtId="0" fontId="3" fillId="0" borderId="0" xfId="1" applyFont="1"/>
    <xf numFmtId="0" fontId="14" fillId="0" borderId="0" xfId="1" applyFont="1" applyAlignment="1">
      <alignment horizontal="center"/>
    </xf>
    <xf numFmtId="0" fontId="14" fillId="0" borderId="0" xfId="1" applyFont="1" applyBorder="1" applyAlignment="1">
      <alignment horizontal="center"/>
    </xf>
    <xf numFmtId="0" fontId="1" fillId="0" borderId="0" xfId="3" applyFont="1"/>
    <xf numFmtId="0" fontId="1" fillId="0" borderId="0" xfId="3" applyFont="1" applyFill="1"/>
    <xf numFmtId="164" fontId="1" fillId="0" borderId="0" xfId="4" applyNumberFormat="1" applyFont="1" applyFill="1"/>
    <xf numFmtId="9" fontId="1" fillId="0" borderId="0" xfId="5" applyFont="1" applyFill="1"/>
    <xf numFmtId="0" fontId="15" fillId="0" borderId="1" xfId="3" applyFont="1" applyFill="1" applyBorder="1" applyAlignment="1">
      <alignment horizontal="center"/>
    </xf>
    <xf numFmtId="164" fontId="1" fillId="0" borderId="0" xfId="4" applyNumberFormat="1" applyFont="1" applyFill="1" applyAlignment="1">
      <alignment horizontal="center"/>
    </xf>
    <xf numFmtId="0" fontId="1" fillId="0" borderId="0" xfId="3" applyFont="1" applyAlignment="1">
      <alignment horizontal="left"/>
    </xf>
    <xf numFmtId="0" fontId="1" fillId="0" borderId="0" xfId="3" applyFont="1" applyFill="1" applyAlignment="1">
      <alignment horizontal="center"/>
    </xf>
    <xf numFmtId="0" fontId="1" fillId="0" borderId="0" xfId="3" applyFont="1" applyFill="1" applyAlignment="1">
      <alignment horizontal="left"/>
    </xf>
    <xf numFmtId="9" fontId="1" fillId="0" borderId="0" xfId="5" applyFont="1" applyFill="1" applyAlignment="1">
      <alignment horizontal="center"/>
    </xf>
    <xf numFmtId="0" fontId="1" fillId="0" borderId="2" xfId="3" applyFont="1" applyFill="1" applyBorder="1" applyAlignment="1">
      <alignment horizontal="center"/>
    </xf>
    <xf numFmtId="164" fontId="1" fillId="0" borderId="3" xfId="4" applyNumberFormat="1" applyFont="1" applyFill="1" applyBorder="1" applyAlignment="1">
      <alignment horizontal="center" wrapText="1"/>
    </xf>
    <xf numFmtId="0" fontId="1" fillId="0" borderId="3" xfId="3" applyFont="1" applyFill="1" applyBorder="1" applyAlignment="1">
      <alignment horizontal="center" wrapText="1"/>
    </xf>
    <xf numFmtId="164" fontId="1" fillId="0" borderId="3" xfId="6" applyNumberFormat="1" applyFont="1" applyFill="1" applyBorder="1" applyAlignment="1">
      <alignment horizontal="center" wrapText="1"/>
    </xf>
    <xf numFmtId="0" fontId="1" fillId="0" borderId="0" xfId="3" applyFont="1" applyAlignment="1">
      <alignment horizontal="center"/>
    </xf>
    <xf numFmtId="0" fontId="16" fillId="0" borderId="1" xfId="3" applyFont="1" applyFill="1" applyBorder="1" applyAlignment="1">
      <alignment horizontal="center"/>
    </xf>
    <xf numFmtId="0" fontId="1" fillId="0" borderId="1" xfId="3" applyFont="1" applyFill="1" applyBorder="1" applyAlignment="1">
      <alignment horizontal="center"/>
    </xf>
    <xf numFmtId="164" fontId="1" fillId="0" borderId="1" xfId="4" applyNumberFormat="1" applyFont="1" applyFill="1" applyBorder="1" applyAlignment="1">
      <alignment horizontal="center" wrapText="1"/>
    </xf>
    <xf numFmtId="0" fontId="1" fillId="0" borderId="1" xfId="3" applyFont="1" applyFill="1" applyBorder="1" applyAlignment="1">
      <alignment horizontal="center" wrapText="1"/>
    </xf>
    <xf numFmtId="164" fontId="1" fillId="0" borderId="1" xfId="4" applyNumberFormat="1" applyFont="1" applyFill="1" applyBorder="1" applyAlignment="1">
      <alignment horizontal="center"/>
    </xf>
    <xf numFmtId="164" fontId="1" fillId="0" borderId="1" xfId="6" applyNumberFormat="1" applyFont="1" applyFill="1" applyBorder="1" applyAlignment="1">
      <alignment horizontal="center" wrapText="1"/>
    </xf>
    <xf numFmtId="164" fontId="1" fillId="0" borderId="1" xfId="6" applyNumberFormat="1" applyFont="1" applyFill="1" applyBorder="1" applyAlignment="1">
      <alignment horizontal="center"/>
    </xf>
    <xf numFmtId="0" fontId="11" fillId="0" borderId="0" xfId="3" applyFont="1" applyFill="1" applyAlignment="1">
      <alignment horizontal="left"/>
    </xf>
    <xf numFmtId="0" fontId="15" fillId="0" borderId="0" xfId="3" applyFont="1" applyFill="1" applyAlignment="1">
      <alignment horizontal="center"/>
    </xf>
    <xf numFmtId="164" fontId="15" fillId="0" borderId="0" xfId="8" applyNumberFormat="1" applyFont="1" applyFill="1" applyAlignment="1">
      <alignment horizontal="center"/>
    </xf>
    <xf numFmtId="9" fontId="15" fillId="0" borderId="0" xfId="3" applyNumberFormat="1" applyFont="1" applyFill="1" applyAlignment="1">
      <alignment horizontal="center"/>
    </xf>
    <xf numFmtId="165" fontId="8" fillId="0" borderId="14" xfId="9" applyNumberFormat="1" applyFont="1" applyFill="1" applyBorder="1"/>
    <xf numFmtId="166" fontId="8" fillId="0" borderId="0" xfId="5" applyNumberFormat="1" applyFont="1" applyFill="1"/>
    <xf numFmtId="166" fontId="8" fillId="0" borderId="0" xfId="9" applyNumberFormat="1" applyFont="1" applyFill="1"/>
    <xf numFmtId="0" fontId="8" fillId="2" borderId="13" xfId="9" applyFont="1" applyFill="1" applyBorder="1"/>
    <xf numFmtId="0" fontId="8" fillId="2" borderId="0" xfId="9" applyFont="1" applyFill="1" applyBorder="1"/>
    <xf numFmtId="164" fontId="8" fillId="2" borderId="14" xfId="9" applyNumberFormat="1" applyFont="1" applyFill="1" applyBorder="1"/>
    <xf numFmtId="0" fontId="8" fillId="0" borderId="0" xfId="9" applyFont="1" applyFill="1" applyBorder="1" applyAlignment="1">
      <alignment horizontal="center"/>
    </xf>
    <xf numFmtId="0" fontId="8" fillId="0" borderId="0" xfId="9" applyFont="1" applyFill="1" applyBorder="1" applyAlignment="1">
      <alignment horizontal="right"/>
    </xf>
    <xf numFmtId="41" fontId="8" fillId="0" borderId="5" xfId="9" applyNumberFormat="1" applyFont="1" applyFill="1" applyBorder="1"/>
    <xf numFmtId="41" fontId="8" fillId="0" borderId="21" xfId="9" applyNumberFormat="1" applyFont="1" applyFill="1" applyBorder="1"/>
    <xf numFmtId="41" fontId="8" fillId="0" borderId="22" xfId="9" applyNumberFormat="1" applyFont="1" applyFill="1" applyBorder="1"/>
    <xf numFmtId="41" fontId="8" fillId="2" borderId="15" xfId="9" applyNumberFormat="1" applyFont="1" applyFill="1" applyBorder="1"/>
    <xf numFmtId="37" fontId="17" fillId="0" borderId="0" xfId="11" applyFont="1"/>
    <xf numFmtId="0" fontId="8" fillId="0" borderId="5" xfId="9" applyFont="1" applyBorder="1"/>
    <xf numFmtId="0" fontId="8" fillId="0" borderId="0" xfId="9" applyFont="1" applyAlignment="1">
      <alignment horizontal="right"/>
    </xf>
    <xf numFmtId="0" fontId="11" fillId="0" borderId="1" xfId="9" applyFont="1" applyBorder="1" applyAlignment="1">
      <alignment horizontal="center"/>
    </xf>
    <xf numFmtId="14" fontId="8" fillId="0" borderId="0" xfId="9" applyNumberFormat="1" applyFont="1" applyAlignment="1">
      <alignment horizontal="center"/>
    </xf>
    <xf numFmtId="14" fontId="8" fillId="0" borderId="0" xfId="9" applyNumberFormat="1" applyFont="1"/>
    <xf numFmtId="0" fontId="8" fillId="0" borderId="15" xfId="9" applyFont="1" applyBorder="1"/>
    <xf numFmtId="0" fontId="8" fillId="0" borderId="15" xfId="9" applyFont="1" applyBorder="1" applyAlignment="1">
      <alignment horizontal="right"/>
    </xf>
    <xf numFmtId="0" fontId="8" fillId="0" borderId="15" xfId="9" applyFont="1" applyBorder="1" applyAlignment="1">
      <alignment horizontal="center"/>
    </xf>
    <xf numFmtId="1" fontId="8" fillId="0" borderId="0" xfId="9" applyNumberFormat="1" applyFont="1" applyAlignment="1">
      <alignment horizontal="center"/>
    </xf>
    <xf numFmtId="14" fontId="8" fillId="0" borderId="0" xfId="9" applyNumberFormat="1" applyFont="1" applyFill="1" applyAlignment="1">
      <alignment horizontal="center"/>
    </xf>
    <xf numFmtId="14" fontId="17" fillId="0" borderId="0" xfId="9" applyNumberFormat="1" applyFont="1" applyFill="1" applyAlignment="1">
      <alignment horizontal="center"/>
    </xf>
    <xf numFmtId="0" fontId="8" fillId="0" borderId="0" xfId="9" applyFont="1" applyBorder="1" applyAlignment="1">
      <alignment horizontal="right"/>
    </xf>
    <xf numFmtId="0" fontId="8" fillId="0" borderId="0" xfId="9" applyFont="1" applyBorder="1"/>
    <xf numFmtId="0" fontId="8" fillId="0" borderId="0" xfId="9" applyFont="1" applyBorder="1" applyAlignment="1">
      <alignment horizontal="center"/>
    </xf>
    <xf numFmtId="0" fontId="1" fillId="0" borderId="4" xfId="3" applyFont="1" applyFill="1" applyBorder="1" applyAlignment="1">
      <alignment horizontal="center" wrapText="1"/>
    </xf>
    <xf numFmtId="0" fontId="1" fillId="0" borderId="5" xfId="3" applyFont="1" applyFill="1" applyBorder="1" applyAlignment="1">
      <alignment horizontal="center" wrapText="1"/>
    </xf>
    <xf numFmtId="0" fontId="1" fillId="0" borderId="6" xfId="3" applyFont="1" applyFill="1" applyBorder="1" applyAlignment="1">
      <alignment horizontal="center" wrapText="1"/>
    </xf>
    <xf numFmtId="164" fontId="1" fillId="0" borderId="3" xfId="4" applyNumberFormat="1" applyFont="1" applyFill="1" applyBorder="1" applyAlignment="1">
      <alignment horizontal="center" wrapText="1"/>
    </xf>
    <xf numFmtId="164" fontId="1" fillId="0" borderId="4" xfId="4" applyNumberFormat="1" applyFont="1" applyFill="1" applyBorder="1" applyAlignment="1">
      <alignment horizontal="center" wrapText="1"/>
    </xf>
    <xf numFmtId="164" fontId="1" fillId="0" borderId="6" xfId="4" applyNumberFormat="1" applyFont="1" applyFill="1" applyBorder="1" applyAlignment="1">
      <alignment horizontal="center" wrapText="1"/>
    </xf>
    <xf numFmtId="164" fontId="5" fillId="0" borderId="4" xfId="6" applyNumberFormat="1" applyFont="1" applyFill="1" applyBorder="1" applyAlignment="1">
      <alignment horizontal="center" wrapText="1"/>
    </xf>
    <xf numFmtId="164" fontId="5" fillId="0" borderId="6" xfId="6" applyNumberFormat="1" applyFont="1" applyFill="1" applyBorder="1" applyAlignment="1">
      <alignment horizontal="center" wrapText="1"/>
    </xf>
    <xf numFmtId="37" fontId="14" fillId="0" borderId="0" xfId="1" applyNumberFormat="1" applyFont="1" applyAlignment="1">
      <alignment horizontal="center"/>
    </xf>
    <xf numFmtId="0" fontId="14" fillId="0" borderId="0" xfId="1" applyFont="1" applyAlignment="1">
      <alignment horizontal="center"/>
    </xf>
    <xf numFmtId="0" fontId="15" fillId="0" borderId="1" xfId="3" applyFont="1" applyFill="1" applyBorder="1" applyAlignment="1">
      <alignment horizontal="center" wrapText="1"/>
    </xf>
    <xf numFmtId="0" fontId="1" fillId="0" borderId="3" xfId="3" applyFont="1" applyFill="1" applyBorder="1" applyAlignment="1">
      <alignment horizontal="center" wrapText="1"/>
    </xf>
    <xf numFmtId="0" fontId="8" fillId="0" borderId="0" xfId="9" applyFont="1" applyBorder="1" applyAlignment="1">
      <alignment horizontal="center"/>
    </xf>
    <xf numFmtId="0" fontId="11" fillId="0" borderId="1" xfId="9" applyFont="1" applyBorder="1" applyAlignment="1">
      <alignment horizontal="center"/>
    </xf>
    <xf numFmtId="0" fontId="8" fillId="0" borderId="0" xfId="9" applyFont="1" applyAlignment="1">
      <alignment horizontal="center"/>
    </xf>
    <xf numFmtId="0" fontId="8" fillId="0" borderId="5" xfId="9" applyFont="1" applyFill="1" applyBorder="1" applyAlignment="1">
      <alignment horizontal="right"/>
    </xf>
    <xf numFmtId="0" fontId="8" fillId="0" borderId="5" xfId="9" applyFont="1" applyFill="1" applyBorder="1" applyAlignment="1">
      <alignment wrapText="1"/>
    </xf>
  </cellXfs>
  <cellStyles count="12">
    <cellStyle name="Currency 2" xfId="8"/>
    <cellStyle name="Currency 2 3" xfId="6"/>
    <cellStyle name="Currency 5" xfId="4"/>
    <cellStyle name="Normal" xfId="0" builtinId="0"/>
    <cellStyle name="Normal 10 2" xfId="2"/>
    <cellStyle name="Normal 2" xfId="11"/>
    <cellStyle name="Normal 2 3" xfId="1"/>
    <cellStyle name="Normal 2 4" xfId="9"/>
    <cellStyle name="Normal 6" xfId="7"/>
    <cellStyle name="Normal_DEPN2K" xfId="3"/>
    <cellStyle name="Percent 12" xfId="5"/>
    <cellStyle name="Percent 1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ns-2674%20Ke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TIL\TRANS\Waste%20Management%20-%20Filings\Ellensburg\Year%202009\TG-091472%20(GRC)\Staff\TG-091472%20WM%20of%20Ellensburg%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TRANS\Chris%20M\Solid%20Waste\Waste%20Management\Sno-King\Year%202009\TG-091933\Staff\TG-091933%20WM%20of%20SnoKing%20GRC%20(Workpap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004%20Planning%20Requirements\5-20%20Submission\6%20Report%20Requirements\Reports%20Master%20List%20and%20Mockups%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signments\Solid%20Waste\Waste%20Connections\Year%202008\American%20Disposal%20Company,%20Inc\Yr%202009\TG-090098%20(General%20Case)\Staff\TG-090097%20&amp;%20TG-090098%20Proforma%20(Staff%20-%20Route%20H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_TO_Z/WASTE%20COMPANY%20GROUP/WAC0252%20-%20Waste%20Control,%20Inc-1633/Rate%20Cases/2014%20Rate%20Case/Data%20Requests%20to%20Us/tracker/provided/IDR1/TG-140560WCI%20Operations%200522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G-140560WCI%20Operations%2008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_TO_Z\WASTE%20COMPANY%20GROUP\WAC0252%20-%20Waste%20Control,%20Inc-1633\Rate%20Cases\2013%20Rate%20Case\Workpapers\Waste%20Control,%20Inc.-%20Cost%20Study%2006-3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ickels\Desktop\Example%20of%20WM%20of%20Sno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San%20Juan%20Sanitation\WUTC\SJS%20Income%20State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o111\share\frsx\D0536y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W_COMP\Rosario\2007%20rate%20case\Worksheets\070944%20Loan%20Recalcul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budget.wm.com/plan07/F2_24_Month_Condensed_Ops_PnL_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1">
          <cell r="A1" t="str">
            <v>Fixed Assets Reconciliations - Lodi - 0543</v>
          </cell>
        </row>
        <row r="2">
          <cell r="A2" t="str">
            <v>February</v>
          </cell>
        </row>
        <row r="3">
          <cell r="B3" t="str">
            <v>Trucks</v>
          </cell>
          <cell r="C3" t="str">
            <v>Landfill PE</v>
          </cell>
          <cell r="D3" t="str">
            <v>Support Trucks</v>
          </cell>
          <cell r="E3" t="str">
            <v xml:space="preserve">Containers </v>
          </cell>
          <cell r="F3" t="str">
            <v>M&amp;E</v>
          </cell>
          <cell r="G3" t="str">
            <v>OfficeEquip</v>
          </cell>
          <cell r="H3" t="str">
            <v>Building</v>
          </cell>
          <cell r="I3" t="str">
            <v>Leashold Improv</v>
          </cell>
          <cell r="J3" t="str">
            <v>Autos</v>
          </cell>
          <cell r="K3" t="str">
            <v>Land</v>
          </cell>
          <cell r="L3" t="str">
            <v>Total Assets</v>
          </cell>
        </row>
        <row r="4">
          <cell r="A4" t="str">
            <v>Description/A/C</v>
          </cell>
          <cell r="B4" t="str">
            <v>11110 &amp;120</v>
          </cell>
          <cell r="C4">
            <v>11210</v>
          </cell>
          <cell r="D4">
            <v>11310</v>
          </cell>
          <cell r="E4" t="str">
            <v>11410 &amp; 20</v>
          </cell>
          <cell r="F4" t="str">
            <v>11510 &amp; 20</v>
          </cell>
          <cell r="G4" t="str">
            <v>11610 &amp; 20</v>
          </cell>
          <cell r="H4" t="str">
            <v>11710 &amp; 20</v>
          </cell>
          <cell r="I4">
            <v>11810</v>
          </cell>
          <cell r="J4">
            <v>11910</v>
          </cell>
          <cell r="K4">
            <v>13110</v>
          </cell>
        </row>
        <row r="6">
          <cell r="A6" t="str">
            <v>GL Beginning Bal</v>
          </cell>
          <cell r="B6">
            <v>6370279.0000000009</v>
          </cell>
          <cell r="C6">
            <v>1152675.96</v>
          </cell>
          <cell r="D6">
            <v>230167.72999999998</v>
          </cell>
          <cell r="E6">
            <v>9808085.1799999997</v>
          </cell>
          <cell r="F6">
            <v>3002548.89</v>
          </cell>
          <cell r="G6">
            <v>1058753.53</v>
          </cell>
          <cell r="H6">
            <v>5945538.0099999998</v>
          </cell>
          <cell r="I6">
            <v>2233939.7999999998</v>
          </cell>
          <cell r="J6">
            <v>47342.04</v>
          </cell>
          <cell r="K6">
            <v>987725.13</v>
          </cell>
          <cell r="L6">
            <v>30837055.270000003</v>
          </cell>
        </row>
        <row r="8">
          <cell r="A8" t="str">
            <v>Additions:</v>
          </cell>
          <cell r="B8">
            <v>0</v>
          </cell>
          <cell r="E8">
            <v>0</v>
          </cell>
          <cell r="F8">
            <v>0</v>
          </cell>
          <cell r="G8">
            <v>0</v>
          </cell>
        </row>
        <row r="11">
          <cell r="A11" t="str">
            <v>Accruals:</v>
          </cell>
        </row>
        <row r="13">
          <cell r="A13" t="str">
            <v>Deletions:</v>
          </cell>
        </row>
        <row r="15">
          <cell r="A15" t="str">
            <v>Adjusted GL Bal:</v>
          </cell>
          <cell r="B15">
            <v>6370279.0000000009</v>
          </cell>
          <cell r="C15">
            <v>1152675.96</v>
          </cell>
          <cell r="D15">
            <v>230167.72999999998</v>
          </cell>
          <cell r="E15">
            <v>9808085.1799999997</v>
          </cell>
          <cell r="F15">
            <v>3002548.89</v>
          </cell>
          <cell r="G15">
            <v>1058753.53</v>
          </cell>
          <cell r="H15">
            <v>5945538.0099999998</v>
          </cell>
          <cell r="I15">
            <v>2233939.7999999998</v>
          </cell>
          <cell r="J15">
            <v>47342.04</v>
          </cell>
          <cell r="K15">
            <v>987725.13</v>
          </cell>
          <cell r="L15">
            <v>30837055.270000003</v>
          </cell>
        </row>
        <row r="17">
          <cell r="A17" t="str">
            <v>GBA Balances</v>
          </cell>
          <cell r="B17">
            <v>6486957.9000000004</v>
          </cell>
          <cell r="C17">
            <v>1191195.51</v>
          </cell>
          <cell r="D17">
            <v>230167.73</v>
          </cell>
          <cell r="E17">
            <v>9808085.1799999997</v>
          </cell>
          <cell r="F17">
            <v>2783580.08</v>
          </cell>
          <cell r="G17">
            <v>1058752.1299999999</v>
          </cell>
          <cell r="H17">
            <v>5945538.0099999998</v>
          </cell>
          <cell r="I17">
            <v>2233939.7999999998</v>
          </cell>
          <cell r="J17">
            <v>47342.04</v>
          </cell>
          <cell r="K17">
            <v>988191.66</v>
          </cell>
          <cell r="L17">
            <v>30773750.039999999</v>
          </cell>
        </row>
        <row r="19">
          <cell r="A19" t="str">
            <v>Variance</v>
          </cell>
          <cell r="B19">
            <v>-116678.89999999944</v>
          </cell>
          <cell r="C19">
            <v>-38519.550000000047</v>
          </cell>
          <cell r="D19">
            <v>0</v>
          </cell>
          <cell r="E19">
            <v>0</v>
          </cell>
          <cell r="F19">
            <v>218968.81000000006</v>
          </cell>
          <cell r="G19">
            <v>1.4000000001396984</v>
          </cell>
          <cell r="H19">
            <v>0</v>
          </cell>
          <cell r="I19">
            <v>0</v>
          </cell>
          <cell r="J19">
            <v>0</v>
          </cell>
          <cell r="K19">
            <v>-466.53000000002794</v>
          </cell>
          <cell r="L19">
            <v>63305.230000004172</v>
          </cell>
        </row>
      </sheetData>
      <sheetData sheetId="30" refreshError="1">
        <row r="4">
          <cell r="A4" t="str">
            <v>Accumulated Depreciation:</v>
          </cell>
          <cell r="D4">
            <v>65920</v>
          </cell>
          <cell r="F4">
            <v>60925</v>
          </cell>
          <cell r="G4">
            <v>70905</v>
          </cell>
          <cell r="H4">
            <v>90910</v>
          </cell>
        </row>
        <row r="5">
          <cell r="A5" t="str">
            <v>February</v>
          </cell>
          <cell r="B5">
            <v>52930</v>
          </cell>
          <cell r="C5">
            <v>52935</v>
          </cell>
          <cell r="D5">
            <v>60920</v>
          </cell>
          <cell r="E5">
            <v>54935</v>
          </cell>
          <cell r="F5">
            <v>54925</v>
          </cell>
          <cell r="G5">
            <v>60905</v>
          </cell>
          <cell r="H5">
            <v>65910</v>
          </cell>
          <cell r="I5">
            <v>90915</v>
          </cell>
          <cell r="J5">
            <v>90900</v>
          </cell>
        </row>
        <row r="6">
          <cell r="B6" t="str">
            <v>Trucks</v>
          </cell>
          <cell r="C6" t="str">
            <v>Landfill PE</v>
          </cell>
          <cell r="D6" t="str">
            <v>Support Trucks</v>
          </cell>
          <cell r="E6" t="str">
            <v xml:space="preserve">Containers </v>
          </cell>
          <cell r="F6" t="str">
            <v>M&amp;E</v>
          </cell>
          <cell r="G6" t="str">
            <v>OfficeEquip</v>
          </cell>
          <cell r="H6" t="str">
            <v>Building</v>
          </cell>
          <cell r="I6" t="str">
            <v>Leashold Improv</v>
          </cell>
          <cell r="J6" t="str">
            <v>Autos</v>
          </cell>
          <cell r="K6" t="str">
            <v>Land</v>
          </cell>
          <cell r="L6" t="str">
            <v>Total Accumulated</v>
          </cell>
        </row>
        <row r="7">
          <cell r="A7" t="str">
            <v>Description/A/C</v>
          </cell>
          <cell r="B7" t="str">
            <v>121XX</v>
          </cell>
          <cell r="C7" t="str">
            <v>122XX</v>
          </cell>
          <cell r="D7" t="str">
            <v>123XX</v>
          </cell>
          <cell r="E7" t="str">
            <v>124XX</v>
          </cell>
          <cell r="F7" t="str">
            <v>125XX</v>
          </cell>
          <cell r="G7" t="str">
            <v>126XX</v>
          </cell>
          <cell r="H7" t="str">
            <v>127XX</v>
          </cell>
          <cell r="I7" t="str">
            <v>128XX</v>
          </cell>
          <cell r="J7" t="str">
            <v>129XX</v>
          </cell>
          <cell r="K7">
            <v>13250</v>
          </cell>
          <cell r="L7" t="str">
            <v>Depreciation</v>
          </cell>
        </row>
        <row r="9">
          <cell r="A9" t="str">
            <v>GL Beginning Bal</v>
          </cell>
          <cell r="B9">
            <v>-4345139.9400000004</v>
          </cell>
          <cell r="C9">
            <v>-631095.49999999988</v>
          </cell>
          <cell r="D9">
            <v>-197525.75999999998</v>
          </cell>
          <cell r="E9">
            <v>-6570378.0800000001</v>
          </cell>
          <cell r="F9">
            <v>-2358947.5299999998</v>
          </cell>
          <cell r="G9">
            <v>-645903.84000000008</v>
          </cell>
          <cell r="H9">
            <v>-2171023.04</v>
          </cell>
          <cell r="I9">
            <v>-726384.56</v>
          </cell>
          <cell r="J9">
            <v>-36395.379999999997</v>
          </cell>
          <cell r="K9">
            <v>-466.76</v>
          </cell>
          <cell r="L9">
            <v>-17683260.390000001</v>
          </cell>
        </row>
        <row r="11">
          <cell r="A11" t="str">
            <v>Additions:</v>
          </cell>
          <cell r="B11">
            <v>-65915.709999999992</v>
          </cell>
          <cell r="C11">
            <v>-22490.11</v>
          </cell>
          <cell r="D11">
            <v>-2297.98</v>
          </cell>
          <cell r="E11">
            <v>-89579.91</v>
          </cell>
          <cell r="F11">
            <v>-55942.879999999997</v>
          </cell>
          <cell r="G11">
            <v>-29722.478000000003</v>
          </cell>
          <cell r="H11">
            <v>-41958.92</v>
          </cell>
          <cell r="I11">
            <v>-20345.439999999999</v>
          </cell>
          <cell r="J11">
            <v>-729.78</v>
          </cell>
          <cell r="L11">
            <v>-328983.20799999998</v>
          </cell>
        </row>
        <row r="13">
          <cell r="B13">
            <v>5502.79</v>
          </cell>
          <cell r="C13">
            <v>-5502.79</v>
          </cell>
        </row>
        <row r="14">
          <cell r="A14" t="str">
            <v>Accruals:</v>
          </cell>
        </row>
        <row r="16">
          <cell r="A16" t="str">
            <v>Deletions:</v>
          </cell>
        </row>
        <row r="18">
          <cell r="A18" t="str">
            <v>Adjusted GL Bal:</v>
          </cell>
          <cell r="B18">
            <v>-4405552.8600000003</v>
          </cell>
          <cell r="C18">
            <v>-659088.39999999991</v>
          </cell>
          <cell r="D18">
            <v>-199823.74</v>
          </cell>
          <cell r="E18">
            <v>-6659957.9900000002</v>
          </cell>
          <cell r="F18">
            <v>-2414890.4099999997</v>
          </cell>
          <cell r="G18">
            <v>-675626.31800000009</v>
          </cell>
          <cell r="H18">
            <v>-2212981.96</v>
          </cell>
          <cell r="I18">
            <v>-746730</v>
          </cell>
          <cell r="J18">
            <v>-37125.159999999996</v>
          </cell>
          <cell r="K18">
            <v>0</v>
          </cell>
          <cell r="L18">
            <v>-18011776.838</v>
          </cell>
        </row>
        <row r="20">
          <cell r="A20" t="str">
            <v>GBA Balances</v>
          </cell>
          <cell r="B20">
            <v>-4438805.79</v>
          </cell>
          <cell r="C20">
            <v>-659088.4</v>
          </cell>
          <cell r="D20">
            <v>-199823.74</v>
          </cell>
          <cell r="E20">
            <v>-6659957.9900000002</v>
          </cell>
          <cell r="F20">
            <v>-2243545.98</v>
          </cell>
          <cell r="G20">
            <v>-675626.34</v>
          </cell>
          <cell r="H20">
            <v>-2212981.96</v>
          </cell>
          <cell r="I20">
            <v>-746730</v>
          </cell>
          <cell r="J20">
            <v>-37125.160000000003</v>
          </cell>
          <cell r="K20">
            <v>-466.76</v>
          </cell>
          <cell r="L20">
            <v>-17874152.120000005</v>
          </cell>
        </row>
        <row r="22">
          <cell r="A22" t="str">
            <v>Variance</v>
          </cell>
          <cell r="B22">
            <v>33252.929999999702</v>
          </cell>
          <cell r="C22">
            <v>0</v>
          </cell>
          <cell r="D22">
            <v>0</v>
          </cell>
          <cell r="E22">
            <v>0</v>
          </cell>
          <cell r="F22">
            <v>-171344.4299999997</v>
          </cell>
          <cell r="G22">
            <v>2.199999988079071E-2</v>
          </cell>
          <cell r="H22">
            <v>0</v>
          </cell>
          <cell r="I22">
            <v>0</v>
          </cell>
          <cell r="J22">
            <v>0</v>
          </cell>
          <cell r="K22">
            <v>466.76</v>
          </cell>
          <cell r="L22">
            <v>-137624.71799999475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row r="1">
          <cell r="A1" t="str">
            <v>CWRS</v>
          </cell>
        </row>
        <row r="2">
          <cell r="A2" t="str">
            <v>COPMPST AND OTHER SALES</v>
          </cell>
        </row>
        <row r="3">
          <cell r="A3" t="str">
            <v>SALES &amp; USE TAX</v>
          </cell>
        </row>
        <row r="5">
          <cell r="C5" t="str">
            <v>TAXABLE</v>
          </cell>
          <cell r="D5" t="str">
            <v>NONTAXABLE</v>
          </cell>
          <cell r="E5" t="str">
            <v>TOTAL</v>
          </cell>
        </row>
        <row r="7">
          <cell r="A7" t="str">
            <v>OCT 1999:</v>
          </cell>
        </row>
        <row r="8">
          <cell r="A8" t="str">
            <v>T/S SALES</v>
          </cell>
          <cell r="C8">
            <v>0</v>
          </cell>
          <cell r="D8">
            <v>0</v>
          </cell>
          <cell r="E8">
            <v>0</v>
          </cell>
        </row>
        <row r="9">
          <cell r="A9" t="str">
            <v>CASH SALES</v>
          </cell>
          <cell r="E9">
            <v>0</v>
          </cell>
        </row>
        <row r="10">
          <cell r="A10" t="str">
            <v>CHARGE SALES</v>
          </cell>
          <cell r="E10">
            <v>0</v>
          </cell>
        </row>
        <row r="11">
          <cell r="A11" t="str">
            <v>RECYCLING SALES</v>
          </cell>
          <cell r="E11">
            <v>0</v>
          </cell>
        </row>
        <row r="12">
          <cell r="A12" t="str">
            <v>OTHER SALES:</v>
          </cell>
        </row>
        <row r="13">
          <cell r="A13" t="str">
            <v xml:space="preserve"> WASTE CARTS</v>
          </cell>
          <cell r="C13">
            <v>645</v>
          </cell>
          <cell r="E13">
            <v>645</v>
          </cell>
        </row>
        <row r="14">
          <cell r="A14" t="str">
            <v xml:space="preserve"> MISC T/S</v>
          </cell>
          <cell r="C14">
            <v>0</v>
          </cell>
          <cell r="E14">
            <v>0</v>
          </cell>
        </row>
        <row r="16">
          <cell r="B16" t="str">
            <v>TOTAL</v>
          </cell>
          <cell r="C16">
            <v>645</v>
          </cell>
          <cell r="D16">
            <v>0</v>
          </cell>
          <cell r="E16">
            <v>645</v>
          </cell>
        </row>
        <row r="18">
          <cell r="A18" t="str">
            <v>NOV 1999:</v>
          </cell>
        </row>
        <row r="19">
          <cell r="A19" t="str">
            <v>T/S SALES</v>
          </cell>
          <cell r="E19">
            <v>0</v>
          </cell>
        </row>
        <row r="20">
          <cell r="A20" t="str">
            <v>CASH SALES</v>
          </cell>
          <cell r="E20">
            <v>0</v>
          </cell>
        </row>
        <row r="21">
          <cell r="A21" t="str">
            <v>CHARGE SALES</v>
          </cell>
          <cell r="E21">
            <v>0</v>
          </cell>
        </row>
        <row r="22">
          <cell r="A22" t="str">
            <v>RECYCLING SALES</v>
          </cell>
          <cell r="E22">
            <v>0</v>
          </cell>
        </row>
        <row r="23">
          <cell r="A23" t="str">
            <v>OTHER SALES:</v>
          </cell>
        </row>
        <row r="24">
          <cell r="A24" t="str">
            <v xml:space="preserve"> WASTE CARTS</v>
          </cell>
          <cell r="C24">
            <v>0</v>
          </cell>
          <cell r="E24">
            <v>0</v>
          </cell>
        </row>
        <row r="25">
          <cell r="A25" t="str">
            <v xml:space="preserve"> MISC T/S</v>
          </cell>
          <cell r="C25">
            <v>0</v>
          </cell>
          <cell r="E25">
            <v>0</v>
          </cell>
        </row>
        <row r="27">
          <cell r="B27" t="str">
            <v>TOTAL</v>
          </cell>
          <cell r="C27">
            <v>0</v>
          </cell>
          <cell r="D27">
            <v>0</v>
          </cell>
          <cell r="E27">
            <v>0</v>
          </cell>
        </row>
        <row r="29">
          <cell r="A29" t="str">
            <v>DEC 1999:</v>
          </cell>
        </row>
        <row r="30">
          <cell r="A30" t="str">
            <v>T/S SALES</v>
          </cell>
          <cell r="E30">
            <v>0</v>
          </cell>
        </row>
        <row r="31">
          <cell r="A31" t="str">
            <v>CASH SALES</v>
          </cell>
          <cell r="E31">
            <v>0</v>
          </cell>
        </row>
        <row r="32">
          <cell r="A32" t="str">
            <v>CHARGE SALES</v>
          </cell>
          <cell r="E32">
            <v>0</v>
          </cell>
        </row>
        <row r="33">
          <cell r="A33" t="str">
            <v>RECYCLING SALES</v>
          </cell>
          <cell r="E33">
            <v>0</v>
          </cell>
        </row>
        <row r="34">
          <cell r="A34" t="str">
            <v>OTHER SALES:</v>
          </cell>
        </row>
        <row r="35">
          <cell r="A35" t="str">
            <v xml:space="preserve"> WASTE CARTS</v>
          </cell>
          <cell r="C35">
            <v>0</v>
          </cell>
          <cell r="D35">
            <v>0</v>
          </cell>
          <cell r="E35">
            <v>0</v>
          </cell>
        </row>
        <row r="36">
          <cell r="A36" t="str">
            <v xml:space="preserve"> MISC T/S</v>
          </cell>
          <cell r="C36">
            <v>0</v>
          </cell>
          <cell r="D36">
            <v>0</v>
          </cell>
          <cell r="E36">
            <v>0</v>
          </cell>
        </row>
        <row r="38">
          <cell r="B38" t="str">
            <v>TOTAL</v>
          </cell>
          <cell r="C38">
            <v>0</v>
          </cell>
          <cell r="D38">
            <v>0</v>
          </cell>
          <cell r="E38">
            <v>0</v>
          </cell>
        </row>
        <row r="40">
          <cell r="A40" t="str">
            <v>QUARTER TOTAL - 12/31/99:</v>
          </cell>
        </row>
        <row r="41">
          <cell r="A41" t="str">
            <v>T/S SALES</v>
          </cell>
          <cell r="C41">
            <v>0</v>
          </cell>
          <cell r="D41">
            <v>0</v>
          </cell>
          <cell r="E41">
            <v>0</v>
          </cell>
        </row>
        <row r="42">
          <cell r="A42" t="str">
            <v>CASH SALES</v>
          </cell>
          <cell r="C42">
            <v>0</v>
          </cell>
          <cell r="D42">
            <v>0</v>
          </cell>
          <cell r="E42">
            <v>0</v>
          </cell>
        </row>
        <row r="43">
          <cell r="A43" t="str">
            <v>CHARGE SALES</v>
          </cell>
          <cell r="C43">
            <v>0</v>
          </cell>
          <cell r="D43">
            <v>0</v>
          </cell>
          <cell r="E43">
            <v>0</v>
          </cell>
        </row>
        <row r="44">
          <cell r="A44" t="str">
            <v>RECYCLING SALES</v>
          </cell>
          <cell r="C44">
            <v>0</v>
          </cell>
          <cell r="D44">
            <v>0</v>
          </cell>
          <cell r="E44">
            <v>0</v>
          </cell>
        </row>
        <row r="45">
          <cell r="A45" t="str">
            <v>OTHER SALES:</v>
          </cell>
          <cell r="C45">
            <v>0</v>
          </cell>
          <cell r="D45">
            <v>0</v>
          </cell>
        </row>
        <row r="46">
          <cell r="A46" t="str">
            <v xml:space="preserve"> WASTE CARTS</v>
          </cell>
          <cell r="C46">
            <v>645</v>
          </cell>
          <cell r="D46">
            <v>0</v>
          </cell>
          <cell r="E46">
            <v>645</v>
          </cell>
        </row>
        <row r="47">
          <cell r="A47" t="str">
            <v xml:space="preserve"> MISC T/S</v>
          </cell>
          <cell r="C47">
            <v>0</v>
          </cell>
          <cell r="D47">
            <v>0</v>
          </cell>
          <cell r="E47">
            <v>0</v>
          </cell>
        </row>
        <row r="49">
          <cell r="B49" t="str">
            <v>TOTAL</v>
          </cell>
          <cell r="C49">
            <v>645</v>
          </cell>
          <cell r="D49">
            <v>0</v>
          </cell>
          <cell r="E49">
            <v>645</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800-10899"/>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AD8" t="str">
            <v>#N/A</v>
          </cell>
        </row>
      </sheetData>
      <sheetData sheetId="19"/>
      <sheetData sheetId="20"/>
      <sheetData sheetId="21"/>
      <sheetData sheetId="22"/>
      <sheetData sheetId="23"/>
      <sheetData sheetId="24">
        <row r="4">
          <cell r="DE4" t="str">
            <v>01815</v>
          </cell>
        </row>
        <row r="5">
          <cell r="DC5" t="str">
            <v>12</v>
          </cell>
          <cell r="DD5" t="str">
            <v>WM of Ellensburg</v>
          </cell>
          <cell r="DE5" t="str">
            <v>01815</v>
          </cell>
        </row>
        <row r="8">
          <cell r="DC8">
            <v>12</v>
          </cell>
        </row>
      </sheetData>
      <sheetData sheetId="25"/>
      <sheetData sheetId="26"/>
      <sheetData sheetId="27"/>
      <sheetData sheetId="28"/>
      <sheetData sheetId="29"/>
      <sheetData sheetId="30"/>
      <sheetData sheetId="31"/>
      <sheetData sheetId="32">
        <row r="4">
          <cell r="AK4" t="str">
            <v>01500</v>
          </cell>
        </row>
        <row r="5">
          <cell r="AI5" t="str">
            <v>12</v>
          </cell>
          <cell r="AJ5" t="str">
            <v>Western Area Office</v>
          </cell>
          <cell r="AK5" t="str">
            <v>01500</v>
          </cell>
        </row>
        <row r="8">
          <cell r="AH8">
            <v>0</v>
          </cell>
        </row>
        <row r="9">
          <cell r="AM9" t="str">
            <v>USD</v>
          </cell>
        </row>
      </sheetData>
      <sheetData sheetId="33">
        <row r="4">
          <cell r="AK4" t="str">
            <v>G00006</v>
          </cell>
        </row>
        <row r="5">
          <cell r="AI5" t="str">
            <v>12</v>
          </cell>
          <cell r="AJ5" t="str">
            <v>Error</v>
          </cell>
          <cell r="AK5" t="str">
            <v>Western</v>
          </cell>
        </row>
        <row r="8">
          <cell r="AH8">
            <v>0</v>
          </cell>
        </row>
        <row r="9">
          <cell r="AM9" t="str">
            <v>USD</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F-1"/>
      <sheetName val="F-2"/>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O-1"/>
      <sheetName val="O-2"/>
      <sheetName val="O-3"/>
      <sheetName val="O-4"/>
      <sheetName val="O-5"/>
      <sheetName val="O-6"/>
      <sheetName val="O-7"/>
      <sheetName val="O-8"/>
      <sheetName val="O-9"/>
      <sheetName val="O-10"/>
      <sheetName val="O-12"/>
      <sheetName val="O-13"/>
      <sheetName val="O-14"/>
      <sheetName val="O-15"/>
      <sheetName val="O-16"/>
      <sheetName val="O-17"/>
      <sheetName val="O-18"/>
      <sheetName val="O-19"/>
      <sheetName val="O-20"/>
      <sheetName val="O-21"/>
      <sheetName val="O-22"/>
      <sheetName val="O-23"/>
      <sheetName val="O-24"/>
      <sheetName val="O-25"/>
      <sheetName val="O-26"/>
      <sheetName val="R-1"/>
      <sheetName val="R-2"/>
      <sheetName val="R-3"/>
      <sheetName val="R-4"/>
      <sheetName val="R-5"/>
      <sheetName val="R-6"/>
      <sheetName val="R-7"/>
      <sheetName val="R-8"/>
      <sheetName val="R-9"/>
      <sheetName val="I-1"/>
      <sheetName val="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Out"/>
      <sheetName val="Summary Price Out"/>
      <sheetName val="Fly Sheet"/>
      <sheetName val="Comp Report"/>
      <sheetName val="LURITXPF AVG"/>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6 P2"/>
      <sheetName val="WP-7 - Affiliated "/>
      <sheetName val="WP-8 - Cust Counts (x per wk)"/>
      <sheetName val="WP-9 - Fuel"/>
      <sheetName val="WP-10  Misc GL"/>
      <sheetName val="WP-11 Bad Debts"/>
      <sheetName val="WP-12 Utilities"/>
      <sheetName val="Wp-13 Rent"/>
      <sheetName val="WP-14 Tires"/>
      <sheetName val="WP-15 p1 2012 Property Taxes"/>
      <sheetName val="WP-15 p22013 Property Taxes "/>
      <sheetName val="WP-16 Disposal"/>
      <sheetName val="WP-17 Study"/>
      <sheetName val="WP-18 Rate Case Cost"/>
      <sheetName val="WP-19 Truck Rent"/>
      <sheetName val="IS-P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Out"/>
      <sheetName val="Summary Price Out"/>
      <sheetName val="Fly Sheet"/>
      <sheetName val="Comp Report"/>
      <sheetName val="LURITXPF AVG"/>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6 P2"/>
      <sheetName val="WP-7 - Affiliated "/>
      <sheetName val="WP-8 - Cust Counts (x per wk)"/>
      <sheetName val="WP-9 - Fuel"/>
      <sheetName val="WP-10  Misc GL"/>
      <sheetName val="WP-11 Bad Debts"/>
      <sheetName val="WP-12 Utilities"/>
      <sheetName val="Wp-13 Rent"/>
      <sheetName val="WP-14 Tires"/>
      <sheetName val="WP-15 p1 2012 Property Taxes"/>
      <sheetName val="WP-15 p22013 Property Taxes "/>
      <sheetName val="WP-16 Disposal"/>
      <sheetName val="WP-17 Study"/>
      <sheetName val="WP-18 Rate Case Cost"/>
      <sheetName val="WP-19 Truck Rent"/>
      <sheetName val="IS-P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ention"/>
      <sheetName val="CostStudy"/>
      <sheetName val="LURITXPF"/>
      <sheetName val="Price Out"/>
      <sheetName val="CPI"/>
    </sheetNames>
    <sheetDataSet>
      <sheetData sheetId="0"/>
      <sheetData sheetId="1"/>
      <sheetData sheetId="2">
        <row r="3">
          <cell r="A3" t="str">
            <v xml:space="preserve"> NEW IMPROVED LURITO - GALLAGHER FORMULA</v>
          </cell>
        </row>
        <row r="8">
          <cell r="B8" t="str">
            <v>!!!</v>
          </cell>
          <cell r="C8" t="str">
            <v>Revenue Requirement</v>
          </cell>
          <cell r="E8">
            <v>4057683.5515002497</v>
          </cell>
          <cell r="F8" t="str">
            <v>!!!&lt;--</v>
          </cell>
        </row>
        <row r="9">
          <cell r="B9" t="str">
            <v>!!!</v>
          </cell>
          <cell r="C9" t="str">
            <v>Revenue Deficiency</v>
          </cell>
          <cell r="E9">
            <v>167473.97150024929</v>
          </cell>
          <cell r="F9" t="str">
            <v>!!!&lt;--</v>
          </cell>
          <cell r="H9">
            <v>211361</v>
          </cell>
        </row>
        <row r="10">
          <cell r="B10" t="str">
            <v>*</v>
          </cell>
          <cell r="C10" t="str">
            <v>Revenue</v>
          </cell>
          <cell r="D10" t="str">
            <v>input&gt;</v>
          </cell>
          <cell r="E10">
            <v>3890209.5800000005</v>
          </cell>
          <cell r="F10" t="str">
            <v>* p/f before rates</v>
          </cell>
          <cell r="H10" t="str">
            <v>final deficiency</v>
          </cell>
        </row>
        <row r="11">
          <cell r="B11" t="str">
            <v>*</v>
          </cell>
          <cell r="C11" t="str">
            <v>Expenses</v>
          </cell>
          <cell r="D11" t="str">
            <v>input&gt;</v>
          </cell>
          <cell r="E11">
            <v>3671972.9527646755</v>
          </cell>
          <cell r="F11" t="str">
            <v>* p/f before rates</v>
          </cell>
        </row>
        <row r="12">
          <cell r="B12" t="str">
            <v>*</v>
          </cell>
          <cell r="C12" t="str">
            <v>Avg. Investment  -</v>
          </cell>
          <cell r="D12" t="str">
            <v>input&gt;</v>
          </cell>
          <cell r="E12">
            <v>1592224.8028140832</v>
          </cell>
          <cell r="F12" t="str">
            <v>* p/f before rates</v>
          </cell>
        </row>
        <row r="13">
          <cell r="C13" t="str">
            <v>curve turnover</v>
          </cell>
          <cell r="E13">
            <v>288.27375272911098</v>
          </cell>
          <cell r="F13" t="str">
            <v>(calculated)</v>
          </cell>
        </row>
        <row r="14">
          <cell r="C14" t="str">
            <v>final turnover</v>
          </cell>
          <cell r="E14">
            <v>254.50859657743786</v>
          </cell>
          <cell r="F14" t="str">
            <v>(calculated)</v>
          </cell>
        </row>
        <row r="15">
          <cell r="C15" t="str">
            <v>curve No. used</v>
          </cell>
          <cell r="E15">
            <v>3</v>
          </cell>
          <cell r="F15" t="str">
            <v>(calculated)</v>
          </cell>
        </row>
        <row r="17">
          <cell r="C17" t="str">
            <v xml:space="preserve">Company actual </v>
          </cell>
        </row>
        <row r="18">
          <cell r="C18" t="str">
            <v>capital structure:</v>
          </cell>
          <cell r="E18" t="str">
            <v>!!!</v>
          </cell>
          <cell r="F18" t="str">
            <v>OPERATING RATIO -&gt;</v>
          </cell>
          <cell r="H18">
            <v>90.613441932170218</v>
          </cell>
          <cell r="I18" t="str">
            <v>!!!&lt;--</v>
          </cell>
        </row>
        <row r="19">
          <cell r="C19" t="str">
            <v>-</v>
          </cell>
          <cell r="D19" t="str">
            <v>-</v>
          </cell>
          <cell r="H19" t="str">
            <v>=</v>
          </cell>
        </row>
        <row r="20">
          <cell r="B20" t="str">
            <v>*</v>
          </cell>
          <cell r="C20" t="str">
            <v xml:space="preserve">Actual Debt Ratio </v>
          </cell>
          <cell r="D20" t="str">
            <v>input&gt;</v>
          </cell>
          <cell r="E20">
            <v>0.43</v>
          </cell>
          <cell r="F20" t="str">
            <v xml:space="preserve"> Conversion factor data:</v>
          </cell>
        </row>
        <row r="21">
          <cell r="B21" t="str">
            <v>*</v>
          </cell>
          <cell r="C21" t="str">
            <v>Actual Equity Ratio</v>
          </cell>
          <cell r="D21" t="str">
            <v>input&gt;</v>
          </cell>
          <cell r="E21">
            <v>0.57000000000000006</v>
          </cell>
          <cell r="F21" t="str">
            <v xml:space="preserve"> B &amp; O Tax</v>
          </cell>
          <cell r="G21" t="str">
            <v>input&gt;</v>
          </cell>
          <cell r="H21">
            <v>1.4999999999999999E-2</v>
          </cell>
          <cell r="I21" t="str">
            <v>*</v>
          </cell>
        </row>
        <row r="22">
          <cell r="B22" t="str">
            <v>*</v>
          </cell>
          <cell r="C22" t="str">
            <v>Actual Cost of Debt</v>
          </cell>
          <cell r="D22" t="str">
            <v>input&gt;</v>
          </cell>
          <cell r="E22">
            <v>6.6750000000000004E-2</v>
          </cell>
          <cell r="F22" t="str">
            <v xml:space="preserve"> WUTC Fee</v>
          </cell>
          <cell r="G22" t="str">
            <v>input&gt;</v>
          </cell>
          <cell r="H22">
            <v>4.0000000000000001E-3</v>
          </cell>
          <cell r="I22" t="str">
            <v>*</v>
          </cell>
        </row>
        <row r="23">
          <cell r="F23" t="str">
            <v xml:space="preserve"> City Tax</v>
          </cell>
          <cell r="G23" t="str">
            <v>input&gt;</v>
          </cell>
          <cell r="H23">
            <v>0</v>
          </cell>
          <cell r="I23" t="str">
            <v>*</v>
          </cell>
        </row>
        <row r="24">
          <cell r="B24" t="str">
            <v>*</v>
          </cell>
          <cell r="C24" t="str">
            <v>Tax Rate</v>
          </cell>
          <cell r="D24" t="str">
            <v>input&gt;</v>
          </cell>
          <cell r="E24">
            <v>0.35</v>
          </cell>
          <cell r="F24" t="str">
            <v xml:space="preserve"> Bad Debts</v>
          </cell>
          <cell r="G24" t="str">
            <v>input&gt;</v>
          </cell>
          <cell r="H24">
            <v>9.8628490858839526E-3</v>
          </cell>
          <cell r="I24" t="str">
            <v>*</v>
          </cell>
        </row>
        <row r="25">
          <cell r="H25" t="str">
            <v>-</v>
          </cell>
        </row>
        <row r="26">
          <cell r="F26" t="str">
            <v>Revenue Sensitive</v>
          </cell>
          <cell r="H26">
            <v>2.8862849085883952E-2</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RS"/>
      <sheetName val="Budget"/>
      <sheetName val="Forecast"/>
      <sheetName val="Internal Rev Growth"/>
      <sheetName val="Rev Roll"/>
      <sheetName val="Intern of Wste"/>
      <sheetName val="Tonnage"/>
      <sheetName val="AR Analysis"/>
      <sheetName val="Cap X"/>
      <sheetName val="Goodwill"/>
      <sheetName val="Other Intangibles"/>
      <sheetName val="Debt Roll"/>
      <sheetName val="Env Liability"/>
      <sheetName val="Census"/>
      <sheetName val="Census Budget"/>
      <sheetName val="Jan"/>
      <sheetName val="Feb"/>
      <sheetName val="Mar"/>
      <sheetName val="Apr"/>
      <sheetName val="May"/>
      <sheetName val="Jun"/>
      <sheetName val="Jul"/>
      <sheetName val="Aug"/>
      <sheetName val="Sep"/>
      <sheetName val="Oct"/>
      <sheetName val="Nov"/>
      <sheetName val="Dec"/>
    </sheetNames>
    <sheetDataSet>
      <sheetData sheetId="0">
        <row r="5">
          <cell r="B5">
            <v>536</v>
          </cell>
        </row>
        <row r="7">
          <cell r="B7" t="str">
            <v>WM Grass Valley/Nevada City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
      <sheetName val="Amortization Table"/>
      <sheetName val="Amortization Table (2)"/>
    </sheetNames>
    <sheetDataSet>
      <sheetData sheetId="0"/>
      <sheetData sheetId="1">
        <row r="18">
          <cell r="F18">
            <v>127794.2761418313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4 Month Condensed Ops P&amp;L"/>
      <sheetName val="Report Template"/>
    </sheetNames>
    <sheetDataSet>
      <sheetData sheetId="0"/>
      <sheetData sheetId="1"/>
      <sheetData sheetId="2">
        <row r="2002">
          <cell r="B2002">
            <v>2006</v>
          </cell>
        </row>
        <row r="2003">
          <cell r="B2003">
            <v>2007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2"/>
  <sheetViews>
    <sheetView tabSelected="1" topLeftCell="A16" zoomScale="80" zoomScaleNormal="80" workbookViewId="0">
      <selection activeCell="H40" sqref="H40"/>
    </sheetView>
  </sheetViews>
  <sheetFormatPr defaultRowHeight="15" x14ac:dyDescent="0.25"/>
  <cols>
    <col min="1" max="1" width="6.42578125" style="15" customWidth="1"/>
    <col min="2" max="2" width="34.28515625" style="15" customWidth="1"/>
    <col min="3" max="3" width="11.42578125" style="15" bestFit="1" customWidth="1"/>
    <col min="4" max="4" width="12.28515625" style="15" bestFit="1" customWidth="1"/>
    <col min="5" max="5" width="15.28515625" style="15" customWidth="1"/>
    <col min="6" max="7" width="9.140625" style="15"/>
    <col min="8" max="8" width="11.5703125" style="15" customWidth="1"/>
    <col min="9" max="9" width="6.7109375" style="15" customWidth="1"/>
    <col min="10" max="10" width="7.42578125" style="15" customWidth="1"/>
    <col min="11" max="11" width="7.85546875" style="15" customWidth="1"/>
    <col min="12" max="12" width="11.28515625" style="15" bestFit="1" customWidth="1"/>
    <col min="13" max="13" width="9.140625" style="15"/>
    <col min="14" max="14" width="10.140625" style="15" customWidth="1"/>
    <col min="15" max="15" width="12.42578125" style="15" bestFit="1" customWidth="1"/>
    <col min="16" max="16" width="10.7109375" style="16" bestFit="1" customWidth="1"/>
    <col min="17" max="17" width="12.85546875" style="15" customWidth="1"/>
    <col min="18" max="22" width="9.140625" style="15"/>
    <col min="23" max="23" width="12.42578125" style="15" bestFit="1" customWidth="1"/>
    <col min="24" max="24" width="10.7109375" style="15" bestFit="1" customWidth="1"/>
    <col min="25" max="16384" width="9.140625" style="15"/>
  </cols>
  <sheetData>
    <row r="1" spans="1:29" s="1" customFormat="1" ht="15.75" x14ac:dyDescent="0.25">
      <c r="A1" s="117" t="s">
        <v>69</v>
      </c>
      <c r="B1" s="118"/>
      <c r="C1" s="118"/>
      <c r="D1" s="118"/>
      <c r="E1" s="118"/>
      <c r="F1" s="118"/>
      <c r="G1" s="118"/>
    </row>
    <row r="2" spans="1:29" s="1" customFormat="1" ht="18" customHeight="1" x14ac:dyDescent="0.25">
      <c r="A2" s="51"/>
      <c r="B2" s="52"/>
      <c r="C2" s="52"/>
      <c r="D2" s="52"/>
      <c r="E2" s="53"/>
      <c r="F2" s="52"/>
      <c r="G2" s="53"/>
      <c r="H2" s="2"/>
      <c r="I2" s="2"/>
      <c r="J2" s="2"/>
      <c r="K2" s="3"/>
      <c r="L2" s="3"/>
      <c r="M2" s="3"/>
    </row>
    <row r="3" spans="1:29" s="1" customFormat="1" ht="15.75" x14ac:dyDescent="0.25">
      <c r="A3" s="118" t="s">
        <v>0</v>
      </c>
      <c r="B3" s="118"/>
      <c r="C3" s="118"/>
      <c r="D3" s="118"/>
      <c r="E3" s="118"/>
      <c r="F3" s="118"/>
      <c r="G3" s="118"/>
      <c r="H3" s="4"/>
      <c r="I3" s="4"/>
      <c r="J3" s="4"/>
      <c r="K3" s="4"/>
      <c r="L3" s="4"/>
      <c r="M3" s="4"/>
    </row>
    <row r="4" spans="1:29" s="1" customFormat="1" ht="15.75" x14ac:dyDescent="0.25">
      <c r="B4" s="54"/>
      <c r="C4" s="54"/>
      <c r="D4" s="55"/>
      <c r="E4" s="54"/>
      <c r="F4" s="54"/>
      <c r="G4" s="54"/>
      <c r="H4" s="5"/>
      <c r="I4" s="5"/>
      <c r="J4" s="5"/>
      <c r="K4" s="5"/>
      <c r="L4" s="4"/>
      <c r="M4" s="4"/>
    </row>
    <row r="5" spans="1:29" s="1" customFormat="1" ht="15.75" x14ac:dyDescent="0.25">
      <c r="A5" s="118" t="s">
        <v>70</v>
      </c>
      <c r="B5" s="118"/>
      <c r="C5" s="118"/>
      <c r="D5" s="118"/>
      <c r="E5" s="118"/>
      <c r="F5" s="118"/>
      <c r="G5" s="118"/>
      <c r="H5" s="5"/>
      <c r="I5" s="5"/>
      <c r="J5" s="5"/>
      <c r="K5" s="5"/>
      <c r="L5" s="4"/>
      <c r="M5" s="4"/>
    </row>
    <row r="6" spans="1:29" s="6" customFormat="1" x14ac:dyDescent="0.25">
      <c r="A6" s="56"/>
      <c r="B6" s="57"/>
      <c r="C6" s="57"/>
      <c r="D6" s="57"/>
      <c r="E6" s="57"/>
      <c r="F6" s="57"/>
      <c r="G6" s="57"/>
      <c r="H6" s="57"/>
      <c r="I6" s="57"/>
      <c r="J6" s="57"/>
      <c r="K6" s="58"/>
      <c r="L6" s="58"/>
      <c r="M6" s="58"/>
      <c r="N6" s="58"/>
      <c r="O6" s="58"/>
      <c r="P6" s="58"/>
      <c r="Q6" s="58"/>
      <c r="R6" s="58"/>
      <c r="S6" s="58"/>
      <c r="T6" s="59"/>
      <c r="U6" s="58"/>
      <c r="V6" s="59"/>
      <c r="W6" s="7"/>
      <c r="X6" s="7"/>
      <c r="Z6" s="8"/>
      <c r="AA6" s="8"/>
    </row>
    <row r="7" spans="1:29" s="6" customFormat="1" x14ac:dyDescent="0.25">
      <c r="A7" s="56"/>
      <c r="B7" s="57"/>
      <c r="C7" s="57"/>
      <c r="D7" s="119" t="s">
        <v>1</v>
      </c>
      <c r="E7" s="119"/>
      <c r="F7" s="119" t="s">
        <v>2</v>
      </c>
      <c r="G7" s="119"/>
      <c r="H7" s="57"/>
      <c r="I7" s="57"/>
      <c r="J7" s="57"/>
      <c r="K7" s="58"/>
      <c r="L7" s="58"/>
      <c r="M7" s="58"/>
      <c r="N7" s="58"/>
      <c r="O7" s="58"/>
      <c r="P7" s="58"/>
      <c r="Q7" s="58"/>
      <c r="R7" s="58"/>
      <c r="S7" s="58"/>
      <c r="T7" s="59"/>
      <c r="U7" s="58"/>
      <c r="V7" s="59"/>
      <c r="W7" s="7"/>
      <c r="X7" s="7"/>
      <c r="Z7" s="8"/>
      <c r="AA7" s="8"/>
    </row>
    <row r="8" spans="1:29" s="6" customFormat="1" ht="15" customHeight="1" x14ac:dyDescent="0.25">
      <c r="A8" s="56"/>
      <c r="B8" s="57"/>
      <c r="C8" s="57"/>
      <c r="D8" s="60" t="s">
        <v>3</v>
      </c>
      <c r="E8" s="60" t="s">
        <v>4</v>
      </c>
      <c r="F8" s="60" t="s">
        <v>3</v>
      </c>
      <c r="G8" s="60" t="s">
        <v>4</v>
      </c>
      <c r="H8" s="57"/>
      <c r="I8" s="57"/>
      <c r="J8" s="57"/>
      <c r="K8" s="58"/>
      <c r="L8" s="58"/>
      <c r="M8" s="58"/>
      <c r="N8" s="58"/>
      <c r="O8" s="58"/>
      <c r="P8" s="58"/>
      <c r="Q8" s="58"/>
      <c r="R8" s="58"/>
      <c r="S8" s="58"/>
      <c r="T8" s="59"/>
      <c r="U8" s="58"/>
      <c r="V8" s="59"/>
      <c r="W8" s="7"/>
      <c r="X8" s="7"/>
      <c r="Z8" s="8"/>
      <c r="AA8" s="8"/>
    </row>
    <row r="9" spans="1:29" s="6" customFormat="1" x14ac:dyDescent="0.25">
      <c r="A9" s="56"/>
      <c r="B9" s="57"/>
      <c r="C9" s="57"/>
      <c r="D9" s="60">
        <v>6</v>
      </c>
      <c r="E9" s="60">
        <v>2012</v>
      </c>
      <c r="F9" s="60">
        <f>12-D9</f>
        <v>6</v>
      </c>
      <c r="G9" s="60">
        <f>E9+1</f>
        <v>2013</v>
      </c>
      <c r="H9" s="57"/>
      <c r="I9" s="57"/>
      <c r="J9" s="57"/>
      <c r="K9" s="58"/>
      <c r="L9" s="58"/>
      <c r="M9" s="58"/>
      <c r="N9" s="58"/>
      <c r="O9" s="61"/>
      <c r="P9" s="61"/>
      <c r="Q9" s="58"/>
      <c r="R9" s="58"/>
      <c r="S9" s="58"/>
      <c r="T9" s="59"/>
      <c r="U9" s="61"/>
      <c r="V9" s="59"/>
      <c r="W9" s="9"/>
      <c r="X9" s="9"/>
      <c r="Z9" s="8"/>
      <c r="AA9" s="8"/>
    </row>
    <row r="10" spans="1:29" s="6" customFormat="1" x14ac:dyDescent="0.25">
      <c r="A10" s="62"/>
      <c r="B10" s="57"/>
      <c r="C10" s="57"/>
      <c r="D10" s="63"/>
      <c r="E10" s="58"/>
      <c r="F10" s="63"/>
      <c r="G10" s="57"/>
      <c r="H10" s="63"/>
      <c r="I10" s="57"/>
      <c r="J10" s="64"/>
      <c r="K10" s="58"/>
      <c r="L10" s="58"/>
      <c r="M10" s="58"/>
      <c r="N10" s="58"/>
      <c r="O10" s="61"/>
      <c r="P10" s="61"/>
      <c r="Q10" s="58"/>
      <c r="R10" s="61"/>
      <c r="S10" s="61"/>
      <c r="T10" s="59"/>
      <c r="U10" s="61"/>
      <c r="V10" s="65"/>
      <c r="W10" s="9"/>
      <c r="X10" s="9"/>
    </row>
    <row r="11" spans="1:29" s="6" customFormat="1" ht="60" customHeight="1" x14ac:dyDescent="0.25">
      <c r="A11" s="56"/>
      <c r="B11" s="66" t="s">
        <v>5</v>
      </c>
      <c r="C11" s="120" t="s">
        <v>6</v>
      </c>
      <c r="D11" s="120"/>
      <c r="E11" s="67" t="s">
        <v>7</v>
      </c>
      <c r="F11" s="68" t="s">
        <v>8</v>
      </c>
      <c r="G11" s="68" t="s">
        <v>9</v>
      </c>
      <c r="H11" s="68" t="s">
        <v>10</v>
      </c>
      <c r="I11" s="109" t="s">
        <v>11</v>
      </c>
      <c r="J11" s="110"/>
      <c r="K11" s="111"/>
      <c r="L11" s="67" t="s">
        <v>12</v>
      </c>
      <c r="M11" s="112" t="s">
        <v>13</v>
      </c>
      <c r="N11" s="112"/>
      <c r="O11" s="113" t="s">
        <v>14</v>
      </c>
      <c r="P11" s="114"/>
      <c r="Q11" s="67" t="s">
        <v>15</v>
      </c>
      <c r="R11" s="69" t="s">
        <v>16</v>
      </c>
      <c r="S11" s="69" t="s">
        <v>17</v>
      </c>
      <c r="T11" s="69" t="s">
        <v>18</v>
      </c>
      <c r="U11" s="69" t="s">
        <v>19</v>
      </c>
      <c r="V11" s="69" t="s">
        <v>20</v>
      </c>
      <c r="W11" s="115" t="s">
        <v>21</v>
      </c>
      <c r="X11" s="116"/>
      <c r="Y11" s="10" t="s">
        <v>22</v>
      </c>
      <c r="Z11" s="10" t="s">
        <v>23</v>
      </c>
      <c r="AA11" s="10" t="s">
        <v>24</v>
      </c>
      <c r="AB11" s="10" t="s">
        <v>25</v>
      </c>
      <c r="AC11" s="10" t="s">
        <v>26</v>
      </c>
    </row>
    <row r="12" spans="1:29" s="6" customFormat="1" ht="15.75" x14ac:dyDescent="0.25">
      <c r="A12" s="70"/>
      <c r="B12" s="71" t="s">
        <v>27</v>
      </c>
      <c r="C12" s="72" t="s">
        <v>3</v>
      </c>
      <c r="D12" s="72" t="s">
        <v>4</v>
      </c>
      <c r="E12" s="73" t="s">
        <v>28</v>
      </c>
      <c r="F12" s="74" t="s">
        <v>29</v>
      </c>
      <c r="G12" s="72" t="s">
        <v>30</v>
      </c>
      <c r="H12" s="72" t="s">
        <v>4</v>
      </c>
      <c r="I12" s="72" t="s">
        <v>31</v>
      </c>
      <c r="J12" s="72" t="s">
        <v>32</v>
      </c>
      <c r="K12" s="73" t="s">
        <v>28</v>
      </c>
      <c r="L12" s="73" t="s">
        <v>28</v>
      </c>
      <c r="M12" s="75" t="s">
        <v>33</v>
      </c>
      <c r="N12" s="75" t="s">
        <v>34</v>
      </c>
      <c r="O12" s="75" t="s">
        <v>35</v>
      </c>
      <c r="P12" s="75" t="s">
        <v>36</v>
      </c>
      <c r="Q12" s="75" t="s">
        <v>28</v>
      </c>
      <c r="R12" s="76" t="s">
        <v>28</v>
      </c>
      <c r="S12" s="76" t="s">
        <v>28</v>
      </c>
      <c r="T12" s="77" t="s">
        <v>29</v>
      </c>
      <c r="U12" s="76" t="s">
        <v>28</v>
      </c>
      <c r="V12" s="77" t="s">
        <v>29</v>
      </c>
      <c r="W12" s="19" t="s">
        <v>35</v>
      </c>
      <c r="X12" s="19" t="s">
        <v>36</v>
      </c>
      <c r="Y12" s="11" t="s">
        <v>37</v>
      </c>
      <c r="Z12" s="11" t="s">
        <v>38</v>
      </c>
      <c r="AA12" s="11" t="s">
        <v>39</v>
      </c>
      <c r="AB12" s="11" t="s">
        <v>40</v>
      </c>
      <c r="AC12" s="11" t="s">
        <v>41</v>
      </c>
    </row>
    <row r="13" spans="1:29" s="13" customFormat="1" x14ac:dyDescent="0.25">
      <c r="A13" s="63"/>
      <c r="B13" s="78" t="s">
        <v>42</v>
      </c>
      <c r="C13" s="63"/>
      <c r="D13" s="63"/>
      <c r="E13" s="61"/>
      <c r="F13" s="63"/>
      <c r="G13" s="63"/>
      <c r="H13" s="63"/>
      <c r="I13" s="64"/>
      <c r="J13" s="64"/>
      <c r="K13" s="61"/>
      <c r="L13" s="61"/>
      <c r="M13" s="61"/>
      <c r="N13" s="61"/>
      <c r="O13" s="61"/>
      <c r="P13" s="61"/>
      <c r="Q13" s="61"/>
      <c r="R13" s="61"/>
      <c r="S13" s="61"/>
      <c r="T13" s="65"/>
      <c r="U13" s="61"/>
      <c r="V13" s="65"/>
      <c r="W13" s="9"/>
      <c r="X13" s="7"/>
      <c r="Y13" s="12"/>
      <c r="Z13" s="12"/>
      <c r="AA13" s="12"/>
      <c r="AB13" s="12"/>
      <c r="AC13" s="12"/>
    </row>
    <row r="14" spans="1:29" s="6" customFormat="1" x14ac:dyDescent="0.25">
      <c r="A14" s="56"/>
      <c r="B14" s="20" t="s">
        <v>43</v>
      </c>
      <c r="C14" s="79">
        <v>6</v>
      </c>
      <c r="D14" s="79">
        <v>2011</v>
      </c>
      <c r="E14" s="80">
        <f>39369*E42</f>
        <v>38099.032258064515</v>
      </c>
      <c r="F14" s="81">
        <v>0.33</v>
      </c>
      <c r="G14" s="79">
        <v>5</v>
      </c>
      <c r="H14" s="57">
        <f>D14+G14</f>
        <v>2016</v>
      </c>
      <c r="I14" s="63"/>
      <c r="J14" s="63"/>
      <c r="K14" s="61">
        <v>0</v>
      </c>
      <c r="L14" s="58">
        <f>E14-E14*F14</f>
        <v>25526.351612903225</v>
      </c>
      <c r="M14" s="58">
        <f>L14/G14/12</f>
        <v>425.4391935483871</v>
      </c>
      <c r="N14" s="58">
        <f>IF(K14&gt;0,0,IF(OR(Y14&gt;Z14,AA14&lt;AB14),0,IF(AND(AA14&gt;=AB14,AA14&lt;=Z14),M14*((AA14-AB14)*12),IF(AND(AB14&lt;=Y14,Z14&gt;=Y14),((Z14-Y14)*12)*M14,IF(AA14&gt;Z14,12*M14,0)))))</f>
        <v>5105.2703225806454</v>
      </c>
      <c r="O14" s="58">
        <f>IF(Y14&gt;Z14,0,IF(AA14&lt;AB14,L14,IF(AND(AA14&gt;=AB14,AA14&lt;=Z14),(L14-S14),IF(AND(AB14&lt;=Y14,Z14&gt;=Y14),0,IF(AA14&gt;Z14,((AB14-Y14)*12)*M14,0)))))</f>
        <v>5530.7095161286452</v>
      </c>
      <c r="P14" s="58">
        <f>IF(K14&gt;0,0,X14+U14*V14)*V14</f>
        <v>10635.979838709291</v>
      </c>
      <c r="Q14" s="58">
        <f>IF(K14&gt;0,(E14-X14)/2,IF(Y14&gt;=AB14,(((E14*T14)*V14)-P14)/2,((((E14*T14)*V14)-X14)+(((E14*T14)*V14)-P14))/2))</f>
        <v>30015.68758064555</v>
      </c>
      <c r="R14" s="58">
        <f>IF(K14=0,0,IF(AND(AC14&gt;=AB14,AC14&lt;=AA14),((AC14-AB14)*12)*M14,0))</f>
        <v>0</v>
      </c>
      <c r="S14" s="58">
        <f>IF(R14&gt;0,R14,N14)</f>
        <v>5105.2703225806454</v>
      </c>
      <c r="T14" s="59">
        <v>1</v>
      </c>
      <c r="U14" s="58">
        <f>T14*(N14+R14)</f>
        <v>5105.2703225806454</v>
      </c>
      <c r="V14" s="59">
        <v>1</v>
      </c>
      <c r="W14" s="7">
        <f>O14*T14</f>
        <v>5530.7095161286452</v>
      </c>
      <c r="X14" s="7">
        <f>W14*V14</f>
        <v>5530.7095161286452</v>
      </c>
      <c r="Y14" s="14">
        <f>$D14+(($C14-1)/12)</f>
        <v>2011.4166666666667</v>
      </c>
      <c r="Z14" s="6">
        <f>($G$9+1)-($D$9/12)</f>
        <v>2013.5</v>
      </c>
      <c r="AA14" s="14">
        <f>$H14+(($C14-1)/12)</f>
        <v>2016.4166666666667</v>
      </c>
      <c r="AB14" s="6">
        <f>$E$9+($F$9/12)</f>
        <v>2012.5</v>
      </c>
      <c r="AC14" s="6">
        <f>$J14+(($I14-1)/12)</f>
        <v>-8.3333333333333329E-2</v>
      </c>
    </row>
    <row r="15" spans="1:29" s="6" customFormat="1" x14ac:dyDescent="0.25">
      <c r="A15" s="56"/>
      <c r="B15" s="20" t="s">
        <v>44</v>
      </c>
      <c r="C15" s="79">
        <v>11</v>
      </c>
      <c r="D15" s="79">
        <v>2011</v>
      </c>
      <c r="E15" s="80">
        <f>21640*E43</f>
        <v>4837.1764705882351</v>
      </c>
      <c r="F15" s="81">
        <v>0.33</v>
      </c>
      <c r="G15" s="79">
        <v>5</v>
      </c>
      <c r="H15" s="57">
        <f>D15+G15</f>
        <v>2016</v>
      </c>
      <c r="I15" s="63"/>
      <c r="J15" s="63"/>
      <c r="K15" s="61">
        <v>0</v>
      </c>
      <c r="L15" s="58">
        <f>E15-E15*F15</f>
        <v>3240.9082352941177</v>
      </c>
      <c r="M15" s="58">
        <f>L15/G15/12</f>
        <v>54.015137254901958</v>
      </c>
      <c r="N15" s="58">
        <f>IF(K15&gt;0,0,IF(OR(Y15&gt;Z15,AA15&lt;AB15),0,IF(AND(AA15&gt;=AB15,AA15&lt;=Z15),M15*((AA15-AB15)*12),IF(AND(AB15&lt;=Y15,Z15&gt;=Y15),((Z15-Y15)*12)*M15,IF(AA15&gt;Z15,12*M15,0)))))</f>
        <v>648.1816470588235</v>
      </c>
      <c r="O15" s="58">
        <f>IF(Y15&gt;Z15,0,IF(AA15&lt;AB15,L15,IF(AND(AA15&gt;=AB15,AA15&lt;=Z15),(L15-S15),IF(AND(AB15&lt;=Y15,Z15&gt;=Y15),0,IF(AA15&gt;Z15,((AB15-Y15)*12)*M15,0)))))</f>
        <v>432.12109803926478</v>
      </c>
      <c r="P15" s="58">
        <f>IF(K15&gt;0,0,X15+U15*V15)*V15</f>
        <v>1080.3027450980883</v>
      </c>
      <c r="Q15" s="58">
        <f>IF(K15&gt;0,(E15-X15)/2,IF(Y15&gt;=AB15,(((E15*T15)*V15)-P15)/2,((((E15*T15)*V15)-X15)+(((E15*T15)*V15)-P15))/2))</f>
        <v>4080.9645490195585</v>
      </c>
      <c r="R15" s="58">
        <f>IF(K15=0,0,IF(AND(AC15&gt;=AB15,AC15&lt;=AA15),((AC15-AB15)*12)*M15,0))</f>
        <v>0</v>
      </c>
      <c r="S15" s="58">
        <f>IF(R15&gt;0,R15,N15)</f>
        <v>648.1816470588235</v>
      </c>
      <c r="T15" s="59">
        <v>1</v>
      </c>
      <c r="U15" s="58">
        <f>T15*(N15+R15)</f>
        <v>648.1816470588235</v>
      </c>
      <c r="V15" s="59">
        <v>1</v>
      </c>
      <c r="W15" s="7">
        <f>O15*T15</f>
        <v>432.12109803926478</v>
      </c>
      <c r="X15" s="7">
        <f>W15*V15</f>
        <v>432.12109803926478</v>
      </c>
      <c r="Y15" s="14">
        <f>$D15+(($C15-1)/12)</f>
        <v>2011.8333333333333</v>
      </c>
      <c r="Z15" s="6">
        <f>($G$9+1)-($D$9/12)</f>
        <v>2013.5</v>
      </c>
      <c r="AA15" s="14">
        <f>$H15+(($C15-1)/12)</f>
        <v>2016.8333333333333</v>
      </c>
      <c r="AB15" s="6">
        <f>$E$9+($F$9/12)</f>
        <v>2012.5</v>
      </c>
      <c r="AC15" s="6">
        <f>$J15+(($I15-1)/12)</f>
        <v>-8.3333333333333329E-2</v>
      </c>
    </row>
    <row r="16" spans="1:29" s="6" customFormat="1" x14ac:dyDescent="0.25">
      <c r="A16" s="56"/>
      <c r="B16" s="20" t="s">
        <v>45</v>
      </c>
      <c r="C16" s="79">
        <v>1</v>
      </c>
      <c r="D16" s="79">
        <v>2005</v>
      </c>
      <c r="E16" s="80">
        <f>204602*E44</f>
        <v>195706.26086956522</v>
      </c>
      <c r="F16" s="81">
        <v>0.2</v>
      </c>
      <c r="G16" s="79">
        <v>7</v>
      </c>
      <c r="H16" s="57">
        <f>D16+G16</f>
        <v>2012</v>
      </c>
      <c r="I16" s="63"/>
      <c r="J16" s="63"/>
      <c r="K16" s="61">
        <v>0</v>
      </c>
      <c r="L16" s="58">
        <f>E16-E16*F16</f>
        <v>156565.00869565218</v>
      </c>
      <c r="M16" s="58">
        <f>L16/G16/12</f>
        <v>1863.8691511387167</v>
      </c>
      <c r="N16" s="58">
        <f>IF(K16&gt;0,0,IF(OR(Y16&gt;Z16,AA16&lt;AB16),0,IF(AND(AA16&gt;=AB16,AA16&lt;=Z16),M16*((AA16-AB16)*12),IF(AND(AB16&lt;=Y16,Z16&gt;=Y16),((Z16-Y16)*12)*M16,IF(AA16&gt;Z16,12*M16,0)))))</f>
        <v>0</v>
      </c>
      <c r="O16" s="58">
        <f>IF(Y16&gt;Z16,0,IF(AA16&lt;AB16,L16,IF(AND(AA16&gt;=AB16,AA16&lt;=Z16),(L16-S16),IF(AND(AB16&lt;=Y16,Z16&gt;=Y16),0,IF(AA16&gt;Z16,((AB16-Y16)*12)*M16,0)))))</f>
        <v>156565.00869565218</v>
      </c>
      <c r="P16" s="58">
        <f>IF(K16&gt;0,0,X16+U16*V16)*V16</f>
        <v>156565.00869565218</v>
      </c>
      <c r="Q16" s="58">
        <f>IF(K16&gt;0,(E16-X16)/2,IF(Y16&gt;=AB16,(((E16*T16)*V16)-P16)/2,((((E16*T16)*V16)-X16)+(((E16*T16)*V16)-P16))/2))</f>
        <v>39141.252173913032</v>
      </c>
      <c r="R16" s="58">
        <f>IF(K16=0,0,IF(AND(AC16&gt;=AB16,AC16&lt;=AA16),((AC16-AB16)*12)*M16,0))</f>
        <v>0</v>
      </c>
      <c r="S16" s="58">
        <f>IF(R16&gt;0,R16,N16)</f>
        <v>0</v>
      </c>
      <c r="T16" s="59">
        <v>1</v>
      </c>
      <c r="U16" s="58">
        <f>T16*(N16+R16)</f>
        <v>0</v>
      </c>
      <c r="V16" s="59">
        <v>1</v>
      </c>
      <c r="W16" s="7">
        <f>O16*T16</f>
        <v>156565.00869565218</v>
      </c>
      <c r="X16" s="7">
        <f>W16*V16</f>
        <v>156565.00869565218</v>
      </c>
      <c r="Y16" s="14">
        <f>$D16+(($C16-1)/12)</f>
        <v>2005</v>
      </c>
      <c r="Z16" s="6">
        <f>($G$9+1)-($D$9/12)</f>
        <v>2013.5</v>
      </c>
      <c r="AA16" s="14">
        <f>$H16+(($C16-1)/12)</f>
        <v>2012</v>
      </c>
      <c r="AB16" s="6">
        <f>$E$9+($F$9/12)</f>
        <v>2012.5</v>
      </c>
      <c r="AC16" s="6">
        <f>$J16+(($I16-1)/12)</f>
        <v>-8.3333333333333329E-2</v>
      </c>
    </row>
    <row r="17" spans="2:29" ht="15.75" thickBot="1" x14ac:dyDescent="0.3">
      <c r="B17" s="21"/>
      <c r="C17" s="21"/>
      <c r="D17" s="21"/>
      <c r="E17" s="21"/>
      <c r="F17" s="21"/>
      <c r="G17" s="21"/>
      <c r="H17" s="21"/>
      <c r="I17" s="21"/>
      <c r="J17" s="21"/>
      <c r="K17" s="21"/>
      <c r="L17" s="21"/>
      <c r="M17" s="21"/>
      <c r="N17" s="21"/>
      <c r="O17" s="21"/>
      <c r="P17" s="21"/>
      <c r="Q17" s="21"/>
      <c r="R17" s="21"/>
      <c r="S17" s="21"/>
      <c r="T17" s="21"/>
      <c r="U17" s="21"/>
      <c r="V17" s="21"/>
      <c r="W17" s="21"/>
      <c r="X17" s="21"/>
    </row>
    <row r="18" spans="2:29" ht="15.75" thickBot="1" x14ac:dyDescent="0.3">
      <c r="B18" s="22" t="s">
        <v>46</v>
      </c>
      <c r="C18" s="23"/>
      <c r="D18" s="23"/>
      <c r="E18" s="23"/>
      <c r="F18" s="23"/>
      <c r="G18" s="23"/>
      <c r="H18" s="23"/>
      <c r="I18" s="23"/>
      <c r="J18" s="23"/>
      <c r="K18" s="23"/>
      <c r="L18" s="23"/>
      <c r="M18" s="23"/>
      <c r="N18" s="24">
        <f>SUM(N14:N16)</f>
        <v>5753.4519696394691</v>
      </c>
      <c r="O18" s="23"/>
      <c r="P18" s="23"/>
      <c r="Q18" s="24">
        <f>SUM(Q14:Q16)</f>
        <v>73237.904303578136</v>
      </c>
      <c r="R18" s="23"/>
      <c r="S18" s="23"/>
      <c r="T18" s="23"/>
      <c r="U18" s="23"/>
      <c r="V18" s="23"/>
      <c r="W18" s="23"/>
      <c r="X18" s="23"/>
      <c r="Y18" s="17"/>
      <c r="Z18" s="17"/>
      <c r="AA18" s="17"/>
      <c r="AB18" s="17"/>
      <c r="AC18" s="18"/>
    </row>
    <row r="19" spans="2:29" ht="15.75" thickBot="1" x14ac:dyDescent="0.3">
      <c r="B19" s="21"/>
      <c r="C19" s="21"/>
      <c r="D19" s="21"/>
      <c r="E19" s="21"/>
      <c r="F19" s="21"/>
      <c r="G19" s="21"/>
      <c r="H19" s="21"/>
      <c r="I19" s="21"/>
      <c r="J19" s="21"/>
      <c r="K19" s="21"/>
      <c r="L19" s="21"/>
      <c r="M19" s="21"/>
      <c r="N19" s="21"/>
      <c r="O19" s="21"/>
      <c r="P19" s="21"/>
      <c r="Q19" s="21"/>
      <c r="R19" s="21"/>
      <c r="S19" s="21"/>
      <c r="T19" s="21"/>
      <c r="U19" s="21"/>
      <c r="V19" s="21"/>
      <c r="W19" s="21"/>
      <c r="X19" s="21"/>
    </row>
    <row r="20" spans="2:29" x14ac:dyDescent="0.25">
      <c r="B20" s="25" t="s">
        <v>15</v>
      </c>
      <c r="C20" s="26"/>
      <c r="D20" s="27">
        <f>Q18</f>
        <v>73237.904303578136</v>
      </c>
      <c r="E20" s="21"/>
      <c r="F20" s="21"/>
      <c r="G20" s="21"/>
      <c r="H20" s="28"/>
      <c r="I20" s="21"/>
      <c r="J20" s="21"/>
      <c r="K20" s="21"/>
      <c r="L20" s="21"/>
      <c r="M20" s="21"/>
      <c r="N20" s="21"/>
      <c r="O20" s="21"/>
      <c r="P20" s="21"/>
      <c r="Q20" s="21"/>
      <c r="R20" s="21"/>
      <c r="S20" s="21"/>
      <c r="T20" s="21"/>
      <c r="U20" s="21"/>
      <c r="V20" s="21"/>
      <c r="W20" s="21"/>
      <c r="X20" s="21"/>
    </row>
    <row r="21" spans="2:29" x14ac:dyDescent="0.25">
      <c r="B21" s="29"/>
      <c r="C21" s="30"/>
      <c r="D21" s="31"/>
      <c r="E21" s="21"/>
      <c r="F21" s="21"/>
      <c r="G21" s="21"/>
      <c r="H21" s="32"/>
      <c r="I21" s="21"/>
      <c r="J21" s="21"/>
      <c r="K21" s="21"/>
      <c r="L21" s="21"/>
      <c r="M21" s="33">
        <v>3</v>
      </c>
      <c r="N21" s="33">
        <v>6</v>
      </c>
      <c r="O21" s="33">
        <v>29</v>
      </c>
      <c r="P21" s="21"/>
      <c r="Q21" s="21"/>
      <c r="R21" s="21"/>
      <c r="S21" s="21"/>
      <c r="T21" s="21"/>
      <c r="U21" s="21"/>
      <c r="V21" s="21"/>
      <c r="W21" s="21"/>
      <c r="X21" s="21"/>
    </row>
    <row r="22" spans="2:29" x14ac:dyDescent="0.25">
      <c r="B22" s="29" t="s">
        <v>47</v>
      </c>
      <c r="C22" s="30"/>
      <c r="D22" s="34"/>
      <c r="E22" s="21"/>
      <c r="F22" s="21"/>
      <c r="G22" s="21"/>
      <c r="H22" s="32"/>
      <c r="I22" s="21"/>
      <c r="J22" s="21"/>
      <c r="K22" s="21" t="s">
        <v>48</v>
      </c>
      <c r="L22" s="21"/>
      <c r="M22" s="28">
        <v>336</v>
      </c>
      <c r="N22" s="28">
        <v>1140</v>
      </c>
      <c r="O22" s="28">
        <v>341</v>
      </c>
      <c r="P22" s="28">
        <v>1817</v>
      </c>
      <c r="Q22" s="21" t="s">
        <v>49</v>
      </c>
      <c r="R22" s="21"/>
      <c r="S22" s="21"/>
      <c r="T22" s="21"/>
      <c r="U22" s="21"/>
      <c r="V22" s="21"/>
      <c r="W22" s="21"/>
      <c r="X22" s="21"/>
    </row>
    <row r="23" spans="2:29" x14ac:dyDescent="0.25">
      <c r="B23" s="29" t="s">
        <v>50</v>
      </c>
      <c r="C23" s="35">
        <v>0</v>
      </c>
      <c r="D23" s="34">
        <f>D20*C23</f>
        <v>0</v>
      </c>
      <c r="E23" s="21"/>
      <c r="F23" s="21"/>
      <c r="G23" s="21"/>
      <c r="H23" s="28"/>
      <c r="I23" s="21"/>
      <c r="J23" s="21"/>
      <c r="K23" s="21" t="s">
        <v>51</v>
      </c>
      <c r="L23" s="21"/>
      <c r="M23" s="28">
        <v>681</v>
      </c>
      <c r="N23" s="28">
        <v>681</v>
      </c>
      <c r="O23" s="28">
        <v>681</v>
      </c>
      <c r="P23" s="28">
        <v>2043</v>
      </c>
      <c r="Q23" s="21" t="s">
        <v>49</v>
      </c>
      <c r="R23" s="21"/>
      <c r="S23" s="21"/>
      <c r="T23" s="21"/>
      <c r="U23" s="21"/>
      <c r="V23" s="21"/>
      <c r="W23" s="21"/>
      <c r="X23" s="21"/>
    </row>
    <row r="24" spans="2:29" x14ac:dyDescent="0.25">
      <c r="B24" s="29" t="s">
        <v>52</v>
      </c>
      <c r="C24" s="36">
        <v>1</v>
      </c>
      <c r="D24" s="34">
        <f>C24*D20</f>
        <v>73237.904303578136</v>
      </c>
      <c r="E24" s="21"/>
      <c r="F24" s="21" t="s">
        <v>53</v>
      </c>
      <c r="G24" s="21"/>
      <c r="H24" s="32">
        <f>+D33</f>
        <v>40012.766905058765</v>
      </c>
      <c r="I24" s="21"/>
      <c r="J24" s="21"/>
      <c r="K24" s="21" t="s">
        <v>54</v>
      </c>
      <c r="L24" s="21"/>
      <c r="M24" s="28">
        <v>1200</v>
      </c>
      <c r="N24" s="28">
        <v>1200</v>
      </c>
      <c r="O24" s="28">
        <v>1200</v>
      </c>
      <c r="P24" s="28">
        <v>3600</v>
      </c>
      <c r="Q24" s="21" t="s">
        <v>55</v>
      </c>
      <c r="R24" s="21"/>
      <c r="S24" s="21"/>
      <c r="T24" s="21"/>
      <c r="U24" s="21"/>
      <c r="V24" s="21"/>
      <c r="W24" s="21"/>
      <c r="X24" s="21"/>
    </row>
    <row r="25" spans="2:29" x14ac:dyDescent="0.25">
      <c r="B25" s="29"/>
      <c r="C25" s="35"/>
      <c r="D25" s="34"/>
      <c r="E25" s="21"/>
      <c r="F25" s="37"/>
      <c r="G25" s="21"/>
      <c r="H25" s="38">
        <f>SUM(H20:H24)</f>
        <v>40012.766905058765</v>
      </c>
      <c r="I25" s="21"/>
      <c r="J25" s="21"/>
      <c r="K25" s="21" t="s">
        <v>56</v>
      </c>
      <c r="L25" s="21"/>
      <c r="M25" s="90">
        <v>5438.0099999999993</v>
      </c>
      <c r="N25" s="90">
        <v>7643.3400000000011</v>
      </c>
      <c r="O25" s="90">
        <v>9084.69</v>
      </c>
      <c r="P25" s="90">
        <v>22166.04</v>
      </c>
      <c r="Q25" s="21" t="s">
        <v>49</v>
      </c>
      <c r="R25" s="21"/>
      <c r="S25" s="21"/>
      <c r="T25" s="21"/>
      <c r="U25" s="21"/>
      <c r="V25" s="21"/>
      <c r="W25" s="21"/>
      <c r="X25" s="21"/>
    </row>
    <row r="26" spans="2:29" ht="45" x14ac:dyDescent="0.25">
      <c r="B26" s="29" t="s">
        <v>57</v>
      </c>
      <c r="C26" s="36"/>
      <c r="D26" s="34"/>
      <c r="E26" s="21"/>
      <c r="F26" s="37" t="s">
        <v>58</v>
      </c>
      <c r="G26" s="21"/>
      <c r="H26" s="28">
        <v>-36000</v>
      </c>
      <c r="I26" s="21"/>
      <c r="J26" s="21"/>
      <c r="K26" s="21" t="s">
        <v>59</v>
      </c>
      <c r="L26" s="21"/>
      <c r="M26" s="91">
        <f>SUM(M22:M25)</f>
        <v>7655.0099999999993</v>
      </c>
      <c r="N26" s="91">
        <f>SUM(N22:N25)</f>
        <v>10664.34</v>
      </c>
      <c r="O26" s="91">
        <f>SUM(O22:O25)</f>
        <v>11306.69</v>
      </c>
      <c r="P26" s="91">
        <f>SUM(P22:P25)</f>
        <v>29626.04</v>
      </c>
      <c r="Q26" s="21"/>
      <c r="R26" s="21"/>
      <c r="S26" s="21"/>
      <c r="T26" s="21"/>
      <c r="U26" s="21"/>
      <c r="V26" s="21"/>
      <c r="W26" s="21"/>
      <c r="X26" s="21"/>
    </row>
    <row r="27" spans="2:29" ht="15.75" thickBot="1" x14ac:dyDescent="0.3">
      <c r="B27" s="29"/>
      <c r="C27" s="35">
        <v>0</v>
      </c>
      <c r="D27" s="34">
        <f>C27*D23</f>
        <v>0</v>
      </c>
      <c r="E27" s="21"/>
      <c r="F27" s="37"/>
      <c r="G27" s="21"/>
      <c r="H27" s="93">
        <f>SUM(H25:H26)</f>
        <v>4012.7669050587647</v>
      </c>
      <c r="I27" s="21" t="s">
        <v>60</v>
      </c>
      <c r="J27" s="21"/>
      <c r="K27" s="21" t="s">
        <v>61</v>
      </c>
      <c r="L27" s="21"/>
      <c r="M27" s="92">
        <f>+M26*E42</f>
        <v>7408.0741935483866</v>
      </c>
      <c r="N27" s="92">
        <f>+N26*E43</f>
        <v>2383.7936470588238</v>
      </c>
      <c r="O27" s="92">
        <f>+O26*E44</f>
        <v>10815.094782608696</v>
      </c>
      <c r="P27" s="92">
        <f>SUM(M27:O27)</f>
        <v>20606.962623215906</v>
      </c>
      <c r="Q27" s="21"/>
      <c r="R27" s="21"/>
      <c r="S27" s="21"/>
      <c r="T27" s="21"/>
      <c r="U27" s="21"/>
      <c r="V27" s="21"/>
      <c r="W27" s="21"/>
      <c r="X27" s="21"/>
    </row>
    <row r="28" spans="2:29" ht="15.75" thickTop="1" x14ac:dyDescent="0.25">
      <c r="B28" s="29" t="s">
        <v>62</v>
      </c>
      <c r="C28" s="36">
        <v>0.15</v>
      </c>
      <c r="D28" s="34">
        <f>C28*D24</f>
        <v>10985.68564553672</v>
      </c>
      <c r="E28" s="21"/>
      <c r="F28" s="21"/>
      <c r="G28" s="21"/>
      <c r="H28" s="21"/>
      <c r="I28" s="21"/>
      <c r="J28" s="21"/>
      <c r="K28" s="21"/>
      <c r="L28" s="21"/>
      <c r="M28" s="21"/>
      <c r="N28" s="21"/>
      <c r="O28" s="21"/>
      <c r="P28" s="21"/>
      <c r="Q28" s="21"/>
      <c r="R28" s="21"/>
      <c r="S28" s="21"/>
      <c r="T28" s="21"/>
      <c r="U28" s="21"/>
      <c r="V28" s="21"/>
      <c r="W28" s="21"/>
      <c r="X28" s="21"/>
    </row>
    <row r="29" spans="2:29" x14ac:dyDescent="0.25">
      <c r="B29" s="29"/>
      <c r="C29" s="30"/>
      <c r="D29" s="34"/>
      <c r="E29" s="21"/>
      <c r="F29" s="21"/>
      <c r="G29" s="21"/>
      <c r="H29" s="21"/>
      <c r="I29" s="21"/>
      <c r="J29" s="21"/>
      <c r="K29" s="21"/>
      <c r="L29" s="21"/>
      <c r="M29" s="21"/>
      <c r="N29" s="21"/>
      <c r="O29" s="21"/>
      <c r="P29" s="21"/>
      <c r="Q29" s="21"/>
      <c r="R29" s="21"/>
      <c r="S29" s="21"/>
      <c r="T29" s="21"/>
      <c r="U29" s="21"/>
      <c r="V29" s="21"/>
      <c r="W29" s="21"/>
      <c r="X29" s="21"/>
    </row>
    <row r="30" spans="2:29" x14ac:dyDescent="0.25">
      <c r="B30" s="39" t="s">
        <v>13</v>
      </c>
      <c r="C30" s="40"/>
      <c r="D30" s="41">
        <f>N18</f>
        <v>5753.4519696394691</v>
      </c>
      <c r="E30" s="21"/>
      <c r="F30" s="21"/>
      <c r="G30" s="21"/>
      <c r="H30" s="21"/>
      <c r="I30" s="21"/>
      <c r="J30" s="21"/>
      <c r="K30" s="21"/>
      <c r="L30" s="21"/>
      <c r="M30" s="21"/>
      <c r="N30" s="21"/>
      <c r="O30" s="21"/>
      <c r="P30" s="21"/>
      <c r="Q30" s="21"/>
      <c r="R30" s="21"/>
      <c r="S30" s="21"/>
      <c r="T30" s="21"/>
      <c r="U30" s="21"/>
      <c r="V30" s="21"/>
      <c r="W30" s="21"/>
      <c r="X30" s="21"/>
    </row>
    <row r="31" spans="2:29" x14ac:dyDescent="0.25">
      <c r="B31" s="29" t="s">
        <v>63</v>
      </c>
      <c r="C31" s="30"/>
      <c r="D31" s="42">
        <f>+P27</f>
        <v>20606.962623215906</v>
      </c>
      <c r="E31" s="21"/>
      <c r="F31" s="21"/>
      <c r="G31" s="21"/>
      <c r="H31" s="21"/>
      <c r="I31" s="21"/>
      <c r="J31" s="21"/>
      <c r="K31" s="21"/>
      <c r="L31" s="21"/>
      <c r="M31" s="21"/>
      <c r="N31" s="21"/>
      <c r="O31" s="21"/>
      <c r="P31" s="21"/>
      <c r="Q31" s="21"/>
      <c r="R31" s="21"/>
      <c r="S31" s="21"/>
      <c r="T31" s="21"/>
      <c r="U31" s="21"/>
      <c r="V31" s="21"/>
      <c r="W31" s="21"/>
      <c r="X31" s="21"/>
    </row>
    <row r="32" spans="2:29" x14ac:dyDescent="0.25">
      <c r="B32" s="29" t="s">
        <v>64</v>
      </c>
      <c r="C32" s="30"/>
      <c r="D32" s="82">
        <f>36000-(36000/1.08)</f>
        <v>2666.6666666666715</v>
      </c>
      <c r="E32" s="21"/>
      <c r="F32" s="21"/>
      <c r="G32" s="21"/>
      <c r="H32" s="21"/>
      <c r="I32" s="21"/>
      <c r="J32" s="21"/>
      <c r="K32" s="21"/>
      <c r="L32" s="21"/>
      <c r="M32" s="21"/>
      <c r="N32" s="21"/>
      <c r="O32" s="21"/>
      <c r="P32" s="21"/>
      <c r="Q32" s="21"/>
      <c r="R32" s="21"/>
      <c r="S32" s="21"/>
      <c r="T32" s="21"/>
      <c r="U32" s="21"/>
      <c r="V32" s="21"/>
      <c r="W32" s="21"/>
      <c r="X32" s="21"/>
    </row>
    <row r="33" spans="2:24" x14ac:dyDescent="0.25">
      <c r="B33" s="85" t="s">
        <v>65</v>
      </c>
      <c r="C33" s="86"/>
      <c r="D33" s="87">
        <f>SUM(D28:D32)</f>
        <v>40012.766905058765</v>
      </c>
      <c r="E33" s="21"/>
      <c r="F33" s="21"/>
      <c r="G33" s="21"/>
      <c r="H33" s="21"/>
      <c r="I33" s="21"/>
      <c r="J33" s="21"/>
      <c r="K33" s="21"/>
      <c r="L33" s="21"/>
      <c r="M33" s="21"/>
      <c r="N33" s="21"/>
      <c r="O33" s="21"/>
      <c r="P33" s="21"/>
      <c r="Q33" s="21"/>
      <c r="R33" s="21"/>
      <c r="S33" s="21"/>
      <c r="T33" s="21"/>
      <c r="U33" s="21"/>
      <c r="V33" s="21"/>
      <c r="W33" s="21"/>
      <c r="X33" s="21"/>
    </row>
    <row r="34" spans="2:24" ht="15.75" thickBot="1" x14ac:dyDescent="0.3">
      <c r="B34" s="43"/>
      <c r="C34" s="44"/>
      <c r="D34" s="45"/>
      <c r="E34" s="21"/>
      <c r="F34" s="21"/>
      <c r="G34" s="21"/>
      <c r="H34" s="21"/>
      <c r="I34" s="21"/>
      <c r="J34" s="21"/>
      <c r="K34" s="21"/>
      <c r="L34" s="21"/>
      <c r="M34" s="21"/>
      <c r="N34" s="21"/>
      <c r="O34" s="21"/>
      <c r="P34" s="21"/>
      <c r="Q34" s="21"/>
      <c r="R34" s="21"/>
      <c r="S34" s="21"/>
      <c r="T34" s="21"/>
      <c r="U34" s="21"/>
      <c r="V34" s="21"/>
      <c r="W34" s="21"/>
      <c r="X34" s="21"/>
    </row>
    <row r="35" spans="2:24" x14ac:dyDescent="0.25">
      <c r="B35" s="21"/>
      <c r="C35" s="21"/>
      <c r="D35" s="21"/>
      <c r="E35" s="21"/>
      <c r="F35" s="21"/>
      <c r="G35" s="21"/>
      <c r="H35" s="21"/>
      <c r="I35" s="21"/>
      <c r="J35" s="21"/>
      <c r="K35" s="21"/>
      <c r="L35" s="21"/>
      <c r="M35" s="21"/>
      <c r="N35" s="21"/>
      <c r="O35" s="21"/>
      <c r="P35" s="21"/>
      <c r="Q35" s="21"/>
      <c r="R35" s="21"/>
      <c r="S35" s="21"/>
      <c r="T35" s="21"/>
      <c r="U35" s="21"/>
      <c r="V35" s="21"/>
      <c r="W35" s="21"/>
      <c r="X35" s="21"/>
    </row>
    <row r="36" spans="2:24" x14ac:dyDescent="0.25">
      <c r="B36" s="46"/>
      <c r="C36" s="47"/>
      <c r="D36" s="28"/>
      <c r="E36" s="21"/>
      <c r="F36" s="21"/>
      <c r="G36" s="21"/>
      <c r="H36" s="21"/>
      <c r="I36" s="21"/>
      <c r="J36" s="21"/>
      <c r="K36" s="21"/>
      <c r="L36" s="21"/>
      <c r="M36" s="21"/>
      <c r="N36" s="21"/>
      <c r="O36" s="21"/>
      <c r="P36" s="21"/>
      <c r="Q36" s="21"/>
      <c r="R36" s="21"/>
      <c r="S36" s="21"/>
      <c r="T36" s="21"/>
      <c r="U36" s="21"/>
      <c r="V36" s="21"/>
      <c r="W36" s="21"/>
      <c r="X36" s="21"/>
    </row>
    <row r="37" spans="2:24" x14ac:dyDescent="0.25">
      <c r="B37" s="46"/>
      <c r="C37" s="21"/>
      <c r="D37" s="28"/>
      <c r="E37" s="21"/>
      <c r="F37" s="21"/>
      <c r="G37" s="21"/>
      <c r="H37" s="21"/>
      <c r="I37" s="21"/>
      <c r="J37" s="21"/>
      <c r="K37" s="21"/>
      <c r="L37" s="21"/>
      <c r="M37" s="21"/>
      <c r="N37" s="21"/>
      <c r="O37" s="21"/>
      <c r="P37" s="21"/>
      <c r="Q37" s="21"/>
      <c r="R37" s="21"/>
      <c r="S37" s="21"/>
      <c r="T37" s="21"/>
      <c r="U37" s="83"/>
      <c r="V37" s="21"/>
      <c r="W37" s="21"/>
      <c r="X37" s="21"/>
    </row>
    <row r="38" spans="2:24" x14ac:dyDescent="0.25">
      <c r="B38" s="37"/>
      <c r="C38" s="21"/>
      <c r="D38" s="28"/>
      <c r="E38" s="21"/>
      <c r="F38" s="21"/>
      <c r="G38" s="21"/>
      <c r="H38" s="21"/>
      <c r="I38" s="21"/>
      <c r="J38" s="21"/>
      <c r="K38" s="21"/>
      <c r="L38" s="21"/>
      <c r="M38" s="21"/>
      <c r="N38" s="21"/>
      <c r="O38" s="21"/>
      <c r="P38" s="21"/>
      <c r="Q38" s="21"/>
      <c r="R38" s="21"/>
      <c r="S38" s="21"/>
      <c r="T38" s="21"/>
      <c r="U38" s="83"/>
      <c r="V38" s="21"/>
      <c r="W38" s="21"/>
      <c r="X38" s="21"/>
    </row>
    <row r="39" spans="2:24" x14ac:dyDescent="0.25">
      <c r="B39" s="21"/>
      <c r="C39" s="21" t="s">
        <v>68</v>
      </c>
      <c r="D39" s="21"/>
      <c r="E39" s="21"/>
      <c r="F39" s="21"/>
      <c r="G39" s="21"/>
      <c r="H39" s="21"/>
      <c r="I39" s="21"/>
      <c r="J39" s="21"/>
      <c r="K39" s="21"/>
      <c r="L39" s="21"/>
      <c r="M39" s="21"/>
      <c r="N39" s="21"/>
      <c r="O39" s="21"/>
      <c r="P39" s="21"/>
      <c r="Q39" s="21"/>
      <c r="R39" s="21"/>
      <c r="S39" s="21"/>
      <c r="T39" s="21"/>
      <c r="U39" s="83"/>
      <c r="V39" s="21"/>
      <c r="W39" s="21"/>
      <c r="X39" s="21"/>
    </row>
    <row r="40" spans="2:24" x14ac:dyDescent="0.25">
      <c r="B40" s="30"/>
      <c r="C40" s="21"/>
      <c r="D40" s="21"/>
      <c r="E40" s="21"/>
      <c r="F40" s="30"/>
      <c r="G40" s="30"/>
      <c r="H40" s="30"/>
      <c r="I40" s="30"/>
      <c r="J40" s="30"/>
      <c r="K40" s="30"/>
      <c r="L40" s="30"/>
      <c r="M40" s="30"/>
      <c r="N40" s="30"/>
      <c r="O40" s="30"/>
      <c r="P40" s="30"/>
      <c r="Q40" s="21"/>
      <c r="R40" s="21"/>
      <c r="S40" s="21"/>
      <c r="T40" s="21"/>
      <c r="U40" s="84"/>
      <c r="V40" s="21"/>
      <c r="W40" s="21"/>
      <c r="X40" s="21"/>
    </row>
    <row r="41" spans="2:24" ht="30" x14ac:dyDescent="0.25">
      <c r="B41" s="124" t="s">
        <v>91</v>
      </c>
      <c r="C41" s="125" t="s">
        <v>66</v>
      </c>
      <c r="D41" s="125" t="s">
        <v>67</v>
      </c>
      <c r="E41" s="21"/>
      <c r="F41" s="88"/>
      <c r="G41" s="88"/>
      <c r="H41" s="88"/>
      <c r="I41" s="88"/>
      <c r="J41" s="88"/>
      <c r="K41" s="88"/>
      <c r="L41" s="88"/>
      <c r="M41" s="88"/>
      <c r="N41" s="88"/>
      <c r="O41" s="30"/>
      <c r="P41" s="30"/>
      <c r="T41" s="21"/>
      <c r="U41" s="21"/>
      <c r="V41" s="21"/>
      <c r="W41" s="21"/>
      <c r="X41" s="21"/>
    </row>
    <row r="42" spans="2:24" x14ac:dyDescent="0.25">
      <c r="B42" s="30">
        <v>3</v>
      </c>
      <c r="C42" s="48">
        <v>62</v>
      </c>
      <c r="D42" s="48">
        <v>60</v>
      </c>
      <c r="E42" s="50">
        <f>+D42/C42</f>
        <v>0.967741935483871</v>
      </c>
      <c r="F42" s="88"/>
      <c r="G42" s="88"/>
      <c r="H42" s="88"/>
      <c r="I42" s="88"/>
      <c r="J42" s="88"/>
      <c r="K42" s="88"/>
      <c r="L42" s="88"/>
      <c r="M42" s="88"/>
      <c r="N42" s="88"/>
      <c r="O42" s="30"/>
      <c r="P42" s="88"/>
      <c r="T42" s="21"/>
      <c r="U42" s="21"/>
      <c r="V42" s="21"/>
      <c r="W42" s="21"/>
      <c r="X42" s="21"/>
    </row>
    <row r="43" spans="2:24" x14ac:dyDescent="0.25">
      <c r="B43" s="89">
        <v>6</v>
      </c>
      <c r="C43" s="48">
        <v>85</v>
      </c>
      <c r="D43" s="48">
        <v>19</v>
      </c>
      <c r="E43" s="50">
        <f>+D43/C43</f>
        <v>0.22352941176470589</v>
      </c>
      <c r="F43" s="30"/>
      <c r="G43" s="30"/>
      <c r="H43" s="30"/>
      <c r="I43" s="30"/>
      <c r="J43" s="30"/>
      <c r="K43" s="30"/>
      <c r="L43" s="30"/>
      <c r="M43" s="30"/>
      <c r="N43" s="30"/>
      <c r="O43" s="30"/>
      <c r="P43" s="30"/>
      <c r="T43" s="21"/>
      <c r="U43" s="21"/>
      <c r="V43" s="21"/>
      <c r="W43" s="21"/>
      <c r="X43" s="21"/>
    </row>
    <row r="44" spans="2:24" x14ac:dyDescent="0.25">
      <c r="B44" s="89">
        <v>29</v>
      </c>
      <c r="C44" s="49">
        <v>46</v>
      </c>
      <c r="D44" s="49">
        <v>44</v>
      </c>
      <c r="E44" s="50">
        <f>+D44/C44</f>
        <v>0.95652173913043481</v>
      </c>
      <c r="F44" s="88"/>
      <c r="G44" s="88"/>
      <c r="H44" s="88"/>
      <c r="I44" s="88"/>
      <c r="J44" s="88"/>
      <c r="K44" s="88"/>
      <c r="L44" s="88"/>
      <c r="M44" s="88"/>
      <c r="N44" s="88"/>
      <c r="O44" s="30"/>
      <c r="P44" s="88"/>
      <c r="T44" s="21"/>
      <c r="U44" s="21"/>
      <c r="V44" s="21"/>
      <c r="W44" s="21"/>
      <c r="X44" s="21"/>
    </row>
    <row r="45" spans="2:24" x14ac:dyDescent="0.25">
      <c r="B45" s="89"/>
      <c r="C45" s="48">
        <f>SUM(C42:C44)</f>
        <v>193</v>
      </c>
      <c r="D45" s="48">
        <f>SUM(D42:D44)</f>
        <v>123</v>
      </c>
      <c r="E45" s="50">
        <f>+D45/C45</f>
        <v>0.63730569948186533</v>
      </c>
      <c r="F45" s="88"/>
      <c r="G45" s="88"/>
      <c r="H45" s="88"/>
      <c r="I45" s="88"/>
      <c r="J45" s="88"/>
      <c r="K45" s="88"/>
      <c r="L45" s="88"/>
      <c r="M45" s="88"/>
      <c r="N45" s="88"/>
      <c r="O45" s="30"/>
      <c r="P45" s="88"/>
      <c r="T45" s="21"/>
      <c r="U45" s="21"/>
      <c r="V45" s="21"/>
      <c r="W45" s="21"/>
      <c r="X45" s="21"/>
    </row>
    <row r="46" spans="2:24" x14ac:dyDescent="0.25">
      <c r="B46" s="89"/>
      <c r="C46" s="88"/>
      <c r="D46" s="88"/>
      <c r="E46" s="88"/>
      <c r="F46" s="88"/>
      <c r="G46" s="88"/>
      <c r="H46" s="88"/>
      <c r="I46" s="88"/>
      <c r="J46" s="88"/>
      <c r="K46" s="88"/>
      <c r="L46" s="88"/>
      <c r="M46" s="88"/>
      <c r="N46" s="88"/>
      <c r="O46" s="30"/>
      <c r="P46" s="88"/>
      <c r="T46" s="21"/>
      <c r="U46" s="21"/>
      <c r="V46" s="21"/>
      <c r="W46" s="21"/>
      <c r="X46" s="21"/>
    </row>
    <row r="47" spans="2:24" x14ac:dyDescent="0.25">
      <c r="B47" s="30"/>
      <c r="C47" s="88"/>
      <c r="D47" s="88"/>
      <c r="E47" s="88"/>
      <c r="F47" s="88"/>
      <c r="G47" s="88"/>
      <c r="H47" s="88"/>
      <c r="I47" s="88"/>
      <c r="J47" s="88"/>
      <c r="K47" s="88"/>
      <c r="L47" s="88"/>
      <c r="M47" s="88"/>
      <c r="N47" s="88"/>
      <c r="O47" s="30"/>
      <c r="P47" s="88"/>
      <c r="T47" s="21"/>
      <c r="U47" s="21"/>
      <c r="V47" s="21"/>
      <c r="W47" s="21"/>
      <c r="X47" s="21"/>
    </row>
    <row r="48" spans="2:24" x14ac:dyDescent="0.25">
      <c r="B48" s="30"/>
      <c r="C48" s="30"/>
      <c r="D48" s="30"/>
      <c r="E48" s="30"/>
      <c r="F48" s="30"/>
      <c r="G48" s="30"/>
      <c r="H48" s="30"/>
      <c r="I48" s="30"/>
      <c r="J48" s="30"/>
      <c r="K48" s="30"/>
      <c r="L48" s="30"/>
      <c r="M48" s="30"/>
      <c r="N48" s="30"/>
      <c r="O48" s="30"/>
      <c r="P48" s="30"/>
      <c r="Q48" s="21"/>
      <c r="R48" s="21"/>
      <c r="S48" s="21"/>
      <c r="T48" s="21"/>
      <c r="U48" s="21"/>
      <c r="V48" s="21"/>
      <c r="W48" s="21"/>
      <c r="X48" s="21"/>
    </row>
    <row r="49" spans="1:24" x14ac:dyDescent="0.25">
      <c r="B49" s="21"/>
      <c r="C49" s="21"/>
      <c r="D49" s="21"/>
      <c r="E49" s="21"/>
      <c r="F49" s="21"/>
      <c r="G49" s="21"/>
      <c r="H49" s="21"/>
      <c r="I49" s="21"/>
      <c r="J49" s="21"/>
      <c r="K49" s="21"/>
      <c r="L49" s="21"/>
      <c r="M49" s="21"/>
      <c r="N49" s="21"/>
      <c r="O49" s="21"/>
      <c r="P49" s="21"/>
      <c r="Q49" s="21"/>
      <c r="R49" s="21"/>
      <c r="S49" s="21"/>
      <c r="T49" s="21"/>
      <c r="U49" s="21"/>
      <c r="V49" s="21"/>
      <c r="W49" s="21"/>
      <c r="X49" s="21"/>
    </row>
    <row r="50" spans="1:24" x14ac:dyDescent="0.25">
      <c r="P50" s="15"/>
    </row>
    <row r="51" spans="1:24" x14ac:dyDescent="0.25">
      <c r="P51" s="15"/>
    </row>
    <row r="52" spans="1:24" x14ac:dyDescent="0.25">
      <c r="A52" s="21"/>
      <c r="B52" s="21"/>
      <c r="C52" s="21"/>
      <c r="D52" s="21"/>
      <c r="P52" s="15"/>
    </row>
  </sheetData>
  <mergeCells count="10">
    <mergeCell ref="I11:K11"/>
    <mergeCell ref="M11:N11"/>
    <mergeCell ref="O11:P11"/>
    <mergeCell ref="W11:X11"/>
    <mergeCell ref="A1:G1"/>
    <mergeCell ref="A3:G3"/>
    <mergeCell ref="A5:G5"/>
    <mergeCell ref="D7:E7"/>
    <mergeCell ref="F7:G7"/>
    <mergeCell ref="C11:D11"/>
  </mergeCells>
  <pageMargins left="0.7" right="0.7" top="0.75" bottom="0.75" header="0.3" footer="0.3"/>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zoomScale="85" zoomScaleNormal="85" workbookViewId="0">
      <pane ySplit="9" topLeftCell="A10" activePane="bottomLeft" state="frozen"/>
      <selection pane="bottomLeft" activeCell="G85" sqref="G85"/>
    </sheetView>
  </sheetViews>
  <sheetFormatPr defaultRowHeight="15" x14ac:dyDescent="0.25"/>
  <cols>
    <col min="1" max="1" width="19.85546875" style="94" customWidth="1"/>
    <col min="2" max="8" width="9.140625" style="94"/>
    <col min="9" max="14" width="10.28515625" style="94" bestFit="1" customWidth="1"/>
    <col min="15" max="256" width="9.140625" style="94"/>
    <col min="257" max="257" width="19.85546875" style="94" customWidth="1"/>
    <col min="258" max="512" width="9.140625" style="94"/>
    <col min="513" max="513" width="19.85546875" style="94" customWidth="1"/>
    <col min="514" max="768" width="9.140625" style="94"/>
    <col min="769" max="769" width="19.85546875" style="94" customWidth="1"/>
    <col min="770" max="1024" width="9.140625" style="94"/>
    <col min="1025" max="1025" width="19.85546875" style="94" customWidth="1"/>
    <col min="1026" max="1280" width="9.140625" style="94"/>
    <col min="1281" max="1281" width="19.85546875" style="94" customWidth="1"/>
    <col min="1282" max="1536" width="9.140625" style="94"/>
    <col min="1537" max="1537" width="19.85546875" style="94" customWidth="1"/>
    <col min="1538" max="1792" width="9.140625" style="94"/>
    <col min="1793" max="1793" width="19.85546875" style="94" customWidth="1"/>
    <col min="1794" max="2048" width="9.140625" style="94"/>
    <col min="2049" max="2049" width="19.85546875" style="94" customWidth="1"/>
    <col min="2050" max="2304" width="9.140625" style="94"/>
    <col min="2305" max="2305" width="19.85546875" style="94" customWidth="1"/>
    <col min="2306" max="2560" width="9.140625" style="94"/>
    <col min="2561" max="2561" width="19.85546875" style="94" customWidth="1"/>
    <col min="2562" max="2816" width="9.140625" style="94"/>
    <col min="2817" max="2817" width="19.85546875" style="94" customWidth="1"/>
    <col min="2818" max="3072" width="9.140625" style="94"/>
    <col min="3073" max="3073" width="19.85546875" style="94" customWidth="1"/>
    <col min="3074" max="3328" width="9.140625" style="94"/>
    <col min="3329" max="3329" width="19.85546875" style="94" customWidth="1"/>
    <col min="3330" max="3584" width="9.140625" style="94"/>
    <col min="3585" max="3585" width="19.85546875" style="94" customWidth="1"/>
    <col min="3586" max="3840" width="9.140625" style="94"/>
    <col min="3841" max="3841" width="19.85546875" style="94" customWidth="1"/>
    <col min="3842" max="4096" width="9.140625" style="94"/>
    <col min="4097" max="4097" width="19.85546875" style="94" customWidth="1"/>
    <col min="4098" max="4352" width="9.140625" style="94"/>
    <col min="4353" max="4353" width="19.85546875" style="94" customWidth="1"/>
    <col min="4354" max="4608" width="9.140625" style="94"/>
    <col min="4609" max="4609" width="19.85546875" style="94" customWidth="1"/>
    <col min="4610" max="4864" width="9.140625" style="94"/>
    <col min="4865" max="4865" width="19.85546875" style="94" customWidth="1"/>
    <col min="4866" max="5120" width="9.140625" style="94"/>
    <col min="5121" max="5121" width="19.85546875" style="94" customWidth="1"/>
    <col min="5122" max="5376" width="9.140625" style="94"/>
    <col min="5377" max="5377" width="19.85546875" style="94" customWidth="1"/>
    <col min="5378" max="5632" width="9.140625" style="94"/>
    <col min="5633" max="5633" width="19.85546875" style="94" customWidth="1"/>
    <col min="5634" max="5888" width="9.140625" style="94"/>
    <col min="5889" max="5889" width="19.85546875" style="94" customWidth="1"/>
    <col min="5890" max="6144" width="9.140625" style="94"/>
    <col min="6145" max="6145" width="19.85546875" style="94" customWidth="1"/>
    <col min="6146" max="6400" width="9.140625" style="94"/>
    <col min="6401" max="6401" width="19.85546875" style="94" customWidth="1"/>
    <col min="6402" max="6656" width="9.140625" style="94"/>
    <col min="6657" max="6657" width="19.85546875" style="94" customWidth="1"/>
    <col min="6658" max="6912" width="9.140625" style="94"/>
    <col min="6913" max="6913" width="19.85546875" style="94" customWidth="1"/>
    <col min="6914" max="7168" width="9.140625" style="94"/>
    <col min="7169" max="7169" width="19.85546875" style="94" customWidth="1"/>
    <col min="7170" max="7424" width="9.140625" style="94"/>
    <col min="7425" max="7425" width="19.85546875" style="94" customWidth="1"/>
    <col min="7426" max="7680" width="9.140625" style="94"/>
    <col min="7681" max="7681" width="19.85546875" style="94" customWidth="1"/>
    <col min="7682" max="7936" width="9.140625" style="94"/>
    <col min="7937" max="7937" width="19.85546875" style="94" customWidth="1"/>
    <col min="7938" max="8192" width="9.140625" style="94"/>
    <col min="8193" max="8193" width="19.85546875" style="94" customWidth="1"/>
    <col min="8194" max="8448" width="9.140625" style="94"/>
    <col min="8449" max="8449" width="19.85546875" style="94" customWidth="1"/>
    <col min="8450" max="8704" width="9.140625" style="94"/>
    <col min="8705" max="8705" width="19.85546875" style="94" customWidth="1"/>
    <col min="8706" max="8960" width="9.140625" style="94"/>
    <col min="8961" max="8961" width="19.85546875" style="94" customWidth="1"/>
    <col min="8962" max="9216" width="9.140625" style="94"/>
    <col min="9217" max="9217" width="19.85546875" style="94" customWidth="1"/>
    <col min="9218" max="9472" width="9.140625" style="94"/>
    <col min="9473" max="9473" width="19.85546875" style="94" customWidth="1"/>
    <col min="9474" max="9728" width="9.140625" style="94"/>
    <col min="9729" max="9729" width="19.85546875" style="94" customWidth="1"/>
    <col min="9730" max="9984" width="9.140625" style="94"/>
    <col min="9985" max="9985" width="19.85546875" style="94" customWidth="1"/>
    <col min="9986" max="10240" width="9.140625" style="94"/>
    <col min="10241" max="10241" width="19.85546875" style="94" customWidth="1"/>
    <col min="10242" max="10496" width="9.140625" style="94"/>
    <col min="10497" max="10497" width="19.85546875" style="94" customWidth="1"/>
    <col min="10498" max="10752" width="9.140625" style="94"/>
    <col min="10753" max="10753" width="19.85546875" style="94" customWidth="1"/>
    <col min="10754" max="11008" width="9.140625" style="94"/>
    <col min="11009" max="11009" width="19.85546875" style="94" customWidth="1"/>
    <col min="11010" max="11264" width="9.140625" style="94"/>
    <col min="11265" max="11265" width="19.85546875" style="94" customWidth="1"/>
    <col min="11266" max="11520" width="9.140625" style="94"/>
    <col min="11521" max="11521" width="19.85546875" style="94" customWidth="1"/>
    <col min="11522" max="11776" width="9.140625" style="94"/>
    <col min="11777" max="11777" width="19.85546875" style="94" customWidth="1"/>
    <col min="11778" max="12032" width="9.140625" style="94"/>
    <col min="12033" max="12033" width="19.85546875" style="94" customWidth="1"/>
    <col min="12034" max="12288" width="9.140625" style="94"/>
    <col min="12289" max="12289" width="19.85546875" style="94" customWidth="1"/>
    <col min="12290" max="12544" width="9.140625" style="94"/>
    <col min="12545" max="12545" width="19.85546875" style="94" customWidth="1"/>
    <col min="12546" max="12800" width="9.140625" style="94"/>
    <col min="12801" max="12801" width="19.85546875" style="94" customWidth="1"/>
    <col min="12802" max="13056" width="9.140625" style="94"/>
    <col min="13057" max="13057" width="19.85546875" style="94" customWidth="1"/>
    <col min="13058" max="13312" width="9.140625" style="94"/>
    <col min="13313" max="13313" width="19.85546875" style="94" customWidth="1"/>
    <col min="13314" max="13568" width="9.140625" style="94"/>
    <col min="13569" max="13569" width="19.85546875" style="94" customWidth="1"/>
    <col min="13570" max="13824" width="9.140625" style="94"/>
    <col min="13825" max="13825" width="19.85546875" style="94" customWidth="1"/>
    <col min="13826" max="14080" width="9.140625" style="94"/>
    <col min="14081" max="14081" width="19.85546875" style="94" customWidth="1"/>
    <col min="14082" max="14336" width="9.140625" style="94"/>
    <col min="14337" max="14337" width="19.85546875" style="94" customWidth="1"/>
    <col min="14338" max="14592" width="9.140625" style="94"/>
    <col min="14593" max="14593" width="19.85546875" style="94" customWidth="1"/>
    <col min="14594" max="14848" width="9.140625" style="94"/>
    <col min="14849" max="14849" width="19.85546875" style="94" customWidth="1"/>
    <col min="14850" max="15104" width="9.140625" style="94"/>
    <col min="15105" max="15105" width="19.85546875" style="94" customWidth="1"/>
    <col min="15106" max="15360" width="9.140625" style="94"/>
    <col min="15361" max="15361" width="19.85546875" style="94" customWidth="1"/>
    <col min="15362" max="15616" width="9.140625" style="94"/>
    <col min="15617" max="15617" width="19.85546875" style="94" customWidth="1"/>
    <col min="15618" max="15872" width="9.140625" style="94"/>
    <col min="15873" max="15873" width="19.85546875" style="94" customWidth="1"/>
    <col min="15874" max="16128" width="9.140625" style="94"/>
    <col min="16129" max="16129" width="19.85546875" style="94" customWidth="1"/>
    <col min="16130" max="16384" width="9.140625" style="94"/>
  </cols>
  <sheetData>
    <row r="1" spans="1:31" x14ac:dyDescent="0.25">
      <c r="A1" s="94" t="s">
        <v>71</v>
      </c>
    </row>
    <row r="2" spans="1:31" x14ac:dyDescent="0.25">
      <c r="A2" s="94" t="s">
        <v>72</v>
      </c>
    </row>
    <row r="4" spans="1:31" x14ac:dyDescent="0.25">
      <c r="A4" s="94" t="s">
        <v>73</v>
      </c>
    </row>
    <row r="7" spans="1:31" s="15" customFormat="1" ht="15.75" customHeight="1" x14ac:dyDescent="0.25">
      <c r="A7" s="95" t="s">
        <v>74</v>
      </c>
      <c r="C7" s="122">
        <v>2012</v>
      </c>
      <c r="D7" s="122"/>
      <c r="E7" s="122"/>
      <c r="F7" s="122"/>
      <c r="G7" s="122"/>
      <c r="H7" s="122"/>
      <c r="I7" s="122"/>
      <c r="J7" s="122"/>
      <c r="K7" s="122"/>
      <c r="L7" s="122"/>
      <c r="M7" s="122"/>
      <c r="N7" s="122"/>
      <c r="O7" s="122">
        <v>2013</v>
      </c>
      <c r="P7" s="122"/>
      <c r="Q7" s="122"/>
      <c r="R7" s="122"/>
      <c r="S7" s="122"/>
      <c r="T7" s="122"/>
      <c r="U7" s="122"/>
      <c r="V7" s="122"/>
      <c r="W7" s="122"/>
      <c r="X7" s="122"/>
      <c r="Y7" s="122"/>
      <c r="Z7" s="122"/>
    </row>
    <row r="8" spans="1:31" s="15" customFormat="1" x14ac:dyDescent="0.25">
      <c r="C8" s="122" t="s">
        <v>75</v>
      </c>
      <c r="D8" s="122"/>
      <c r="E8" s="122" t="s">
        <v>76</v>
      </c>
      <c r="F8" s="122"/>
      <c r="G8" s="122" t="s">
        <v>77</v>
      </c>
      <c r="H8" s="122"/>
      <c r="I8" s="122" t="s">
        <v>78</v>
      </c>
      <c r="J8" s="122"/>
      <c r="K8" s="122" t="s">
        <v>79</v>
      </c>
      <c r="L8" s="122"/>
      <c r="M8" s="122" t="s">
        <v>80</v>
      </c>
      <c r="N8" s="122"/>
      <c r="O8" s="122" t="s">
        <v>81</v>
      </c>
      <c r="P8" s="122"/>
      <c r="Q8" s="122" t="s">
        <v>82</v>
      </c>
      <c r="R8" s="122"/>
      <c r="S8" s="122" t="s">
        <v>83</v>
      </c>
      <c r="T8" s="122"/>
      <c r="U8" s="122" t="s">
        <v>84</v>
      </c>
      <c r="V8" s="122"/>
      <c r="W8" s="122" t="s">
        <v>85</v>
      </c>
      <c r="X8" s="122"/>
      <c r="Y8" s="122" t="s">
        <v>86</v>
      </c>
      <c r="Z8" s="122"/>
    </row>
    <row r="9" spans="1:31" s="15" customFormat="1" x14ac:dyDescent="0.25">
      <c r="B9" s="96"/>
      <c r="C9" s="97" t="s">
        <v>87</v>
      </c>
      <c r="D9" s="97" t="s">
        <v>88</v>
      </c>
      <c r="E9" s="97" t="s">
        <v>87</v>
      </c>
      <c r="F9" s="97" t="s">
        <v>88</v>
      </c>
      <c r="G9" s="97" t="s">
        <v>87</v>
      </c>
      <c r="H9" s="97" t="s">
        <v>88</v>
      </c>
      <c r="I9" s="97" t="s">
        <v>87</v>
      </c>
      <c r="J9" s="97" t="s">
        <v>88</v>
      </c>
      <c r="K9" s="97" t="s">
        <v>87</v>
      </c>
      <c r="L9" s="97" t="s">
        <v>88</v>
      </c>
      <c r="M9" s="97" t="s">
        <v>87</v>
      </c>
      <c r="N9" s="97" t="s">
        <v>88</v>
      </c>
      <c r="O9" s="97" t="s">
        <v>87</v>
      </c>
      <c r="P9" s="97" t="s">
        <v>88</v>
      </c>
      <c r="Q9" s="97" t="s">
        <v>87</v>
      </c>
      <c r="R9" s="97" t="s">
        <v>88</v>
      </c>
      <c r="S9" s="97" t="s">
        <v>87</v>
      </c>
      <c r="T9" s="97" t="s">
        <v>88</v>
      </c>
      <c r="U9" s="97" t="s">
        <v>87</v>
      </c>
      <c r="V9" s="97" t="s">
        <v>88</v>
      </c>
      <c r="W9" s="97" t="s">
        <v>87</v>
      </c>
      <c r="X9" s="97" t="s">
        <v>88</v>
      </c>
      <c r="Y9" s="97" t="s">
        <v>87</v>
      </c>
      <c r="Z9" s="97" t="s">
        <v>88</v>
      </c>
    </row>
    <row r="10" spans="1:31" s="15" customFormat="1" ht="15.75" customHeight="1" x14ac:dyDescent="0.25">
      <c r="A10" s="123" t="s">
        <v>43</v>
      </c>
      <c r="B10" s="123"/>
      <c r="C10" s="98">
        <v>41100</v>
      </c>
      <c r="D10" s="98"/>
      <c r="E10" s="98">
        <v>41127</v>
      </c>
      <c r="F10" s="98"/>
      <c r="G10" s="98">
        <v>41170</v>
      </c>
      <c r="H10" s="98"/>
      <c r="I10" s="98">
        <v>41190</v>
      </c>
      <c r="J10" s="98">
        <v>41191</v>
      </c>
      <c r="K10" s="98"/>
      <c r="L10" s="98"/>
      <c r="M10" s="98">
        <v>41262</v>
      </c>
      <c r="N10" s="98"/>
      <c r="O10" s="98">
        <v>41282</v>
      </c>
      <c r="P10" s="98"/>
      <c r="Q10" s="98">
        <v>41310</v>
      </c>
      <c r="R10" s="98">
        <v>41323</v>
      </c>
      <c r="S10" s="98">
        <v>41341</v>
      </c>
      <c r="T10" s="98"/>
      <c r="U10" s="98">
        <v>41383</v>
      </c>
      <c r="V10" s="98"/>
      <c r="W10" s="98">
        <v>41404</v>
      </c>
      <c r="X10" s="98"/>
      <c r="Y10" s="98">
        <v>41432</v>
      </c>
      <c r="Z10" s="98"/>
    </row>
    <row r="11" spans="1:31" s="15" customFormat="1" x14ac:dyDescent="0.25">
      <c r="B11" s="96"/>
      <c r="C11" s="98">
        <v>41102</v>
      </c>
      <c r="D11" s="98"/>
      <c r="E11" s="98">
        <v>41128</v>
      </c>
      <c r="F11" s="98"/>
      <c r="G11" s="98">
        <v>41171</v>
      </c>
      <c r="H11" s="98"/>
      <c r="I11" s="98">
        <v>41201</v>
      </c>
      <c r="J11" s="98"/>
      <c r="K11" s="98"/>
      <c r="L11" s="98"/>
      <c r="M11" s="98">
        <v>41248</v>
      </c>
      <c r="N11" s="98"/>
      <c r="O11" s="98">
        <v>41284</v>
      </c>
      <c r="P11" s="98"/>
      <c r="Q11" s="98">
        <v>41313</v>
      </c>
      <c r="R11" s="98"/>
      <c r="S11" s="98">
        <v>41355</v>
      </c>
      <c r="T11" s="98"/>
      <c r="U11" s="98">
        <v>41365</v>
      </c>
      <c r="V11" s="98"/>
      <c r="W11" s="98">
        <v>41410</v>
      </c>
      <c r="X11" s="98"/>
      <c r="Y11" s="98">
        <v>41431</v>
      </c>
      <c r="Z11" s="98"/>
    </row>
    <row r="12" spans="1:31" s="15" customFormat="1" x14ac:dyDescent="0.25">
      <c r="B12" s="96"/>
      <c r="C12" s="98">
        <v>41101</v>
      </c>
      <c r="D12" s="98"/>
      <c r="E12" s="98">
        <v>41129</v>
      </c>
      <c r="F12" s="98"/>
      <c r="G12" s="98">
        <v>41173</v>
      </c>
      <c r="H12" s="98"/>
      <c r="I12" s="98">
        <v>41205</v>
      </c>
      <c r="J12" s="98"/>
      <c r="K12" s="98"/>
      <c r="L12" s="98"/>
      <c r="M12" s="98">
        <v>41249</v>
      </c>
      <c r="N12" s="98"/>
      <c r="O12" s="98">
        <v>41289</v>
      </c>
      <c r="P12" s="98"/>
      <c r="Q12" s="98">
        <v>41330</v>
      </c>
      <c r="R12" s="98"/>
      <c r="S12" s="98">
        <v>41338</v>
      </c>
      <c r="T12" s="98"/>
      <c r="U12" s="98">
        <v>41373</v>
      </c>
      <c r="V12" s="98"/>
      <c r="W12" s="98">
        <v>41424</v>
      </c>
      <c r="X12" s="98"/>
      <c r="Y12" s="98">
        <v>41437</v>
      </c>
      <c r="Z12" s="98"/>
      <c r="AE12" s="99"/>
    </row>
    <row r="13" spans="1:31" s="15" customFormat="1" x14ac:dyDescent="0.25">
      <c r="B13" s="96"/>
      <c r="C13" s="98"/>
      <c r="D13" s="98"/>
      <c r="E13" s="98"/>
      <c r="F13" s="98"/>
      <c r="G13" s="98"/>
      <c r="H13" s="98"/>
      <c r="I13" s="98">
        <v>41212</v>
      </c>
      <c r="J13" s="98"/>
      <c r="K13" s="98"/>
      <c r="L13" s="98"/>
      <c r="M13" s="98">
        <v>41270</v>
      </c>
      <c r="N13" s="98"/>
      <c r="O13" s="98">
        <v>41290</v>
      </c>
      <c r="P13" s="98"/>
      <c r="Q13" s="98">
        <v>41309</v>
      </c>
      <c r="R13" s="98"/>
      <c r="S13" s="98">
        <v>41339</v>
      </c>
      <c r="T13" s="98"/>
      <c r="U13" s="98">
        <v>41374</v>
      </c>
      <c r="V13" s="98"/>
      <c r="W13" s="98"/>
      <c r="X13" s="98"/>
      <c r="Y13" s="98">
        <v>41442</v>
      </c>
      <c r="Z13" s="98"/>
      <c r="AE13" s="99"/>
    </row>
    <row r="14" spans="1:31" s="15" customFormat="1" x14ac:dyDescent="0.25">
      <c r="B14" s="96"/>
      <c r="C14" s="98"/>
      <c r="D14" s="98"/>
      <c r="E14" s="98"/>
      <c r="F14" s="98"/>
      <c r="G14" s="98"/>
      <c r="H14" s="98"/>
      <c r="I14" s="98"/>
      <c r="J14" s="98"/>
      <c r="K14" s="98"/>
      <c r="L14" s="98"/>
      <c r="M14" s="98">
        <v>41271</v>
      </c>
      <c r="N14" s="98"/>
      <c r="O14" s="98">
        <v>41296</v>
      </c>
      <c r="P14" s="98"/>
      <c r="Q14" s="98">
        <v>41312</v>
      </c>
      <c r="R14" s="98"/>
      <c r="S14" s="98">
        <v>41340</v>
      </c>
      <c r="T14" s="98"/>
      <c r="U14" s="98">
        <v>41375</v>
      </c>
      <c r="V14" s="98"/>
      <c r="W14" s="98"/>
      <c r="X14" s="98"/>
      <c r="Y14" s="98">
        <v>41444</v>
      </c>
      <c r="Z14" s="98"/>
    </row>
    <row r="15" spans="1:31" s="15" customFormat="1" x14ac:dyDescent="0.25">
      <c r="B15" s="96"/>
      <c r="C15" s="98"/>
      <c r="D15" s="98"/>
      <c r="E15" s="98"/>
      <c r="F15" s="98"/>
      <c r="G15" s="98"/>
      <c r="H15" s="98"/>
      <c r="I15" s="98"/>
      <c r="J15" s="98"/>
      <c r="K15" s="98"/>
      <c r="L15" s="98"/>
      <c r="M15" s="98"/>
      <c r="N15" s="98"/>
      <c r="O15" s="98">
        <v>41297</v>
      </c>
      <c r="P15" s="98"/>
      <c r="Q15" s="98"/>
      <c r="R15" s="98"/>
      <c r="S15" s="98">
        <v>41344</v>
      </c>
      <c r="T15" s="98"/>
      <c r="U15" s="98">
        <v>41380</v>
      </c>
      <c r="V15" s="98"/>
      <c r="W15" s="98"/>
      <c r="X15" s="98"/>
      <c r="Y15" s="98">
        <v>41445</v>
      </c>
      <c r="Z15" s="98"/>
    </row>
    <row r="16" spans="1:31" s="15" customFormat="1" x14ac:dyDescent="0.25">
      <c r="B16" s="96"/>
      <c r="C16" s="98"/>
      <c r="D16" s="98"/>
      <c r="E16" s="98"/>
      <c r="F16" s="98"/>
      <c r="G16" s="98"/>
      <c r="H16" s="98"/>
      <c r="I16" s="98"/>
      <c r="J16" s="98"/>
      <c r="K16" s="98"/>
      <c r="L16" s="98"/>
      <c r="M16" s="98"/>
      <c r="N16" s="98"/>
      <c r="O16" s="98"/>
      <c r="P16" s="98"/>
      <c r="Q16" s="98"/>
      <c r="R16" s="98"/>
      <c r="S16" s="98">
        <v>41345</v>
      </c>
      <c r="T16" s="98"/>
      <c r="U16" s="98">
        <v>41381</v>
      </c>
      <c r="V16" s="98"/>
      <c r="W16" s="98"/>
      <c r="X16" s="98"/>
      <c r="Y16" s="98"/>
      <c r="Z16" s="98"/>
    </row>
    <row r="17" spans="1:26" s="15" customFormat="1" x14ac:dyDescent="0.25">
      <c r="B17" s="96"/>
      <c r="C17" s="98"/>
      <c r="D17" s="98"/>
      <c r="E17" s="98"/>
      <c r="F17" s="98"/>
      <c r="G17" s="98"/>
      <c r="H17" s="98"/>
      <c r="I17" s="98"/>
      <c r="J17" s="98"/>
      <c r="K17" s="98"/>
      <c r="L17" s="98"/>
      <c r="M17" s="98"/>
      <c r="N17" s="98"/>
      <c r="O17" s="98"/>
      <c r="P17" s="98"/>
      <c r="Q17" s="98"/>
      <c r="R17" s="98"/>
      <c r="S17" s="98">
        <v>41346</v>
      </c>
      <c r="T17" s="98"/>
      <c r="U17" s="98"/>
      <c r="V17" s="98"/>
      <c r="W17" s="98"/>
      <c r="X17" s="98"/>
      <c r="Y17" s="98"/>
      <c r="Z17" s="98"/>
    </row>
    <row r="18" spans="1:26" s="15" customFormat="1" x14ac:dyDescent="0.25">
      <c r="B18" s="96"/>
      <c r="C18" s="98"/>
      <c r="D18" s="98"/>
      <c r="E18" s="98"/>
      <c r="F18" s="98"/>
      <c r="G18" s="98"/>
      <c r="H18" s="98"/>
      <c r="I18" s="98"/>
      <c r="J18" s="98"/>
      <c r="K18" s="98"/>
      <c r="L18" s="98"/>
      <c r="M18" s="98"/>
      <c r="N18" s="98"/>
      <c r="O18" s="98"/>
      <c r="P18" s="98"/>
      <c r="Q18" s="98"/>
      <c r="R18" s="98"/>
      <c r="S18" s="98">
        <v>41347</v>
      </c>
      <c r="T18" s="98"/>
      <c r="U18" s="98"/>
      <c r="V18" s="98"/>
      <c r="W18" s="98"/>
      <c r="X18" s="98"/>
      <c r="Y18" s="98"/>
      <c r="Z18" s="98"/>
    </row>
    <row r="19" spans="1:26" s="15" customFormat="1" x14ac:dyDescent="0.25">
      <c r="B19" s="96"/>
      <c r="C19" s="98"/>
      <c r="D19" s="98"/>
      <c r="E19" s="98"/>
      <c r="F19" s="98"/>
      <c r="G19" s="98"/>
      <c r="H19" s="98"/>
      <c r="I19" s="98"/>
      <c r="J19" s="98"/>
      <c r="K19" s="98"/>
      <c r="L19" s="98"/>
      <c r="M19" s="98"/>
      <c r="N19" s="98"/>
      <c r="O19" s="98"/>
      <c r="P19" s="98"/>
      <c r="Q19" s="98"/>
      <c r="R19" s="98"/>
      <c r="S19" s="98">
        <v>41348</v>
      </c>
      <c r="T19" s="98"/>
      <c r="U19" s="98"/>
      <c r="V19" s="98"/>
      <c r="W19" s="98"/>
      <c r="X19" s="98"/>
      <c r="Y19" s="98"/>
      <c r="Z19" s="98"/>
    </row>
    <row r="20" spans="1:26" s="15" customFormat="1" x14ac:dyDescent="0.25">
      <c r="B20" s="96"/>
      <c r="C20" s="98"/>
      <c r="D20" s="98"/>
      <c r="E20" s="98"/>
      <c r="F20" s="98"/>
      <c r="G20" s="98"/>
      <c r="H20" s="98"/>
      <c r="I20" s="98"/>
      <c r="J20" s="98"/>
      <c r="K20" s="98"/>
      <c r="L20" s="98"/>
      <c r="M20" s="98"/>
      <c r="N20" s="98"/>
      <c r="O20" s="98"/>
      <c r="P20" s="98"/>
      <c r="Q20" s="98"/>
      <c r="R20" s="98"/>
      <c r="S20" s="98">
        <v>41351</v>
      </c>
      <c r="T20" s="98"/>
      <c r="U20" s="98"/>
      <c r="V20" s="98"/>
      <c r="W20" s="98"/>
      <c r="X20" s="98"/>
      <c r="Y20" s="98"/>
      <c r="Z20" s="98"/>
    </row>
    <row r="21" spans="1:26" s="15" customFormat="1" x14ac:dyDescent="0.25">
      <c r="B21" s="96"/>
      <c r="C21" s="98"/>
      <c r="D21" s="98"/>
      <c r="E21" s="98"/>
      <c r="F21" s="98"/>
      <c r="G21" s="98"/>
      <c r="H21" s="98"/>
      <c r="I21" s="98"/>
      <c r="J21" s="98"/>
      <c r="K21" s="98"/>
      <c r="L21" s="98"/>
      <c r="M21" s="98"/>
      <c r="N21" s="98"/>
      <c r="O21" s="98"/>
      <c r="P21" s="98"/>
      <c r="Q21" s="98"/>
      <c r="R21" s="98"/>
      <c r="S21" s="98">
        <v>41352</v>
      </c>
      <c r="T21" s="98"/>
      <c r="U21" s="98"/>
      <c r="V21" s="98"/>
      <c r="W21" s="98"/>
      <c r="X21" s="98"/>
      <c r="Y21" s="98"/>
      <c r="Z21" s="98"/>
    </row>
    <row r="22" spans="1:26" s="15" customFormat="1" x14ac:dyDescent="0.25">
      <c r="B22" s="96"/>
      <c r="C22" s="98"/>
      <c r="D22" s="98"/>
      <c r="E22" s="98"/>
      <c r="F22" s="98"/>
      <c r="G22" s="98"/>
      <c r="H22" s="98"/>
      <c r="I22" s="98"/>
      <c r="J22" s="98"/>
      <c r="K22" s="98"/>
      <c r="L22" s="98"/>
      <c r="M22" s="98"/>
      <c r="N22" s="98"/>
      <c r="O22" s="98"/>
      <c r="P22" s="98"/>
      <c r="Q22" s="98"/>
      <c r="R22" s="98"/>
      <c r="S22" s="98">
        <v>41353</v>
      </c>
      <c r="T22" s="98"/>
      <c r="U22" s="98"/>
      <c r="V22" s="98"/>
      <c r="W22" s="98"/>
      <c r="X22" s="98"/>
      <c r="Y22" s="98"/>
      <c r="Z22" s="98"/>
    </row>
    <row r="23" spans="1:26" s="15" customFormat="1" x14ac:dyDescent="0.25">
      <c r="B23" s="96"/>
      <c r="C23" s="98"/>
      <c r="D23" s="98"/>
      <c r="E23" s="98"/>
      <c r="F23" s="98"/>
      <c r="G23" s="98"/>
      <c r="H23" s="98"/>
      <c r="I23" s="98"/>
      <c r="J23" s="98"/>
      <c r="K23" s="98"/>
      <c r="L23" s="98"/>
      <c r="M23" s="98"/>
      <c r="N23" s="98"/>
      <c r="O23" s="98"/>
      <c r="P23" s="98"/>
      <c r="Q23" s="98"/>
      <c r="R23" s="98"/>
      <c r="S23" s="98">
        <v>41354</v>
      </c>
      <c r="T23" s="98"/>
      <c r="U23" s="98"/>
      <c r="V23" s="98"/>
      <c r="W23" s="98"/>
      <c r="X23" s="98"/>
      <c r="Y23" s="98"/>
      <c r="Z23" s="98"/>
    </row>
    <row r="24" spans="1:26" s="15" customFormat="1" x14ac:dyDescent="0.25">
      <c r="B24" s="96"/>
      <c r="C24" s="98"/>
      <c r="D24" s="98"/>
      <c r="E24" s="98"/>
      <c r="F24" s="98"/>
      <c r="G24" s="98"/>
      <c r="H24" s="98"/>
      <c r="I24" s="98"/>
      <c r="J24" s="98"/>
      <c r="K24" s="98"/>
      <c r="L24" s="98"/>
      <c r="M24" s="98"/>
      <c r="N24" s="98"/>
      <c r="O24" s="98"/>
      <c r="P24" s="98"/>
      <c r="Q24" s="98"/>
      <c r="R24" s="98"/>
      <c r="S24" s="98">
        <v>41359</v>
      </c>
      <c r="T24" s="98"/>
      <c r="U24" s="98"/>
      <c r="V24" s="98"/>
      <c r="W24" s="98"/>
      <c r="X24" s="98"/>
      <c r="Y24" s="98"/>
      <c r="Z24" s="98"/>
    </row>
    <row r="25" spans="1:26" s="15" customFormat="1" x14ac:dyDescent="0.25">
      <c r="A25" s="100"/>
      <c r="B25" s="101"/>
      <c r="C25" s="102">
        <f>COUNT(C10:C24)</f>
        <v>3</v>
      </c>
      <c r="D25" s="102">
        <f t="shared" ref="D25:Z25" si="0">COUNT(D10:D24)</f>
        <v>0</v>
      </c>
      <c r="E25" s="102">
        <f t="shared" si="0"/>
        <v>3</v>
      </c>
      <c r="F25" s="102">
        <f t="shared" si="0"/>
        <v>0</v>
      </c>
      <c r="G25" s="102">
        <f t="shared" si="0"/>
        <v>3</v>
      </c>
      <c r="H25" s="102">
        <f t="shared" si="0"/>
        <v>0</v>
      </c>
      <c r="I25" s="102">
        <f t="shared" si="0"/>
        <v>4</v>
      </c>
      <c r="J25" s="102">
        <f t="shared" si="0"/>
        <v>1</v>
      </c>
      <c r="K25" s="102">
        <f t="shared" si="0"/>
        <v>0</v>
      </c>
      <c r="L25" s="102">
        <f t="shared" si="0"/>
        <v>0</v>
      </c>
      <c r="M25" s="102">
        <f t="shared" si="0"/>
        <v>5</v>
      </c>
      <c r="N25" s="102">
        <f t="shared" si="0"/>
        <v>0</v>
      </c>
      <c r="O25" s="102">
        <f t="shared" si="0"/>
        <v>6</v>
      </c>
      <c r="P25" s="102">
        <f t="shared" si="0"/>
        <v>0</v>
      </c>
      <c r="Q25" s="102">
        <f t="shared" si="0"/>
        <v>5</v>
      </c>
      <c r="R25" s="102">
        <f t="shared" si="0"/>
        <v>1</v>
      </c>
      <c r="S25" s="102">
        <f t="shared" si="0"/>
        <v>15</v>
      </c>
      <c r="T25" s="102">
        <f t="shared" si="0"/>
        <v>0</v>
      </c>
      <c r="U25" s="102">
        <f t="shared" si="0"/>
        <v>7</v>
      </c>
      <c r="V25" s="102">
        <f t="shared" si="0"/>
        <v>0</v>
      </c>
      <c r="W25" s="102">
        <f t="shared" si="0"/>
        <v>3</v>
      </c>
      <c r="X25" s="102">
        <f t="shared" si="0"/>
        <v>0</v>
      </c>
      <c r="Y25" s="102">
        <f t="shared" si="0"/>
        <v>6</v>
      </c>
      <c r="Z25" s="102">
        <f t="shared" si="0"/>
        <v>0</v>
      </c>
    </row>
    <row r="26" spans="1:26" s="15" customFormat="1" x14ac:dyDescent="0.25">
      <c r="B26" s="96"/>
      <c r="D26" s="98"/>
      <c r="E26" s="98"/>
      <c r="F26" s="98"/>
      <c r="G26" s="98"/>
      <c r="H26" s="98"/>
      <c r="I26" s="98"/>
      <c r="J26" s="98"/>
      <c r="K26" s="98"/>
      <c r="L26" s="98"/>
      <c r="M26" s="98"/>
      <c r="N26" s="98"/>
      <c r="O26" s="98"/>
      <c r="P26" s="98"/>
      <c r="Q26" s="98"/>
      <c r="R26" s="98"/>
      <c r="S26" s="98"/>
      <c r="T26" s="98"/>
      <c r="U26" s="98"/>
      <c r="V26" s="98"/>
      <c r="W26" s="98"/>
      <c r="X26" s="98"/>
      <c r="Y26" s="98"/>
      <c r="Z26" s="98"/>
    </row>
    <row r="27" spans="1:26" s="15" customFormat="1" x14ac:dyDescent="0.25">
      <c r="B27" s="96"/>
      <c r="C27" s="103">
        <f>+C25+E25+G25+I25+K25+M25+O25+Q25+S25+U25+W25+Y25</f>
        <v>60</v>
      </c>
      <c r="D27" s="103">
        <f>+D25+F25+H25+J25+L25+N25+P25+R25+T25+V25+X25+Z25</f>
        <v>2</v>
      </c>
      <c r="E27" s="98"/>
      <c r="F27" s="98"/>
      <c r="G27" s="98"/>
      <c r="H27" s="98"/>
      <c r="I27" s="98"/>
      <c r="J27" s="98"/>
      <c r="K27" s="98"/>
      <c r="L27" s="98"/>
      <c r="M27" s="98"/>
      <c r="N27" s="98"/>
      <c r="O27" s="98"/>
      <c r="P27" s="98"/>
      <c r="Q27" s="98"/>
      <c r="R27" s="98"/>
      <c r="S27" s="98"/>
      <c r="T27" s="98"/>
      <c r="U27" s="98"/>
      <c r="V27" s="98"/>
      <c r="W27" s="98"/>
      <c r="X27" s="98"/>
      <c r="Y27" s="98"/>
      <c r="Z27" s="98"/>
    </row>
    <row r="28" spans="1:26" s="15" customFormat="1" x14ac:dyDescent="0.25">
      <c r="B28" s="96"/>
      <c r="C28" s="103">
        <f>SUM(C27:D27)</f>
        <v>62</v>
      </c>
      <c r="D28" s="98"/>
      <c r="E28" s="98"/>
      <c r="F28" s="98"/>
      <c r="G28" s="98"/>
      <c r="H28" s="98"/>
      <c r="I28" s="98"/>
      <c r="J28" s="98"/>
      <c r="K28" s="98"/>
      <c r="L28" s="98"/>
      <c r="M28" s="98"/>
      <c r="N28" s="98"/>
      <c r="O28" s="98"/>
      <c r="P28" s="98"/>
      <c r="Q28" s="98"/>
      <c r="R28" s="98"/>
      <c r="S28" s="98"/>
      <c r="T28" s="98"/>
      <c r="U28" s="98"/>
      <c r="V28" s="98"/>
      <c r="W28" s="98"/>
      <c r="X28" s="98"/>
      <c r="Y28" s="98"/>
      <c r="Z28" s="98"/>
    </row>
    <row r="29" spans="1:26" s="15" customFormat="1" x14ac:dyDescent="0.25">
      <c r="B29" s="96"/>
      <c r="C29" s="103"/>
      <c r="D29" s="98"/>
      <c r="E29" s="98"/>
      <c r="F29" s="98"/>
      <c r="G29" s="98"/>
      <c r="H29" s="98"/>
      <c r="I29" s="98"/>
      <c r="J29" s="98"/>
      <c r="K29" s="98"/>
      <c r="L29" s="98"/>
      <c r="M29" s="98"/>
      <c r="N29" s="98"/>
      <c r="O29" s="98"/>
      <c r="P29" s="98"/>
      <c r="Q29" s="98"/>
      <c r="R29" s="98"/>
      <c r="S29" s="98"/>
      <c r="T29" s="98"/>
      <c r="U29" s="98"/>
      <c r="V29" s="98"/>
      <c r="W29" s="98"/>
      <c r="X29" s="98"/>
      <c r="Y29" s="98"/>
      <c r="Z29" s="98"/>
    </row>
    <row r="30" spans="1:26" s="15" customFormat="1" ht="15.75" customHeight="1" x14ac:dyDescent="0.25">
      <c r="A30" s="123" t="s">
        <v>44</v>
      </c>
      <c r="B30" s="123"/>
      <c r="C30" s="98"/>
      <c r="D30" s="104">
        <v>41089</v>
      </c>
      <c r="E30" s="104"/>
      <c r="F30" s="104">
        <v>41122</v>
      </c>
      <c r="G30" s="104">
        <v>41157</v>
      </c>
      <c r="H30" s="104">
        <v>41154</v>
      </c>
      <c r="I30" s="104"/>
      <c r="J30" s="104">
        <v>41197</v>
      </c>
      <c r="K30" s="104"/>
      <c r="L30" s="104">
        <v>41225</v>
      </c>
      <c r="M30" s="104"/>
      <c r="N30" s="104">
        <v>41245</v>
      </c>
      <c r="O30" s="104"/>
      <c r="P30" s="104">
        <v>41295</v>
      </c>
      <c r="Q30" s="104">
        <v>41317</v>
      </c>
      <c r="R30" s="104">
        <v>41314</v>
      </c>
      <c r="S30" s="104">
        <v>41338</v>
      </c>
      <c r="T30" s="104">
        <v>41335</v>
      </c>
      <c r="U30" s="104">
        <v>41366</v>
      </c>
      <c r="V30" s="104">
        <v>41365</v>
      </c>
      <c r="W30" s="104">
        <v>41421</v>
      </c>
      <c r="X30" s="104">
        <v>41405</v>
      </c>
      <c r="Y30" s="104">
        <v>41451</v>
      </c>
      <c r="Z30" s="104">
        <v>41426</v>
      </c>
    </row>
    <row r="31" spans="1:26" s="15" customFormat="1" x14ac:dyDescent="0.25">
      <c r="B31" s="96"/>
      <c r="C31" s="98"/>
      <c r="D31" s="104">
        <v>41106</v>
      </c>
      <c r="E31" s="104"/>
      <c r="F31" s="104">
        <v>41127</v>
      </c>
      <c r="G31" s="105">
        <v>41158</v>
      </c>
      <c r="H31" s="104">
        <v>41160</v>
      </c>
      <c r="I31" s="104"/>
      <c r="J31" s="104"/>
      <c r="K31" s="104"/>
      <c r="L31" s="104">
        <v>41227</v>
      </c>
      <c r="M31" s="104"/>
      <c r="N31" s="104">
        <v>41246</v>
      </c>
      <c r="O31" s="104"/>
      <c r="P31" s="104">
        <v>41302</v>
      </c>
      <c r="Q31" s="104">
        <v>41318</v>
      </c>
      <c r="R31" s="104">
        <v>41328</v>
      </c>
      <c r="S31" s="104">
        <v>41362</v>
      </c>
      <c r="T31" s="104">
        <v>41349</v>
      </c>
      <c r="U31" s="104">
        <v>41367</v>
      </c>
      <c r="V31" s="104">
        <v>41377</v>
      </c>
      <c r="W31" s="104"/>
      <c r="X31" s="104">
        <v>41419</v>
      </c>
      <c r="Y31" s="104">
        <v>41452</v>
      </c>
      <c r="Z31" s="104">
        <v>41433</v>
      </c>
    </row>
    <row r="32" spans="1:26" s="15" customFormat="1" x14ac:dyDescent="0.25">
      <c r="B32" s="96"/>
      <c r="C32" s="98"/>
      <c r="D32" s="104"/>
      <c r="E32" s="104"/>
      <c r="F32" s="104">
        <v>41130</v>
      </c>
      <c r="G32" s="105">
        <v>41162</v>
      </c>
      <c r="H32" s="104">
        <v>41155</v>
      </c>
      <c r="I32" s="104"/>
      <c r="J32" s="104"/>
      <c r="K32" s="104"/>
      <c r="L32" s="104"/>
      <c r="M32" s="104"/>
      <c r="N32" s="104">
        <v>41258</v>
      </c>
      <c r="O32" s="104"/>
      <c r="P32" s="104">
        <v>41281</v>
      </c>
      <c r="Q32" s="104">
        <v>41319</v>
      </c>
      <c r="R32" s="104"/>
      <c r="S32" s="104"/>
      <c r="T32" s="104">
        <v>41358</v>
      </c>
      <c r="U32" s="104"/>
      <c r="V32" s="104">
        <v>41391</v>
      </c>
      <c r="W32" s="104"/>
      <c r="X32" s="104">
        <v>41417</v>
      </c>
      <c r="Y32" s="104"/>
      <c r="Z32" s="104">
        <v>41440</v>
      </c>
    </row>
    <row r="33" spans="2:26" s="15" customFormat="1" x14ac:dyDescent="0.25">
      <c r="B33" s="96"/>
      <c r="C33" s="98"/>
      <c r="D33" s="104"/>
      <c r="E33" s="104"/>
      <c r="F33" s="104">
        <v>41137</v>
      </c>
      <c r="G33" s="104">
        <v>41163</v>
      </c>
      <c r="H33" s="104">
        <v>41156</v>
      </c>
      <c r="I33" s="104"/>
      <c r="J33" s="104"/>
      <c r="K33" s="104"/>
      <c r="L33" s="104"/>
      <c r="M33" s="104"/>
      <c r="N33" s="104">
        <v>41272</v>
      </c>
      <c r="O33" s="104"/>
      <c r="P33" s="104"/>
      <c r="Q33" s="104">
        <v>41320</v>
      </c>
      <c r="R33" s="104"/>
      <c r="S33" s="104"/>
      <c r="T33" s="104"/>
      <c r="U33" s="104"/>
      <c r="V33" s="104"/>
      <c r="W33" s="104"/>
      <c r="X33" s="104">
        <v>41418</v>
      </c>
      <c r="Y33" s="104"/>
      <c r="Z33" s="104">
        <v>41428</v>
      </c>
    </row>
    <row r="34" spans="2:26" s="15" customFormat="1" x14ac:dyDescent="0.25">
      <c r="B34" s="96"/>
      <c r="C34" s="98"/>
      <c r="D34" s="104"/>
      <c r="E34" s="104"/>
      <c r="F34" s="104">
        <v>41146</v>
      </c>
      <c r="G34" s="104">
        <v>41164</v>
      </c>
      <c r="H34" s="104">
        <v>41159</v>
      </c>
      <c r="I34" s="104"/>
      <c r="J34" s="104"/>
      <c r="K34" s="104"/>
      <c r="L34" s="104"/>
      <c r="M34" s="104"/>
      <c r="N34" s="104">
        <v>41250</v>
      </c>
      <c r="O34" s="104"/>
      <c r="P34" s="104"/>
      <c r="Q34" s="104">
        <v>41323</v>
      </c>
      <c r="R34" s="104"/>
      <c r="S34" s="104"/>
      <c r="T34" s="104"/>
      <c r="U34" s="104"/>
      <c r="V34" s="104"/>
      <c r="W34" s="104"/>
      <c r="X34" s="104">
        <v>41422</v>
      </c>
      <c r="Y34" s="104"/>
      <c r="Z34" s="104">
        <v>41429</v>
      </c>
    </row>
    <row r="35" spans="2:26" s="15" customFormat="1" x14ac:dyDescent="0.25">
      <c r="B35" s="96"/>
      <c r="C35" s="98"/>
      <c r="D35" s="104"/>
      <c r="E35" s="104"/>
      <c r="F35" s="104">
        <v>41142</v>
      </c>
      <c r="G35" s="104"/>
      <c r="I35" s="104"/>
      <c r="J35" s="104"/>
      <c r="K35" s="104"/>
      <c r="L35" s="104"/>
      <c r="M35" s="104"/>
      <c r="N35" s="104"/>
      <c r="O35" s="104"/>
      <c r="P35" s="104"/>
      <c r="Q35" s="104">
        <v>41324</v>
      </c>
      <c r="R35" s="104"/>
      <c r="S35" s="104"/>
      <c r="T35" s="104"/>
      <c r="U35" s="104"/>
      <c r="V35" s="104"/>
      <c r="W35" s="104"/>
      <c r="X35" s="104">
        <v>41423</v>
      </c>
      <c r="Y35" s="104"/>
      <c r="Z35" s="104">
        <v>41430</v>
      </c>
    </row>
    <row r="36" spans="2:26" s="15" customFormat="1" x14ac:dyDescent="0.25">
      <c r="B36" s="96"/>
      <c r="C36" s="98"/>
      <c r="D36" s="104"/>
      <c r="E36" s="104"/>
      <c r="F36" s="104">
        <v>41143</v>
      </c>
      <c r="G36" s="104"/>
      <c r="H36" s="104"/>
      <c r="I36" s="104"/>
      <c r="J36" s="104"/>
      <c r="K36" s="104"/>
      <c r="L36" s="104"/>
      <c r="M36" s="104"/>
      <c r="N36" s="104"/>
      <c r="O36" s="104"/>
      <c r="P36" s="104"/>
      <c r="Q36" s="104">
        <v>41325</v>
      </c>
      <c r="R36" s="104"/>
      <c r="S36" s="104"/>
      <c r="T36" s="104"/>
      <c r="U36" s="104"/>
      <c r="V36" s="104"/>
      <c r="W36" s="104"/>
      <c r="X36" s="104">
        <v>41424</v>
      </c>
      <c r="Y36" s="104"/>
      <c r="Z36" s="104">
        <v>41431</v>
      </c>
    </row>
    <row r="37" spans="2:26" s="15" customFormat="1" x14ac:dyDescent="0.25">
      <c r="B37" s="96"/>
      <c r="C37" s="98"/>
      <c r="D37" s="104"/>
      <c r="E37" s="104"/>
      <c r="F37" s="104">
        <v>41144</v>
      </c>
      <c r="G37" s="104"/>
      <c r="H37" s="104"/>
      <c r="I37" s="104"/>
      <c r="J37" s="104"/>
      <c r="K37" s="104"/>
      <c r="L37" s="104"/>
      <c r="M37" s="104"/>
      <c r="N37" s="104"/>
      <c r="O37" s="104"/>
      <c r="P37" s="104"/>
      <c r="Q37" s="104"/>
      <c r="R37" s="104"/>
      <c r="S37" s="104"/>
      <c r="T37" s="104"/>
      <c r="U37" s="104"/>
      <c r="V37" s="104"/>
      <c r="W37" s="104"/>
      <c r="X37" s="104">
        <v>41425</v>
      </c>
      <c r="Y37" s="104"/>
      <c r="Z37" s="104">
        <v>41432</v>
      </c>
    </row>
    <row r="38" spans="2:26" s="15" customFormat="1" x14ac:dyDescent="0.25">
      <c r="B38" s="96"/>
      <c r="C38" s="98"/>
      <c r="D38" s="104"/>
      <c r="E38" s="104"/>
      <c r="F38" s="104">
        <v>41145</v>
      </c>
      <c r="G38" s="104"/>
      <c r="H38" s="104"/>
      <c r="I38" s="104"/>
      <c r="J38" s="104"/>
      <c r="K38" s="104"/>
      <c r="L38" s="104"/>
      <c r="M38" s="104"/>
      <c r="N38" s="104"/>
      <c r="O38" s="104"/>
      <c r="P38" s="104"/>
      <c r="Q38" s="104"/>
      <c r="R38" s="104"/>
      <c r="S38" s="104"/>
      <c r="T38" s="104"/>
      <c r="U38" s="104"/>
      <c r="V38" s="104"/>
      <c r="W38" s="104"/>
      <c r="X38" s="104"/>
      <c r="Y38" s="104"/>
      <c r="Z38" s="104">
        <v>41435</v>
      </c>
    </row>
    <row r="39" spans="2:26" s="15" customFormat="1" x14ac:dyDescent="0.25">
      <c r="B39" s="96"/>
      <c r="C39" s="98"/>
      <c r="D39" s="104"/>
      <c r="E39" s="104"/>
      <c r="F39" s="104">
        <v>41148</v>
      </c>
      <c r="G39" s="104"/>
      <c r="H39" s="104"/>
      <c r="I39" s="104"/>
      <c r="J39" s="104"/>
      <c r="K39" s="104"/>
      <c r="L39" s="104"/>
      <c r="M39" s="104"/>
      <c r="N39" s="104"/>
      <c r="O39" s="104"/>
      <c r="P39" s="104"/>
      <c r="Q39" s="104"/>
      <c r="R39" s="104"/>
      <c r="S39" s="104"/>
      <c r="T39" s="104"/>
      <c r="U39" s="104"/>
      <c r="V39" s="104"/>
      <c r="W39" s="104"/>
      <c r="X39" s="104"/>
      <c r="Y39" s="104"/>
      <c r="Z39" s="104">
        <v>41436</v>
      </c>
    </row>
    <row r="40" spans="2:26" s="15" customFormat="1" x14ac:dyDescent="0.25">
      <c r="B40" s="96"/>
      <c r="C40" s="98"/>
      <c r="D40" s="104"/>
      <c r="E40" s="104"/>
      <c r="F40" s="104">
        <v>41149</v>
      </c>
      <c r="G40" s="104"/>
      <c r="H40" s="104"/>
      <c r="I40" s="104"/>
      <c r="J40" s="104"/>
      <c r="K40" s="104"/>
      <c r="L40" s="104"/>
      <c r="M40" s="104"/>
      <c r="N40" s="104"/>
      <c r="O40" s="104"/>
      <c r="P40" s="104"/>
      <c r="Q40" s="104"/>
      <c r="R40" s="104"/>
      <c r="S40" s="104"/>
      <c r="T40" s="104"/>
      <c r="U40" s="104"/>
      <c r="V40" s="104"/>
      <c r="W40" s="104"/>
      <c r="X40" s="104"/>
      <c r="Y40" s="104"/>
      <c r="Z40" s="104">
        <v>41437</v>
      </c>
    </row>
    <row r="41" spans="2:26" s="15" customFormat="1" x14ac:dyDescent="0.25">
      <c r="B41" s="96"/>
      <c r="C41" s="98"/>
      <c r="D41" s="104"/>
      <c r="E41" s="104"/>
      <c r="F41" s="104">
        <v>41150</v>
      </c>
      <c r="G41" s="104"/>
      <c r="H41" s="104"/>
      <c r="I41" s="104"/>
      <c r="J41" s="104"/>
      <c r="K41" s="104"/>
      <c r="L41" s="104"/>
      <c r="M41" s="104"/>
      <c r="N41" s="104"/>
      <c r="O41" s="104"/>
      <c r="P41" s="104"/>
      <c r="Q41" s="104"/>
      <c r="R41" s="104"/>
      <c r="S41" s="104"/>
      <c r="T41" s="104"/>
      <c r="U41" s="104"/>
      <c r="V41" s="104"/>
      <c r="W41" s="104"/>
      <c r="X41" s="104"/>
      <c r="Y41" s="104"/>
      <c r="Z41" s="104">
        <v>41438</v>
      </c>
    </row>
    <row r="42" spans="2:26" s="15" customFormat="1" x14ac:dyDescent="0.25">
      <c r="B42" s="96"/>
      <c r="C42" s="98"/>
      <c r="D42" s="104"/>
      <c r="E42" s="104"/>
      <c r="F42" s="104"/>
      <c r="G42" s="104"/>
      <c r="H42" s="104"/>
      <c r="I42" s="104"/>
      <c r="J42" s="104"/>
      <c r="K42" s="104"/>
      <c r="L42" s="104"/>
      <c r="M42" s="104"/>
      <c r="N42" s="104"/>
      <c r="O42" s="104"/>
      <c r="P42" s="104"/>
      <c r="Q42" s="104"/>
      <c r="R42" s="104"/>
      <c r="S42" s="104"/>
      <c r="T42" s="104"/>
      <c r="U42" s="104"/>
      <c r="V42" s="104"/>
      <c r="W42" s="104"/>
      <c r="X42" s="104"/>
      <c r="Y42" s="104"/>
      <c r="Z42" s="104">
        <v>41439</v>
      </c>
    </row>
    <row r="43" spans="2:26" s="15" customFormat="1" x14ac:dyDescent="0.25">
      <c r="B43" s="96"/>
      <c r="C43" s="98"/>
      <c r="D43" s="104"/>
      <c r="E43" s="104"/>
      <c r="F43" s="104"/>
      <c r="G43" s="104"/>
      <c r="H43" s="104"/>
      <c r="I43" s="104"/>
      <c r="J43" s="104"/>
      <c r="K43" s="104"/>
      <c r="L43" s="104"/>
      <c r="M43" s="104"/>
      <c r="N43" s="104"/>
      <c r="O43" s="104"/>
      <c r="P43" s="104"/>
      <c r="Q43" s="104"/>
      <c r="R43" s="104"/>
      <c r="S43" s="104"/>
      <c r="T43" s="104"/>
      <c r="U43" s="104"/>
      <c r="V43" s="104"/>
      <c r="W43" s="104"/>
      <c r="X43" s="104"/>
      <c r="Y43" s="104"/>
      <c r="Z43" s="104">
        <v>41442</v>
      </c>
    </row>
    <row r="44" spans="2:26" s="15" customFormat="1" x14ac:dyDescent="0.25">
      <c r="B44" s="96"/>
      <c r="C44" s="98"/>
      <c r="D44" s="104"/>
      <c r="E44" s="104"/>
      <c r="F44" s="104"/>
      <c r="G44" s="104"/>
      <c r="H44" s="104"/>
      <c r="I44" s="104"/>
      <c r="J44" s="104"/>
      <c r="K44" s="104"/>
      <c r="L44" s="104"/>
      <c r="M44" s="104"/>
      <c r="N44" s="104"/>
      <c r="O44" s="104"/>
      <c r="P44" s="104"/>
      <c r="Q44" s="104"/>
      <c r="R44" s="104"/>
      <c r="S44" s="104"/>
      <c r="T44" s="104"/>
      <c r="U44" s="104"/>
      <c r="V44" s="104"/>
      <c r="W44" s="104"/>
      <c r="X44" s="104"/>
      <c r="Y44" s="104"/>
      <c r="Z44" s="104">
        <v>41443</v>
      </c>
    </row>
    <row r="45" spans="2:26" s="15" customFormat="1" x14ac:dyDescent="0.25">
      <c r="B45" s="96"/>
      <c r="C45" s="98"/>
      <c r="D45" s="104"/>
      <c r="E45" s="104"/>
      <c r="F45" s="104"/>
      <c r="G45" s="104"/>
      <c r="H45" s="104"/>
      <c r="I45" s="104"/>
      <c r="J45" s="104"/>
      <c r="K45" s="104"/>
      <c r="L45" s="104"/>
      <c r="M45" s="104"/>
      <c r="N45" s="104"/>
      <c r="O45" s="104"/>
      <c r="P45" s="104"/>
      <c r="Q45" s="104"/>
      <c r="R45" s="104"/>
      <c r="S45" s="104"/>
      <c r="T45" s="104"/>
      <c r="U45" s="104"/>
      <c r="V45" s="104"/>
      <c r="W45" s="104"/>
      <c r="X45" s="104"/>
      <c r="Y45" s="104"/>
      <c r="Z45" s="104">
        <v>41444</v>
      </c>
    </row>
    <row r="46" spans="2:26" s="15" customFormat="1" x14ac:dyDescent="0.25">
      <c r="B46" s="96"/>
      <c r="C46" s="98"/>
      <c r="D46" s="104"/>
      <c r="E46" s="104"/>
      <c r="F46" s="104"/>
      <c r="G46" s="104"/>
      <c r="H46" s="104"/>
      <c r="I46" s="104"/>
      <c r="J46" s="104"/>
      <c r="K46" s="104"/>
      <c r="L46" s="104"/>
      <c r="M46" s="104"/>
      <c r="N46" s="104"/>
      <c r="O46" s="104"/>
      <c r="P46" s="104"/>
      <c r="Q46" s="104"/>
      <c r="R46" s="104"/>
      <c r="S46" s="104"/>
      <c r="T46" s="104"/>
      <c r="U46" s="104"/>
      <c r="V46" s="104"/>
      <c r="W46" s="104"/>
      <c r="X46" s="104"/>
      <c r="Y46" s="104"/>
      <c r="Z46" s="104">
        <v>41445</v>
      </c>
    </row>
    <row r="47" spans="2:26" s="15" customFormat="1" x14ac:dyDescent="0.25">
      <c r="B47" s="96"/>
      <c r="C47" s="98"/>
      <c r="D47" s="104"/>
      <c r="E47" s="104"/>
      <c r="F47" s="104"/>
      <c r="G47" s="104"/>
      <c r="H47" s="104"/>
      <c r="I47" s="104"/>
      <c r="J47" s="104"/>
      <c r="K47" s="104"/>
      <c r="L47" s="104"/>
      <c r="M47" s="104"/>
      <c r="N47" s="104"/>
      <c r="O47" s="104"/>
      <c r="P47" s="104"/>
      <c r="Q47" s="104"/>
      <c r="R47" s="104"/>
      <c r="S47" s="104"/>
      <c r="T47" s="104"/>
      <c r="U47" s="104"/>
      <c r="V47" s="104"/>
      <c r="W47" s="104"/>
      <c r="X47" s="104"/>
      <c r="Y47" s="104"/>
      <c r="Z47" s="104">
        <v>41446</v>
      </c>
    </row>
    <row r="48" spans="2:26" s="15" customFormat="1" x14ac:dyDescent="0.25">
      <c r="B48" s="96"/>
      <c r="C48" s="98"/>
      <c r="D48" s="104"/>
      <c r="E48" s="104"/>
      <c r="F48" s="104"/>
      <c r="G48" s="104"/>
      <c r="H48" s="104"/>
      <c r="I48" s="104"/>
      <c r="J48" s="104"/>
      <c r="K48" s="104"/>
      <c r="L48" s="104"/>
      <c r="M48" s="104"/>
      <c r="N48" s="104"/>
      <c r="O48" s="104"/>
      <c r="P48" s="104"/>
      <c r="Q48" s="104"/>
      <c r="R48" s="104"/>
      <c r="S48" s="104"/>
      <c r="T48" s="104"/>
      <c r="U48" s="104"/>
      <c r="V48" s="104"/>
      <c r="W48" s="104"/>
      <c r="X48" s="104"/>
      <c r="Y48" s="104"/>
      <c r="Z48" s="104">
        <v>41449</v>
      </c>
    </row>
    <row r="49" spans="1:26" s="15" customFormat="1" x14ac:dyDescent="0.25">
      <c r="B49" s="96"/>
      <c r="C49" s="98"/>
      <c r="D49" s="104"/>
      <c r="E49" s="104"/>
      <c r="F49" s="104"/>
      <c r="G49" s="104"/>
      <c r="H49" s="104"/>
      <c r="I49" s="104"/>
      <c r="J49" s="104"/>
      <c r="K49" s="104"/>
      <c r="L49" s="104"/>
      <c r="M49" s="104"/>
      <c r="N49" s="104"/>
      <c r="O49" s="104"/>
      <c r="P49" s="104"/>
      <c r="Q49" s="104"/>
      <c r="R49" s="104"/>
      <c r="S49" s="104"/>
      <c r="T49" s="104"/>
      <c r="U49" s="104"/>
      <c r="V49" s="104"/>
      <c r="W49" s="104"/>
      <c r="X49" s="104"/>
      <c r="Y49" s="104"/>
      <c r="Z49" s="104">
        <v>41453</v>
      </c>
    </row>
    <row r="50" spans="1:26" s="15" customFormat="1" x14ac:dyDescent="0.25">
      <c r="A50" s="100"/>
      <c r="B50" s="101"/>
      <c r="C50" s="102">
        <f>COUNT(C30:C49)</f>
        <v>0</v>
      </c>
      <c r="D50" s="102">
        <f t="shared" ref="D50:Z50" si="1">COUNT(D30:D49)</f>
        <v>2</v>
      </c>
      <c r="E50" s="102">
        <f t="shared" si="1"/>
        <v>0</v>
      </c>
      <c r="F50" s="102">
        <f t="shared" si="1"/>
        <v>12</v>
      </c>
      <c r="G50" s="102">
        <f t="shared" si="1"/>
        <v>5</v>
      </c>
      <c r="H50" s="102">
        <f t="shared" si="1"/>
        <v>5</v>
      </c>
      <c r="I50" s="102">
        <f t="shared" si="1"/>
        <v>0</v>
      </c>
      <c r="J50" s="102">
        <f t="shared" si="1"/>
        <v>1</v>
      </c>
      <c r="K50" s="102">
        <f t="shared" si="1"/>
        <v>0</v>
      </c>
      <c r="L50" s="102">
        <f t="shared" si="1"/>
        <v>2</v>
      </c>
      <c r="M50" s="102">
        <f t="shared" si="1"/>
        <v>0</v>
      </c>
      <c r="N50" s="102">
        <f t="shared" si="1"/>
        <v>5</v>
      </c>
      <c r="O50" s="102">
        <f t="shared" si="1"/>
        <v>0</v>
      </c>
      <c r="P50" s="102">
        <f t="shared" si="1"/>
        <v>3</v>
      </c>
      <c r="Q50" s="102">
        <f>COUNT(Q30:Q49)</f>
        <v>7</v>
      </c>
      <c r="R50" s="102">
        <f t="shared" si="1"/>
        <v>2</v>
      </c>
      <c r="S50" s="102">
        <f t="shared" si="1"/>
        <v>2</v>
      </c>
      <c r="T50" s="102">
        <f t="shared" si="1"/>
        <v>3</v>
      </c>
      <c r="U50" s="102">
        <f t="shared" si="1"/>
        <v>2</v>
      </c>
      <c r="V50" s="102">
        <f t="shared" si="1"/>
        <v>3</v>
      </c>
      <c r="W50" s="102">
        <f t="shared" si="1"/>
        <v>1</v>
      </c>
      <c r="X50" s="102">
        <f t="shared" si="1"/>
        <v>8</v>
      </c>
      <c r="Y50" s="102">
        <f t="shared" si="1"/>
        <v>2</v>
      </c>
      <c r="Z50" s="102">
        <f t="shared" si="1"/>
        <v>20</v>
      </c>
    </row>
    <row r="51" spans="1:26" s="15" customFormat="1" x14ac:dyDescent="0.25">
      <c r="B51" s="96"/>
      <c r="C51" s="98"/>
      <c r="D51" s="98"/>
      <c r="E51" s="98"/>
      <c r="F51" s="98"/>
      <c r="G51" s="98"/>
      <c r="H51" s="98"/>
      <c r="I51" s="98"/>
      <c r="J51" s="98"/>
      <c r="K51" s="98"/>
      <c r="L51" s="98"/>
      <c r="M51" s="98"/>
      <c r="N51" s="98"/>
      <c r="O51" s="98"/>
      <c r="P51" s="98"/>
      <c r="Q51" s="98"/>
      <c r="R51" s="98"/>
      <c r="S51" s="98"/>
      <c r="T51" s="98"/>
      <c r="U51" s="98"/>
      <c r="V51" s="98"/>
      <c r="W51" s="98"/>
      <c r="X51" s="98"/>
      <c r="Y51" s="98"/>
      <c r="Z51" s="104"/>
    </row>
    <row r="52" spans="1:26" s="15" customFormat="1" x14ac:dyDescent="0.25">
      <c r="B52" s="96"/>
      <c r="C52" s="103">
        <f>+C50+E50+G50+I50+K50+M50+O50+Q50+S50+U50+W50+Y50</f>
        <v>19</v>
      </c>
      <c r="D52" s="103">
        <f>+D50+F50+H50+J50+L50+N50+P50+R50+T50+V50+X50+Z50</f>
        <v>66</v>
      </c>
      <c r="E52" s="98"/>
      <c r="F52" s="98"/>
      <c r="G52" s="98"/>
      <c r="H52" s="98"/>
      <c r="I52" s="98"/>
      <c r="J52" s="98"/>
      <c r="K52" s="98"/>
      <c r="L52" s="98"/>
      <c r="M52" s="98"/>
      <c r="N52" s="98"/>
      <c r="O52" s="98"/>
      <c r="P52" s="98"/>
      <c r="Q52" s="98"/>
      <c r="R52" s="98"/>
      <c r="S52" s="98"/>
      <c r="T52" s="98"/>
      <c r="U52" s="98"/>
      <c r="V52" s="98"/>
      <c r="W52" s="98"/>
      <c r="X52" s="98"/>
      <c r="Y52" s="98"/>
      <c r="Z52" s="104"/>
    </row>
    <row r="53" spans="1:26" s="15" customFormat="1" x14ac:dyDescent="0.25">
      <c r="B53" s="96"/>
      <c r="C53" s="103">
        <f>SUM(C52:D52)</f>
        <v>85</v>
      </c>
      <c r="D53" s="98"/>
      <c r="E53" s="98"/>
      <c r="F53" s="98"/>
      <c r="G53" s="98"/>
      <c r="H53" s="98"/>
      <c r="I53" s="98"/>
      <c r="J53" s="98"/>
      <c r="K53" s="98"/>
      <c r="L53" s="98"/>
      <c r="M53" s="98"/>
      <c r="N53" s="98"/>
      <c r="O53" s="98"/>
      <c r="P53" s="98"/>
      <c r="Q53" s="98"/>
      <c r="R53" s="98"/>
      <c r="S53" s="98"/>
      <c r="T53" s="98"/>
      <c r="U53" s="98"/>
      <c r="V53" s="98"/>
      <c r="W53" s="98"/>
      <c r="X53" s="98"/>
      <c r="Y53" s="98"/>
      <c r="Z53" s="104"/>
    </row>
    <row r="54" spans="1:26" s="15" customFormat="1" x14ac:dyDescent="0.25">
      <c r="B54" s="96"/>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26" s="15" customFormat="1" ht="15.75" customHeight="1" x14ac:dyDescent="0.25">
      <c r="A55" s="121" t="s">
        <v>45</v>
      </c>
      <c r="B55" s="121"/>
      <c r="C55" s="98">
        <v>41102</v>
      </c>
      <c r="D55" s="98"/>
      <c r="E55" s="98"/>
      <c r="F55" s="98"/>
      <c r="G55" s="98">
        <v>41159</v>
      </c>
      <c r="H55" s="98"/>
      <c r="I55" s="98">
        <v>41193</v>
      </c>
      <c r="J55" s="98"/>
      <c r="K55" s="98">
        <v>41214</v>
      </c>
      <c r="L55" s="98"/>
      <c r="M55" s="98">
        <v>41254</v>
      </c>
      <c r="N55" s="98">
        <v>41247</v>
      </c>
      <c r="O55" s="98"/>
      <c r="P55" s="98"/>
      <c r="Q55" s="98"/>
      <c r="R55" s="98"/>
      <c r="S55" s="98"/>
      <c r="T55" s="98"/>
      <c r="U55" s="98">
        <v>41394</v>
      </c>
      <c r="V55" s="98"/>
      <c r="W55" s="98">
        <v>41395</v>
      </c>
      <c r="X55" s="98">
        <v>41416</v>
      </c>
      <c r="Y55" s="98">
        <v>41432</v>
      </c>
      <c r="Z55" s="98"/>
    </row>
    <row r="56" spans="1:26" s="15" customFormat="1" x14ac:dyDescent="0.25">
      <c r="B56" s="96"/>
      <c r="C56" s="98">
        <v>41103</v>
      </c>
      <c r="D56" s="98"/>
      <c r="E56" s="98"/>
      <c r="F56" s="98"/>
      <c r="G56" s="98">
        <v>41156</v>
      </c>
      <c r="H56" s="98"/>
      <c r="I56" s="98">
        <v>41213</v>
      </c>
      <c r="J56" s="98"/>
      <c r="K56" s="98">
        <v>41215</v>
      </c>
      <c r="L56" s="98"/>
      <c r="M56" s="98"/>
      <c r="N56" s="98"/>
      <c r="O56" s="98"/>
      <c r="P56" s="98"/>
      <c r="Q56" s="98"/>
      <c r="R56" s="98"/>
      <c r="S56" s="98"/>
      <c r="T56" s="98"/>
      <c r="U56" s="98"/>
      <c r="V56" s="98"/>
      <c r="W56" s="98"/>
      <c r="X56" s="98"/>
      <c r="Y56" s="98">
        <v>41430</v>
      </c>
      <c r="Z56" s="98"/>
    </row>
    <row r="57" spans="1:26" s="15" customFormat="1" x14ac:dyDescent="0.25">
      <c r="B57" s="96"/>
      <c r="C57" s="98">
        <v>41106</v>
      </c>
      <c r="D57" s="98"/>
      <c r="E57" s="98"/>
      <c r="F57" s="98"/>
      <c r="G57" s="98">
        <v>41162</v>
      </c>
      <c r="H57" s="98"/>
      <c r="I57" s="98">
        <v>41183</v>
      </c>
      <c r="J57" s="98"/>
      <c r="K57" s="105">
        <v>41219</v>
      </c>
      <c r="L57" s="98"/>
      <c r="M57" s="98"/>
      <c r="N57" s="98"/>
      <c r="O57" s="98"/>
      <c r="P57" s="98"/>
      <c r="Q57" s="98"/>
      <c r="R57" s="98"/>
      <c r="S57" s="98"/>
      <c r="T57" s="98"/>
      <c r="U57" s="98"/>
      <c r="V57" s="98"/>
      <c r="W57" s="98"/>
      <c r="X57" s="98"/>
      <c r="Y57" s="98">
        <v>41438</v>
      </c>
      <c r="Z57" s="98"/>
    </row>
    <row r="58" spans="1:26" s="15" customFormat="1" x14ac:dyDescent="0.25">
      <c r="B58" s="96"/>
      <c r="C58" s="98"/>
      <c r="D58" s="98"/>
      <c r="E58" s="98"/>
      <c r="F58" s="98"/>
      <c r="G58" s="98">
        <v>41164</v>
      </c>
      <c r="H58" s="98"/>
      <c r="I58" s="98">
        <v>41184</v>
      </c>
      <c r="J58" s="98"/>
      <c r="K58" s="98">
        <v>41220</v>
      </c>
      <c r="L58" s="98"/>
      <c r="M58" s="98"/>
      <c r="N58" s="98"/>
      <c r="O58" s="98"/>
      <c r="P58" s="98"/>
      <c r="Q58" s="98"/>
      <c r="R58" s="98"/>
      <c r="S58" s="98"/>
      <c r="T58" s="98"/>
      <c r="U58" s="98"/>
      <c r="V58" s="98"/>
      <c r="W58" s="98"/>
      <c r="X58" s="98"/>
      <c r="Y58" s="98">
        <v>41449</v>
      </c>
      <c r="Z58" s="98"/>
    </row>
    <row r="59" spans="1:26" s="15" customFormat="1" x14ac:dyDescent="0.25">
      <c r="B59" s="96"/>
      <c r="C59" s="98"/>
      <c r="D59" s="98"/>
      <c r="E59" s="98"/>
      <c r="F59" s="98"/>
      <c r="G59" s="98">
        <v>41169</v>
      </c>
      <c r="H59" s="98"/>
      <c r="I59" s="98">
        <v>41185</v>
      </c>
      <c r="J59" s="98"/>
      <c r="K59" s="98">
        <v>41221</v>
      </c>
      <c r="L59" s="98"/>
      <c r="M59" s="98"/>
      <c r="N59" s="98"/>
      <c r="O59" s="98"/>
      <c r="P59" s="98"/>
      <c r="Q59" s="98"/>
      <c r="R59" s="98"/>
      <c r="S59" s="98"/>
      <c r="T59" s="98"/>
      <c r="U59" s="98"/>
      <c r="V59" s="98"/>
      <c r="W59" s="98"/>
      <c r="X59" s="98"/>
      <c r="Y59" s="98"/>
      <c r="Z59" s="98"/>
    </row>
    <row r="60" spans="1:26" s="15" customFormat="1" x14ac:dyDescent="0.25">
      <c r="B60" s="96"/>
      <c r="C60" s="98"/>
      <c r="D60" s="98"/>
      <c r="E60" s="98"/>
      <c r="F60" s="98"/>
      <c r="G60" s="98">
        <v>41170</v>
      </c>
      <c r="H60" s="98"/>
      <c r="I60" s="98">
        <v>41186</v>
      </c>
      <c r="J60" s="98"/>
      <c r="K60" s="98">
        <v>41218</v>
      </c>
      <c r="L60" s="98"/>
      <c r="M60" s="98"/>
      <c r="N60" s="98"/>
      <c r="O60" s="98"/>
      <c r="P60" s="98"/>
      <c r="Q60" s="98"/>
      <c r="R60" s="98"/>
      <c r="S60" s="98"/>
      <c r="T60" s="98"/>
      <c r="U60" s="98"/>
      <c r="V60" s="98"/>
      <c r="W60" s="98"/>
      <c r="X60" s="98"/>
      <c r="Y60" s="98"/>
      <c r="Z60" s="98"/>
    </row>
    <row r="61" spans="1:26" s="15" customFormat="1" x14ac:dyDescent="0.25">
      <c r="B61" s="96"/>
      <c r="C61" s="98"/>
      <c r="D61" s="98"/>
      <c r="E61" s="98"/>
      <c r="F61" s="98"/>
      <c r="G61" s="98">
        <v>41171</v>
      </c>
      <c r="H61" s="98"/>
      <c r="I61" s="98">
        <v>41187</v>
      </c>
      <c r="J61" s="98"/>
      <c r="K61" s="98">
        <v>41225</v>
      </c>
      <c r="L61" s="98"/>
      <c r="M61" s="98"/>
      <c r="N61" s="98"/>
      <c r="O61" s="98"/>
      <c r="P61" s="98"/>
      <c r="Q61" s="98"/>
      <c r="R61" s="98"/>
      <c r="S61" s="98"/>
      <c r="T61" s="98"/>
      <c r="U61" s="98"/>
      <c r="V61" s="98"/>
      <c r="W61" s="98"/>
      <c r="X61" s="98"/>
      <c r="Y61" s="98"/>
      <c r="Z61" s="98"/>
    </row>
    <row r="62" spans="1:26" s="15" customFormat="1" x14ac:dyDescent="0.25">
      <c r="B62" s="96"/>
      <c r="C62" s="98"/>
      <c r="D62" s="98"/>
      <c r="E62" s="98"/>
      <c r="F62" s="98"/>
      <c r="G62" s="98">
        <v>41172</v>
      </c>
      <c r="H62" s="98"/>
      <c r="I62" s="98">
        <v>41191</v>
      </c>
      <c r="J62" s="98"/>
      <c r="L62" s="98"/>
      <c r="M62" s="98"/>
      <c r="N62" s="98"/>
      <c r="O62" s="98"/>
      <c r="P62" s="98"/>
      <c r="Q62" s="98"/>
      <c r="R62" s="98"/>
      <c r="S62" s="98"/>
      <c r="T62" s="98"/>
      <c r="U62" s="98"/>
      <c r="V62" s="98"/>
      <c r="W62" s="98"/>
      <c r="X62" s="98"/>
      <c r="Y62" s="98"/>
      <c r="Z62" s="98"/>
    </row>
    <row r="63" spans="1:26" s="15" customFormat="1" x14ac:dyDescent="0.25">
      <c r="B63" s="96"/>
      <c r="C63" s="98"/>
      <c r="D63" s="98"/>
      <c r="E63" s="98"/>
      <c r="F63" s="98"/>
      <c r="G63" s="98">
        <v>41176</v>
      </c>
      <c r="H63" s="98"/>
      <c r="I63" s="98">
        <v>41192</v>
      </c>
      <c r="J63" s="98"/>
      <c r="K63" s="98"/>
      <c r="L63" s="98"/>
      <c r="M63" s="98"/>
      <c r="N63" s="98"/>
      <c r="O63" s="98"/>
      <c r="P63" s="98"/>
      <c r="Q63" s="98"/>
      <c r="R63" s="98"/>
      <c r="S63" s="98"/>
      <c r="T63" s="98"/>
      <c r="U63" s="98"/>
      <c r="V63" s="98"/>
      <c r="W63" s="98"/>
      <c r="X63" s="98"/>
      <c r="Y63" s="98"/>
      <c r="Z63" s="98"/>
    </row>
    <row r="64" spans="1:26" s="15" customFormat="1" x14ac:dyDescent="0.25">
      <c r="B64" s="96"/>
      <c r="C64" s="98"/>
      <c r="D64" s="98"/>
      <c r="E64" s="98"/>
      <c r="F64" s="98"/>
      <c r="G64" s="98">
        <v>41177</v>
      </c>
      <c r="H64" s="98"/>
      <c r="I64" s="98">
        <v>41194</v>
      </c>
      <c r="J64" s="98"/>
      <c r="K64" s="98"/>
      <c r="L64" s="98"/>
      <c r="M64" s="98"/>
      <c r="N64" s="98"/>
      <c r="O64" s="98"/>
      <c r="P64" s="98"/>
      <c r="Q64" s="98"/>
      <c r="R64" s="98"/>
      <c r="S64" s="98"/>
      <c r="T64" s="98"/>
      <c r="U64" s="98"/>
      <c r="V64" s="98"/>
      <c r="W64" s="98"/>
      <c r="X64" s="98"/>
      <c r="Y64" s="98"/>
      <c r="Z64" s="98"/>
    </row>
    <row r="65" spans="1:26" s="15" customFormat="1" x14ac:dyDescent="0.25">
      <c r="B65" s="96"/>
      <c r="C65" s="98"/>
      <c r="D65" s="98"/>
      <c r="E65" s="98"/>
      <c r="F65" s="98"/>
      <c r="G65" s="98">
        <v>41178</v>
      </c>
      <c r="H65" s="98"/>
      <c r="I65" s="98">
        <v>41198</v>
      </c>
      <c r="J65" s="98"/>
      <c r="K65" s="98"/>
      <c r="L65" s="98"/>
      <c r="M65" s="98"/>
      <c r="N65" s="98"/>
      <c r="O65" s="98"/>
      <c r="P65" s="98"/>
      <c r="Q65" s="98"/>
      <c r="R65" s="98"/>
      <c r="S65" s="98"/>
      <c r="T65" s="98"/>
      <c r="U65" s="98"/>
      <c r="V65" s="98"/>
      <c r="W65" s="98"/>
      <c r="X65" s="98"/>
      <c r="Y65" s="98"/>
      <c r="Z65" s="98"/>
    </row>
    <row r="66" spans="1:26" s="15" customFormat="1" x14ac:dyDescent="0.25">
      <c r="B66" s="96"/>
      <c r="C66" s="98"/>
      <c r="D66" s="98"/>
      <c r="E66" s="98"/>
      <c r="F66" s="98"/>
      <c r="G66" s="98">
        <v>41179</v>
      </c>
      <c r="H66" s="98"/>
      <c r="I66" s="98">
        <v>41199</v>
      </c>
      <c r="J66" s="98"/>
      <c r="K66" s="98"/>
      <c r="L66" s="98"/>
      <c r="M66" s="98"/>
      <c r="N66" s="98"/>
      <c r="O66" s="98"/>
      <c r="P66" s="98"/>
      <c r="Q66" s="98"/>
      <c r="R66" s="98"/>
      <c r="S66" s="98"/>
      <c r="T66" s="98"/>
      <c r="U66" s="98"/>
      <c r="V66" s="98"/>
      <c r="W66" s="98"/>
      <c r="X66" s="98"/>
      <c r="Y66" s="98"/>
      <c r="Z66" s="98"/>
    </row>
    <row r="67" spans="1:26" s="15" customFormat="1" x14ac:dyDescent="0.25">
      <c r="B67" s="96"/>
      <c r="C67" s="98"/>
      <c r="D67" s="98"/>
      <c r="E67" s="98"/>
      <c r="F67" s="98"/>
      <c r="G67" s="98">
        <v>41180</v>
      </c>
      <c r="H67" s="98"/>
      <c r="I67" s="98">
        <v>41200</v>
      </c>
      <c r="J67" s="98"/>
      <c r="K67" s="98"/>
      <c r="L67" s="98"/>
      <c r="M67" s="98"/>
      <c r="N67" s="98"/>
      <c r="O67" s="98"/>
      <c r="P67" s="98"/>
      <c r="Q67" s="98"/>
      <c r="R67" s="98"/>
      <c r="S67" s="98"/>
      <c r="T67" s="98"/>
      <c r="U67" s="98"/>
      <c r="V67" s="98"/>
      <c r="W67" s="98"/>
      <c r="X67" s="98"/>
      <c r="Y67" s="98"/>
      <c r="Z67" s="98"/>
    </row>
    <row r="68" spans="1:26" s="15" customFormat="1" x14ac:dyDescent="0.25">
      <c r="B68" s="96"/>
      <c r="C68" s="98"/>
      <c r="D68" s="98"/>
      <c r="E68" s="98"/>
      <c r="F68" s="98"/>
      <c r="G68" s="98"/>
      <c r="H68" s="98"/>
      <c r="I68" s="98">
        <v>41201</v>
      </c>
      <c r="J68" s="98"/>
      <c r="K68" s="98"/>
      <c r="L68" s="98"/>
      <c r="M68" s="98"/>
      <c r="N68" s="98"/>
      <c r="O68" s="98"/>
      <c r="P68" s="98"/>
      <c r="Q68" s="98"/>
      <c r="R68" s="98"/>
      <c r="S68" s="98"/>
      <c r="T68" s="98"/>
      <c r="U68" s="98"/>
      <c r="V68" s="98"/>
      <c r="W68" s="98"/>
      <c r="X68" s="98"/>
      <c r="Y68" s="98"/>
      <c r="Z68" s="98"/>
    </row>
    <row r="69" spans="1:26" s="15" customFormat="1" x14ac:dyDescent="0.25">
      <c r="B69" s="96"/>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s="15" customFormat="1" x14ac:dyDescent="0.25">
      <c r="B70" s="96"/>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s="15" customFormat="1" x14ac:dyDescent="0.25">
      <c r="B71" s="106"/>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1:26" s="15" customFormat="1" x14ac:dyDescent="0.25">
      <c r="A72" s="100"/>
      <c r="B72" s="101"/>
      <c r="C72" s="102">
        <f>COUNT(C55:C71)</f>
        <v>3</v>
      </c>
      <c r="D72" s="102">
        <f t="shared" ref="D72:Z72" si="2">COUNT(D55:D71)</f>
        <v>0</v>
      </c>
      <c r="E72" s="102">
        <f t="shared" si="2"/>
        <v>0</v>
      </c>
      <c r="F72" s="102">
        <f t="shared" si="2"/>
        <v>0</v>
      </c>
      <c r="G72" s="102">
        <f t="shared" si="2"/>
        <v>13</v>
      </c>
      <c r="H72" s="102">
        <f t="shared" si="2"/>
        <v>0</v>
      </c>
      <c r="I72" s="102">
        <f t="shared" si="2"/>
        <v>14</v>
      </c>
      <c r="J72" s="102">
        <f t="shared" si="2"/>
        <v>0</v>
      </c>
      <c r="K72" s="102">
        <f t="shared" si="2"/>
        <v>7</v>
      </c>
      <c r="L72" s="102">
        <f t="shared" si="2"/>
        <v>0</v>
      </c>
      <c r="M72" s="102">
        <f t="shared" si="2"/>
        <v>1</v>
      </c>
      <c r="N72" s="102">
        <f t="shared" si="2"/>
        <v>1</v>
      </c>
      <c r="O72" s="102">
        <f t="shared" si="2"/>
        <v>0</v>
      </c>
      <c r="P72" s="102">
        <f t="shared" si="2"/>
        <v>0</v>
      </c>
      <c r="Q72" s="102">
        <f t="shared" si="2"/>
        <v>0</v>
      </c>
      <c r="R72" s="102">
        <f t="shared" si="2"/>
        <v>0</v>
      </c>
      <c r="S72" s="102">
        <f t="shared" si="2"/>
        <v>0</v>
      </c>
      <c r="T72" s="102">
        <f t="shared" si="2"/>
        <v>0</v>
      </c>
      <c r="U72" s="102">
        <f t="shared" si="2"/>
        <v>1</v>
      </c>
      <c r="V72" s="102">
        <f t="shared" si="2"/>
        <v>0</v>
      </c>
      <c r="W72" s="102">
        <f t="shared" si="2"/>
        <v>1</v>
      </c>
      <c r="X72" s="102">
        <f t="shared" si="2"/>
        <v>1</v>
      </c>
      <c r="Y72" s="102">
        <f t="shared" si="2"/>
        <v>4</v>
      </c>
      <c r="Z72" s="102">
        <f t="shared" si="2"/>
        <v>0</v>
      </c>
    </row>
    <row r="73" spans="1:26" s="15" customFormat="1" x14ac:dyDescent="0.25">
      <c r="A73" s="107"/>
      <c r="B73" s="106"/>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5" spans="1:26" x14ac:dyDescent="0.25">
      <c r="A75" s="94" t="s">
        <v>89</v>
      </c>
      <c r="C75" s="103">
        <f>+C72+E72+G72+I72+K72+M72+O72+Q72+S72+U72+W72+Y72</f>
        <v>44</v>
      </c>
      <c r="D75" s="103">
        <f>+D72+F72+H72+J72+L72+N72+P72+R72+T72+V72+X72+Z72</f>
        <v>2</v>
      </c>
    </row>
    <row r="76" spans="1:26" x14ac:dyDescent="0.25">
      <c r="A76" s="94" t="s">
        <v>90</v>
      </c>
      <c r="C76" s="103">
        <f>SUM(C75:D75)</f>
        <v>46</v>
      </c>
    </row>
  </sheetData>
  <mergeCells count="17">
    <mergeCell ref="C7:N7"/>
    <mergeCell ref="O7:Z7"/>
    <mergeCell ref="C8:D8"/>
    <mergeCell ref="E8:F8"/>
    <mergeCell ref="G8:H8"/>
    <mergeCell ref="I8:J8"/>
    <mergeCell ref="K8:L8"/>
    <mergeCell ref="M8:N8"/>
    <mergeCell ref="O8:P8"/>
    <mergeCell ref="Q8:R8"/>
    <mergeCell ref="A55:B55"/>
    <mergeCell ref="S8:T8"/>
    <mergeCell ref="U8:V8"/>
    <mergeCell ref="W8:X8"/>
    <mergeCell ref="Y8:Z8"/>
    <mergeCell ref="A10:B10"/>
    <mergeCell ref="A30:B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2014-04-03T07:00:00+00:00</OpenedDate>
    <Date1 xmlns="dc463f71-b30c-4ab2-9473-d307f9d35888">2014-08-20T07:00:00+00:00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61E5A274-220B-4A04-8110-D51435A9F499}"/>
</file>

<file path=customXml/itemProps2.xml><?xml version="1.0" encoding="utf-8"?>
<ds:datastoreItem xmlns:ds="http://schemas.openxmlformats.org/officeDocument/2006/customXml" ds:itemID="{37AD7217-C0BA-44F6-A201-E6B759EF6F75}"/>
</file>

<file path=customXml/itemProps3.xml><?xml version="1.0" encoding="utf-8"?>
<ds:datastoreItem xmlns:ds="http://schemas.openxmlformats.org/officeDocument/2006/customXml" ds:itemID="{47EAF3D8-5AE1-4519-BBD1-E890CA5D73EF}"/>
</file>

<file path=customXml/itemProps4.xml><?xml version="1.0" encoding="utf-8"?>
<ds:datastoreItem xmlns:ds="http://schemas.openxmlformats.org/officeDocument/2006/customXml" ds:itemID="{753DA4F1-C4DE-4DA3-9534-FF9300AA53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Spare Truck Rents</vt:lpstr>
      <vt:lpstr>Usage Analysis</vt:lpstr>
      <vt:lpstr>'Spare Truck Rents'!Print_Area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Davis</dc:creator>
  <cp:lastModifiedBy>Jackie Davis</cp:lastModifiedBy>
  <dcterms:created xsi:type="dcterms:W3CDTF">2014-08-19T19:00:11Z</dcterms:created>
  <dcterms:modified xsi:type="dcterms:W3CDTF">2014-08-19T20:35:38Z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0x0101006E56B4D1795A2E4DB2F0B01679ED314A00D2190E13D69736428DC0AA09A9BE07E0</vt:lpwstr>
  </property>
  <property fmtid="{D5CDD505-2E9C-101B-9397-08002B2CF9AE}" pid="3" name="_docset_NoMedatataSyncRequired">
    <vt:lpwstr>False</vt:lpwstr>
  </property>
</Properties>
</file>