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T_TO_Z\WASTE COMPANY GROUP\WAC0252 - Waste Control, Inc-1633\Rate Cases\2014 Rate Case\Rebuttal to UTC case\Exhibits\"/>
    </mc:Choice>
  </mc:AlternateContent>
  <bookViews>
    <workbookView xWindow="0" yWindow="0" windowWidth="24000" windowHeight="9135"/>
  </bookViews>
  <sheets>
    <sheet name="Spare Truck Rents" sheetId="1" r:id="rId1"/>
    <sheet name="Usage Analysi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1">#REF!</definedName>
    <definedName name="\A">#REF!</definedName>
    <definedName name="\c">'[1]10200'!$IU$8196</definedName>
    <definedName name="\E">'[2]#REF'!$AD$4</definedName>
    <definedName name="\R">'[2]#REF'!$AD$8</definedName>
    <definedName name="\y">'[1]10200'!$IU$8196</definedName>
    <definedName name="\z" localSheetId="1">#REF!</definedName>
    <definedName name="\z">#REF!</definedName>
    <definedName name="_123Graph_g" hidden="1">'[2]#REF'!$F$9:$F$83</definedName>
    <definedName name="_13054" localSheetId="1">'[3]10800-10899'!#REF!</definedName>
    <definedName name="_13054">'[3]10800-10899'!#REF!</definedName>
    <definedName name="_132" hidden="1">[1]XXXXXX!$B$10:$B$10</definedName>
    <definedName name="_132Graph_h" localSheetId="1" hidden="1">#REF!</definedName>
    <definedName name="_132Graph_h" hidden="1">#REF!</definedName>
    <definedName name="_BUN1">'[4]2008 West Group IS'!$AJ$5</definedName>
    <definedName name="_BUN3">'[4]2008 Group Office IS'!$AJ$5</definedName>
    <definedName name="_Fill" localSheetId="1" hidden="1">#REF!</definedName>
    <definedName name="_Fill" hidden="1">#REF!</definedName>
    <definedName name="_Key1" localSheetId="1" hidden="1">#REF!</definedName>
    <definedName name="_Key1" hidden="1">#REF!</definedName>
    <definedName name="_Key2" hidden="1">'[2]#REF'!$D$12</definedName>
    <definedName name="_key5" hidden="1">[1]XXXXXX!$H$10</definedName>
    <definedName name="_max" localSheetId="1" hidden="1">#REF!</definedName>
    <definedName name="_max" hidden="1">#REF!</definedName>
    <definedName name="_Mon" localSheetId="1" hidden="1">#REF!</definedName>
    <definedName name="_Mon" hidden="1">#REF!</definedName>
    <definedName name="_Order1" hidden="1">255</definedName>
    <definedName name="_Order2" hidden="1">255</definedName>
    <definedName name="_Order3" hidden="1">0</definedName>
    <definedName name="_PER1">[4]WTB!$DC$8</definedName>
    <definedName name="_PER2">'[4]2008 West Group IS'!$AH$8</definedName>
    <definedName name="_PER3">'[4]2008 West Group IS'!$AI$5</definedName>
    <definedName name="_PER4">'[4]2008 Group Office IS'!$AH$8</definedName>
    <definedName name="_PER5">'[4]2008 Group Office IS'!$AI$5</definedName>
    <definedName name="_Regression_Int">0</definedName>
    <definedName name="_SFD1">'[4]2008 West Group IS'!$AK$5</definedName>
    <definedName name="_SFD3">'[4]2008 Group Office IS'!$AK$5</definedName>
    <definedName name="_SFV1">'[4]2008 West Group IS'!$AK$4</definedName>
    <definedName name="_SFV4">'[4]2008 Group Office IS'!$AK$4</definedName>
    <definedName name="_Sort" localSheetId="1" hidden="1">#REF!</definedName>
    <definedName name="_Sort" hidden="1">#REF!</definedName>
    <definedName name="_Sort1" hidden="1">'[2]#REF'!$A$10:$Z$281</definedName>
    <definedName name="_sort3" hidden="1">[1]XXXXXX!$G$10:$J$11</definedName>
    <definedName name="a" localSheetId="1">#REF!</definedName>
    <definedName name="a">#REF!</definedName>
    <definedName name="aaaaaaa" localSheetId="1">rank</definedName>
    <definedName name="aaaaaaa">rank</definedName>
    <definedName name="AD">'[1]ACC DEP 12XXX'!$A$4:$L$22</definedName>
    <definedName name="adfd" localSheetId="1">rank</definedName>
    <definedName name="adfd">rank</definedName>
    <definedName name="ADK">'[1]10250_Recy Chkg'!$D$27</definedName>
    <definedName name="AOK" localSheetId="1">#REF!</definedName>
    <definedName name="AOK">#REF!</definedName>
    <definedName name="APA" localSheetId="1">'[5]Income Statement (WMofWA)'!#REF!</definedName>
    <definedName name="APA">'[5]Income Statement (WMofWA)'!#REF!</definedName>
    <definedName name="APN" localSheetId="1">'[5]Income Statement (WMofWA)'!#REF!</definedName>
    <definedName name="APN">'[5]Income Statement (WMofWA)'!#REF!</definedName>
    <definedName name="ASD">'[5]Income Statement (WMofWA)'!#REF!</definedName>
    <definedName name="AST">'[5]Income Statement (WMofWA)'!#REF!</definedName>
    <definedName name="BEGCELL" localSheetId="1">#REF!</definedName>
    <definedName name="BEGCELL">#REF!</definedName>
    <definedName name="begin" localSheetId="1">#REF!</definedName>
    <definedName name="begin">#REF!</definedName>
    <definedName name="BREMAIR_COST_of_SERVICE_STUDY" localSheetId="1">#REF!</definedName>
    <definedName name="BREMAIR_COST_of_SERVICE_STUDY">#REF!</definedName>
    <definedName name="BUN">[4]WTB!$DD$5</definedName>
    <definedName name="BUV" localSheetId="1">'[5]Income Statement (WMofWA)'!#REF!</definedName>
    <definedName name="BUV">'[5]Income Statement (WMofWA)'!#REF!</definedName>
    <definedName name="Calc" localSheetId="1">[4]WTB!#REF!</definedName>
    <definedName name="Calc">[4]WTB!#REF!</definedName>
    <definedName name="Calc0" localSheetId="1">[4]WTB!#REF!</definedName>
    <definedName name="Calc0">[4]WTB!#REF!</definedName>
    <definedName name="Calc1" localSheetId="1">[4]WTB!#REF!</definedName>
    <definedName name="Calc1">[4]WTB!#REF!</definedName>
    <definedName name="Calc10">[4]WTB!#REF!</definedName>
    <definedName name="Calc11">[4]WTB!#REF!</definedName>
    <definedName name="Calc12">[4]WTB!#REF!</definedName>
    <definedName name="Calc13">[4]WTB!#REF!</definedName>
    <definedName name="Calc14">[4]WTB!#REF!</definedName>
    <definedName name="Calc15">[4]WTB!#REF!</definedName>
    <definedName name="Calc16">[4]WTB!#REF!</definedName>
    <definedName name="Calc17">[4]WTB!#REF!</definedName>
    <definedName name="Calc18">[4]WTB!#REF!</definedName>
    <definedName name="Calc2">[4]WTB!#REF!</definedName>
    <definedName name="Calc3">[4]WTB!#REF!</definedName>
    <definedName name="Calc4">[4]WTB!#REF!</definedName>
    <definedName name="Calc5">[4]WTB!#REF!</definedName>
    <definedName name="Calc6">[4]WTB!#REF!</definedName>
    <definedName name="Calc7">[4]WTB!#REF!</definedName>
    <definedName name="Calc8">[4]WTB!#REF!</definedName>
    <definedName name="Calc9">[4]WTB!#REF!</definedName>
    <definedName name="clear" localSheetId="1">#REF!</definedName>
    <definedName name="clear">#REF!</definedName>
    <definedName name="CUR">'[6]O-9'!#REF!</definedName>
    <definedName name="CURRENCY">'[4]Balance Sheet'!$AD$8</definedName>
    <definedName name="CWR">'[1]SALES TAX RETURN_20140'!$A$1:$E$49</definedName>
    <definedName name="CWRS" localSheetId="1">#REF!</definedName>
    <definedName name="CWRS">#REF!</definedName>
    <definedName name="CYear">'[6]O-9'!#REF!</definedName>
    <definedName name="dasd" localSheetId="1">rank</definedName>
    <definedName name="dasd">rank</definedName>
    <definedName name="_xlnm.Database" localSheetId="1">#REF!</definedName>
    <definedName name="_xlnm.Database">#REF!</definedName>
    <definedName name="Database_MI" localSheetId="1">#REF!</definedName>
    <definedName name="Database_MI">#REF!</definedName>
    <definedName name="DAY" localSheetId="1">'[5]Income Statement (WMofWA)'!#REF!</definedName>
    <definedName name="DAY">'[5]Income Statement (WMofWA)'!#REF!</definedName>
    <definedName name="DEBITS">'[1]ASSETS 11XXX'!$A$1:$L$19</definedName>
    <definedName name="deletion" localSheetId="1">#REF!</definedName>
    <definedName name="deletion">#REF!</definedName>
    <definedName name="Detail" localSheetId="1">#REF!</definedName>
    <definedName name="Detail">#REF!</definedName>
    <definedName name="End" localSheetId="1">'[7]IS-Murrey''s'!#REF!</definedName>
    <definedName name="End">'[7]IS-Murrey''s'!#REF!</definedName>
    <definedName name="EndTime" localSheetId="1">'[6]O-9'!#REF!</definedName>
    <definedName name="EndTime">'[6]O-9'!#REF!</definedName>
    <definedName name="Financial">[4]WTB!#REF!</definedName>
    <definedName name="FirstColCriteria">[4]WTB!#REF!</definedName>
    <definedName name="FirstHeaderCriteria">[4]WTB!#REF!</definedName>
    <definedName name="flag">[4]WTB!#REF!</definedName>
    <definedName name="Format_Column" localSheetId="1">#REF!</definedName>
    <definedName name="Format_Column">#REF!</definedName>
    <definedName name="formata" localSheetId="1">#REF!</definedName>
    <definedName name="formata">#REF!</definedName>
    <definedName name="formatb" localSheetId="1">#REF!</definedName>
    <definedName name="formatb">#REF!</definedName>
    <definedName name="FY" localSheetId="1">'[5]Income Statement (WMofWA)'!#REF!</definedName>
    <definedName name="FY">'[5]Income Statement (WMofWA)'!#REF!</definedName>
    <definedName name="Heading1" localSheetId="1">'[5]Income Statement (WMofWA)'!#REF!</definedName>
    <definedName name="Heading1">'[5]Income Statement (WMofWA)'!#REF!</definedName>
    <definedName name="IDN" localSheetId="1">'[5]Income Statement (WMofWA)'!#REF!</definedName>
    <definedName name="IDN">'[5]Income Statement (WMofWA)'!#REF!</definedName>
    <definedName name="IFN" localSheetId="1">'[5]Income Statement (WMofWA)'!#REF!</definedName>
    <definedName name="IFN">'[5]Income Statement (WMofWA)'!#REF!</definedName>
    <definedName name="income_statement" localSheetId="1">'[8]Sch 4 - 12months'!$B$10:$O$86</definedName>
    <definedName name="income_statement">'[9]Sch 4 - 12months'!$B$10:$O$86</definedName>
    <definedName name="INPUT" localSheetId="0">[10]LURITXPF!$A$3</definedName>
    <definedName name="InsertColRange">[4]WTB!#REF!</definedName>
    <definedName name="LAST_ROW">'[11]Income Statement (Tonnage)'!#REF!</definedName>
    <definedName name="Lurito" localSheetId="1">#REF!</definedName>
    <definedName name="Lurito">#REF!</definedName>
    <definedName name="LYN">'[5]Income Statement (WMofWA)'!#REF!</definedName>
    <definedName name="master_def">'[7]IS-Murrey''s'!#REF!</definedName>
    <definedName name="MATRIX" localSheetId="1">#REF!</definedName>
    <definedName name="MATRIX">#REF!</definedName>
    <definedName name="MthValue">'[6]O-9'!#REF!</definedName>
    <definedName name="NewOnlyOrg" localSheetId="1">#REF!</definedName>
    <definedName name="NewOnlyOrg">#REF!</definedName>
    <definedName name="NOTES" localSheetId="1">#REF!</definedName>
    <definedName name="NOTES">#REF!</definedName>
    <definedName name="NvsASD">"V2008-12-31"</definedName>
    <definedName name="NvsAutoDrillOk">"VN"</definedName>
    <definedName name="NvsElapsedTime">0.000729166669771075</definedName>
    <definedName name="NvsEndTime">39896.5868402778</definedName>
    <definedName name="NvsEndTime2">39823.1371643519</definedName>
    <definedName name="NvsEndTime3">39918.4137268519</definedName>
    <definedName name="NvsEndTime4">39825.0263078704</definedName>
    <definedName name="NvsEndTime5">39822.9425347222</definedName>
    <definedName name="NvsInstanceHook" localSheetId="1">rank</definedName>
    <definedName name="NvsInstanceHook">rank</definedName>
    <definedName name="NvsInstanceHook1" localSheetId="1">rank</definedName>
    <definedName name="NvsInstanceHook1">rank</definedName>
    <definedName name="NvsInstLang">"VENG"</definedName>
    <definedName name="NvsInstSpec">"%,FBUSINESS_UNIT,V01815"</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"V01815"</definedName>
    <definedName name="NvsReqBUOnly">"VY"</definedName>
    <definedName name="NvsTransLed">"VN"</definedName>
    <definedName name="NvsTreeASD">"V2008-12-31"</definedName>
    <definedName name="NvsValTbl.ACCOUNT">"GL_ACCOUNT_TBL"</definedName>
    <definedName name="NvsValTbl.ACCOUNT_SUM">"ZGL_SACCT_VW"</definedName>
    <definedName name="NvsValTbl.ASSET_CLASS">"ASSET_CLASS_TBL"</definedName>
    <definedName name="NvsValTbl.BUSINESS_UNIT">"BUS_UNIT_TBL_GL"</definedName>
    <definedName name="NvsValTbl.CURRENCY_CD">"CURRENCY_CD_TBL"</definedName>
    <definedName name="NvsValTbl.DEPTID">"DEPT_TBL"</definedName>
    <definedName name="NvsValTbl.OPERATING_UNIT">"OPER_UNIT_TBL"</definedName>
    <definedName name="NvsValTbl.PRODUCT">"PRODUCT_TBL"</definedName>
    <definedName name="OfficerSalary" localSheetId="1">#REF!</definedName>
    <definedName name="OfficerSalary">#REF!</definedName>
    <definedName name="Operations" localSheetId="1">'[5]Income Statement (WMofWA)'!#REF!</definedName>
    <definedName name="Operations">'[5]Income Statement (WMofWA)'!#REF!</definedName>
    <definedName name="OPR" localSheetId="1">'[5]Income Statement (WMofWA)'!#REF!</definedName>
    <definedName name="OPR">'[5]Income Statement (WMofWA)'!#REF!</definedName>
    <definedName name="Org11_13" localSheetId="1">#REF!</definedName>
    <definedName name="Org11_13">#REF!</definedName>
    <definedName name="Org7_10" localSheetId="1">#REF!</definedName>
    <definedName name="Org7_10">#REF!</definedName>
    <definedName name="ORIG2GALWT_" localSheetId="1">#REF!</definedName>
    <definedName name="ORIG2GALWT_">#REF!</definedName>
    <definedName name="ORIG2OH" localSheetId="1">#REF!</definedName>
    <definedName name="ORIG2OH">#REF!</definedName>
    <definedName name="PAGE_1" localSheetId="0">#REF!</definedName>
    <definedName name="PED" localSheetId="1">'[5]Income Statement (WMofWA)'!#REF!</definedName>
    <definedName name="PED">'[5]Income Statement (WMofWA)'!#REF!</definedName>
    <definedName name="PER">[4]WTB!$DC$5</definedName>
    <definedName name="_xlnm.Print_Area" localSheetId="0">'Spare Truck Rents'!$A$1:$AC$49</definedName>
    <definedName name="_xlnm.Print_Area" localSheetId="1">#REF!</definedName>
    <definedName name="_xlnm.Print_Area">#REF!</definedName>
    <definedName name="Print_Area_MI" localSheetId="0">[10]LURITXPF!$B$3:$I$27</definedName>
    <definedName name="Print_Titles_MI" localSheetId="1">#REF!</definedName>
    <definedName name="Print_Titles_MI">#REF!</definedName>
    <definedName name="Print1" localSheetId="1">#REF!</definedName>
    <definedName name="Print1">#REF!</definedName>
    <definedName name="Print2" localSheetId="1">#REF!</definedName>
    <definedName name="Print2">#REF!</definedName>
    <definedName name="Prnit_Range" localSheetId="1">#REF!</definedName>
    <definedName name="Prnit_Range">#REF!</definedName>
    <definedName name="PYear">'[6]O-9'!#REF!</definedName>
    <definedName name="QtrValue" localSheetId="1">#REF!</definedName>
    <definedName name="QtrValue">#REF!</definedName>
    <definedName name="Quarter_Budget" localSheetId="1">#REF!</definedName>
    <definedName name="Quarter_Budget">#REF!</definedName>
    <definedName name="Quarter_Month" localSheetId="1">#REF!</definedName>
    <definedName name="Quarter_Month">#REF!</definedName>
    <definedName name="RBU" localSheetId="1">'[5]Income Statement (WMofWA)'!#REF!</definedName>
    <definedName name="RBU">'[5]Income Statement (WMofWA)'!#REF!</definedName>
    <definedName name="RCW_81.04.080" localSheetId="1">#REF!</definedName>
    <definedName name="RCW_81.04.080">#REF!</definedName>
    <definedName name="RECAP" localSheetId="1">#REF!</definedName>
    <definedName name="RECAP">#REF!</definedName>
    <definedName name="RECAP2" localSheetId="1">#REF!</definedName>
    <definedName name="RECAP2">#REF!</definedName>
    <definedName name="_xlnm.Recorder" localSheetId="1">#REF!</definedName>
    <definedName name="_xlnm.Recorder">#REF!</definedName>
    <definedName name="RecyDisposal" localSheetId="1">#REF!</definedName>
    <definedName name="RecyDisposal">#REF!</definedName>
    <definedName name="RelatedSalary" localSheetId="1">#REF!</definedName>
    <definedName name="RelatedSalary">#REF!</definedName>
    <definedName name="RevCust">'[12]Schedule 6'!#REF!</definedName>
    <definedName name="RID">'[5]Income Statement (WMofWA)'!#REF!</definedName>
    <definedName name="ROCE" localSheetId="1">#REF!,#REF!</definedName>
    <definedName name="ROCE">#REF!,#REF!</definedName>
    <definedName name="ROW_SUPRESS" localSheetId="1">'[5]Income Statement (WMofWA)'!#REF!</definedName>
    <definedName name="ROW_SUPRESS">'[5]Income Statement (WMofWA)'!#REF!</definedName>
    <definedName name="RTT" localSheetId="1">'[5]Income Statement (WMofWA)'!#REF!</definedName>
    <definedName name="RTT">'[5]Income Statement (WMofWA)'!#REF!</definedName>
    <definedName name="sale" localSheetId="1">#REF!</definedName>
    <definedName name="sale">#REF!</definedName>
    <definedName name="SALES_TAX_RETURN" localSheetId="1">#REF!</definedName>
    <definedName name="SALES_TAX_RETURN">#REF!</definedName>
    <definedName name="SCN" localSheetId="1">'[5]Income Statement (WMofWA)'!#REF!</definedName>
    <definedName name="SCN">'[5]Income Statement (WMofWA)'!#REF!</definedName>
    <definedName name="SFD">[4]WTB!$DE$5</definedName>
    <definedName name="SFD_BU" localSheetId="1">'[5]Income Statement (WMofWA)'!#REF!</definedName>
    <definedName name="SFD_BU">'[5]Income Statement (WMofWA)'!#REF!</definedName>
    <definedName name="SFD_DEPTID" localSheetId="1">'[5]Income Statement (WMofWA)'!#REF!</definedName>
    <definedName name="SFD_DEPTID">'[5]Income Statement (WMofWA)'!#REF!</definedName>
    <definedName name="SFD_OP" localSheetId="1">'[5]Income Statement (WMofWA)'!#REF!</definedName>
    <definedName name="SFD_OP">'[5]Income Statement (WMofWA)'!#REF!</definedName>
    <definedName name="SFD_PROD" localSheetId="1">'[5]Income Statement (WMofWA)'!#REF!</definedName>
    <definedName name="SFD_PROD">'[5]Income Statement (WMofWA)'!#REF!</definedName>
    <definedName name="SFD_PROJ">'[5]Income Statement (WMofWA)'!#REF!</definedName>
    <definedName name="sfdbusunit" localSheetId="1">#REF!</definedName>
    <definedName name="sfdbusunit">#REF!</definedName>
    <definedName name="SFV">[4]WTB!$DE$4</definedName>
    <definedName name="SFV_BU" localSheetId="1">'[5]Income Statement (WMofWA)'!#REF!</definedName>
    <definedName name="SFV_BU">'[5]Income Statement (WMofWA)'!#REF!</definedName>
    <definedName name="SFV_CUR" localSheetId="1">#REF!</definedName>
    <definedName name="SFV_CUR">#REF!</definedName>
    <definedName name="SFV_CUR1">'[4]2008 West Group IS'!$AM$9</definedName>
    <definedName name="SFV_CUR5">'[4]2008 Group Office IS'!$AM$9</definedName>
    <definedName name="SFV_DEPTID" localSheetId="1">'[5]Income Statement (WMofWA)'!#REF!</definedName>
    <definedName name="SFV_DEPTID">'[5]Income Statement (WMofWA)'!#REF!</definedName>
    <definedName name="SFV_OP" localSheetId="1">'[5]Income Statement (WMofWA)'!#REF!</definedName>
    <definedName name="SFV_OP">'[5]Income Statement (WMofWA)'!#REF!</definedName>
    <definedName name="SFV_PROD" localSheetId="1">'[5]Income Statement (WMofWA)'!#REF!</definedName>
    <definedName name="SFV_PROD">'[5]Income Statement (WMofWA)'!#REF!</definedName>
    <definedName name="SFV_PROJ" localSheetId="1">'[5]Income Statement (WMofWA)'!#REF!</definedName>
    <definedName name="SFV_PROJ">'[5]Income Statement (WMofWA)'!#REF!</definedName>
    <definedName name="sort" localSheetId="1">#REF!</definedName>
    <definedName name="sort">#REF!</definedName>
    <definedName name="Sort1" localSheetId="1">#REF!</definedName>
    <definedName name="Sort1">#REF!</definedName>
    <definedName name="sortcol" localSheetId="1">'[7]IS-Murrey''s'!#REF!</definedName>
    <definedName name="sortcol">'[7]IS-Murrey''s'!#REF!</definedName>
    <definedName name="start" localSheetId="1">#REF!</definedName>
    <definedName name="start">#REF!</definedName>
    <definedName name="Stop" localSheetId="1">'[6]O-9'!#REF!</definedName>
    <definedName name="Stop">'[6]O-9'!#REF!</definedName>
    <definedName name="SUMMARY" localSheetId="1">#REF!</definedName>
    <definedName name="SUMMARY">#REF!</definedName>
    <definedName name="Summary_DistrictName">[13]Summary!$B$7</definedName>
    <definedName name="Summary_DistrictNo">[13]Summary!$B$5</definedName>
    <definedName name="SWDisposal" localSheetId="1">#REF!</definedName>
    <definedName name="SWDisposal">#REF!</definedName>
    <definedName name="test">'[14]Sch 4 - 12months'!$B$10:$O$86</definedName>
    <definedName name="Title2" localSheetId="1">'[6]O-9'!#REF!</definedName>
    <definedName name="Title2">'[6]O-9'!#REF!</definedName>
    <definedName name="TOP" localSheetId="1">'[3]10800-10899'!#REF!</definedName>
    <definedName name="TOP">'[3]10800-10899'!#REF!</definedName>
    <definedName name="Total_Interest">'[15]Amortization Table'!$F$18</definedName>
    <definedName name="Variables" localSheetId="1">'[5]Income Statement (WMofWA)'!#REF!</definedName>
    <definedName name="Variables">'[5]Income Statement (WMofWA)'!#REF!</definedName>
    <definedName name="Waste_Management__Inc." localSheetId="1">#REF!</definedName>
    <definedName name="Waste_Management__Inc.">#REF!</definedName>
    <definedName name="WM" localSheetId="1">#REF!</definedName>
    <definedName name="WM">#REF!</definedName>
    <definedName name="x" localSheetId="1">rank</definedName>
    <definedName name="x">rank</definedName>
    <definedName name="xx" localSheetId="1">rank</definedName>
    <definedName name="xx">rank</definedName>
    <definedName name="xxx" localSheetId="1">rank</definedName>
    <definedName name="xxx">rank</definedName>
    <definedName name="YEAR4" localSheetId="1">#REF!</definedName>
    <definedName name="YEAR4">#REF!</definedName>
    <definedName name="yrCur">'[16]Report Template'!$B$2002</definedName>
    <definedName name="yrNext">'[16]Report Template'!$B$2003</definedName>
    <definedName name="YWMedWasteDisp" localSheetId="1">#REF!</definedName>
    <definedName name="YWMedWasteDisp">#REF!</definedName>
    <definedName name="Zero_Format" localSheetId="1">#REF!</definedName>
    <definedName name="Zero_Forma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2" l="1"/>
  <c r="Z72" i="2"/>
  <c r="Y72" i="2"/>
  <c r="X72" i="2"/>
  <c r="W72" i="2"/>
  <c r="V72" i="2"/>
  <c r="U72" i="2"/>
  <c r="T72" i="2"/>
  <c r="S72" i="2"/>
  <c r="R72" i="2"/>
  <c r="Q72" i="2"/>
  <c r="P72" i="2"/>
  <c r="O72" i="2"/>
  <c r="N72" i="2"/>
  <c r="M72" i="2"/>
  <c r="L72" i="2"/>
  <c r="K72" i="2"/>
  <c r="J72" i="2"/>
  <c r="I72" i="2"/>
  <c r="H72" i="2"/>
  <c r="G72" i="2"/>
  <c r="F72" i="2"/>
  <c r="E72" i="2"/>
  <c r="D72" i="2"/>
  <c r="C72" i="2"/>
  <c r="C75" i="2" s="1"/>
  <c r="C76" i="2" s="1"/>
  <c r="Z50" i="2"/>
  <c r="Y50" i="2"/>
  <c r="X50" i="2"/>
  <c r="W50" i="2"/>
  <c r="V50" i="2"/>
  <c r="U50" i="2"/>
  <c r="T50" i="2"/>
  <c r="S50" i="2"/>
  <c r="R50" i="2"/>
  <c r="Q50" i="2"/>
  <c r="P50" i="2"/>
  <c r="O50" i="2"/>
  <c r="N50" i="2"/>
  <c r="M50" i="2"/>
  <c r="L50" i="2"/>
  <c r="K50" i="2"/>
  <c r="J50" i="2"/>
  <c r="I50" i="2"/>
  <c r="H50" i="2"/>
  <c r="G50" i="2"/>
  <c r="F50" i="2"/>
  <c r="E50" i="2"/>
  <c r="D50" i="2"/>
  <c r="D52" i="2" s="1"/>
  <c r="C50" i="2"/>
  <c r="C52" i="2" s="1"/>
  <c r="C53" i="2" s="1"/>
  <c r="Z25" i="2"/>
  <c r="Y25" i="2"/>
  <c r="X25" i="2"/>
  <c r="W25" i="2"/>
  <c r="V25" i="2"/>
  <c r="U25" i="2"/>
  <c r="T25" i="2"/>
  <c r="S25" i="2"/>
  <c r="R25" i="2"/>
  <c r="Q25" i="2"/>
  <c r="P25" i="2"/>
  <c r="O25" i="2"/>
  <c r="N25" i="2"/>
  <c r="M25" i="2"/>
  <c r="L25" i="2"/>
  <c r="K25" i="2"/>
  <c r="J25" i="2"/>
  <c r="I25" i="2"/>
  <c r="H25" i="2"/>
  <c r="G25" i="2"/>
  <c r="F25" i="2"/>
  <c r="E25" i="2"/>
  <c r="D25" i="2"/>
  <c r="D27" i="2" s="1"/>
  <c r="C25" i="2"/>
  <c r="C27" i="2" s="1"/>
  <c r="C28" i="2" s="1"/>
  <c r="D45" i="1" l="1"/>
  <c r="E45" i="1" s="1"/>
  <c r="C45" i="1"/>
  <c r="E44" i="1"/>
  <c r="E43" i="1"/>
  <c r="E42" i="1"/>
  <c r="M27" i="1" s="1"/>
  <c r="D32" i="1"/>
  <c r="P26" i="1"/>
  <c r="O26" i="1"/>
  <c r="O27" i="1" s="1"/>
  <c r="N26" i="1"/>
  <c r="N27" i="1" s="1"/>
  <c r="M26" i="1"/>
  <c r="AC16" i="1"/>
  <c r="AA16" i="1"/>
  <c r="Z16" i="1"/>
  <c r="Y16" i="1"/>
  <c r="R16" i="1"/>
  <c r="L16" i="1"/>
  <c r="M16" i="1" s="1"/>
  <c r="H16" i="1"/>
  <c r="E16" i="1"/>
  <c r="AC15" i="1"/>
  <c r="Y15" i="1"/>
  <c r="R15" i="1"/>
  <c r="H15" i="1"/>
  <c r="AA15" i="1" s="1"/>
  <c r="E15" i="1"/>
  <c r="L15" i="1" s="1"/>
  <c r="M15" i="1" s="1"/>
  <c r="AC14" i="1"/>
  <c r="AA14" i="1"/>
  <c r="Z14" i="1"/>
  <c r="Y14" i="1"/>
  <c r="R14" i="1"/>
  <c r="H14" i="1"/>
  <c r="G9" i="1"/>
  <c r="Z15" i="1" s="1"/>
  <c r="F9" i="1"/>
  <c r="AB16" i="1" s="1"/>
  <c r="E14" i="1" l="1"/>
  <c r="L14" i="1" s="1"/>
  <c r="M14" i="1" s="1"/>
  <c r="P27" i="1"/>
  <c r="D31" i="1" s="1"/>
  <c r="O16" i="1"/>
  <c r="W16" i="1" s="1"/>
  <c r="X16" i="1" s="1"/>
  <c r="N15" i="1"/>
  <c r="U15" i="1" s="1"/>
  <c r="AB15" i="1"/>
  <c r="O15" i="1" s="1"/>
  <c r="W15" i="1" s="1"/>
  <c r="X15" i="1" s="1"/>
  <c r="AB14" i="1"/>
  <c r="N16" i="1"/>
  <c r="U16" i="1" s="1"/>
  <c r="P15" i="1" l="1"/>
  <c r="S16" i="1"/>
  <c r="Q15" i="1"/>
  <c r="P16" i="1"/>
  <c r="Q16" i="1" s="1"/>
  <c r="S15" i="1"/>
  <c r="N14" i="1"/>
  <c r="O14" i="1"/>
  <c r="W14" i="1" s="1"/>
  <c r="X14" i="1" s="1"/>
  <c r="N18" i="1" l="1"/>
  <c r="D30" i="1" s="1"/>
  <c r="U14" i="1"/>
  <c r="S14" i="1"/>
  <c r="P14" i="1"/>
  <c r="Q14" i="1" s="1"/>
  <c r="Q18" i="1" s="1"/>
  <c r="D20" i="1" s="1"/>
  <c r="D23" i="1" l="1"/>
  <c r="D27" i="1" s="1"/>
  <c r="D24" i="1"/>
  <c r="D28" i="1" s="1"/>
  <c r="D33" i="1" s="1"/>
  <c r="H24" i="1" s="1"/>
  <c r="H25" i="1" s="1"/>
  <c r="H27" i="1" s="1"/>
</calcChain>
</file>

<file path=xl/sharedStrings.xml><?xml version="1.0" encoding="utf-8"?>
<sst xmlns="http://schemas.openxmlformats.org/spreadsheetml/2006/main" count="136" uniqueCount="92">
  <si>
    <t>WORKPAPER 19 - Truck Rents</t>
  </si>
  <si>
    <t>First Year</t>
  </si>
  <si>
    <t>Second Year</t>
  </si>
  <si>
    <t>Mo</t>
  </si>
  <si>
    <t>Yr</t>
  </si>
  <si>
    <t>Asset Description</t>
  </si>
  <si>
    <t>Date in Service</t>
  </si>
  <si>
    <t>Original Asset Cost</t>
  </si>
  <si>
    <t>Salvage Value</t>
  </si>
  <si>
    <t>Service Life</t>
  </si>
  <si>
    <t>Fully Depreciated</t>
  </si>
  <si>
    <t>Asset Disposal</t>
  </si>
  <si>
    <t>Depreciable Cost</t>
  </si>
  <si>
    <t>Test Year Depreciation</t>
  </si>
  <si>
    <t>Accumulated Depreciation</t>
  </si>
  <si>
    <t>Average Investment</t>
  </si>
  <si>
    <t>Disposal Year Depreciation</t>
  </si>
  <si>
    <t>Total Year Depreciation</t>
  </si>
  <si>
    <t xml:space="preserve"> Department Allocation</t>
  </si>
  <si>
    <t>Total Allocated Year Depreciation</t>
  </si>
  <si>
    <t>Branch Allocation</t>
  </si>
  <si>
    <t>Allocated Accumulated Depreciation</t>
  </si>
  <si>
    <t>Purchase Date</t>
  </si>
  <si>
    <t>End of Test Period</t>
  </si>
  <si>
    <t>Date Fully Depreciated</t>
  </si>
  <si>
    <t>Beging of Test Period</t>
  </si>
  <si>
    <t>Disposition Date</t>
  </si>
  <si>
    <t>List</t>
  </si>
  <si>
    <t>$</t>
  </si>
  <si>
    <t>%</t>
  </si>
  <si>
    <t>Yrs</t>
  </si>
  <si>
    <t xml:space="preserve"> Mo.</t>
  </si>
  <si>
    <t xml:space="preserve">  Yr.</t>
  </si>
  <si>
    <t>Monthly</t>
  </si>
  <si>
    <t>Yearly</t>
  </si>
  <si>
    <t>Beginning</t>
  </si>
  <si>
    <t>Ending</t>
  </si>
  <si>
    <t>A</t>
  </si>
  <si>
    <t>B</t>
  </si>
  <si>
    <t>C</t>
  </si>
  <si>
    <t>D</t>
  </si>
  <si>
    <t>E</t>
  </si>
  <si>
    <t>1150 3rd Ave - Commercial</t>
  </si>
  <si>
    <t>(Packer) SPARE TRUCK #3</t>
  </si>
  <si>
    <t>(Front Loader) SPARE TRUCK #6</t>
  </si>
  <si>
    <t>(Packer) SPARE TRUCK #29</t>
  </si>
  <si>
    <t>TOTALS</t>
  </si>
  <si>
    <t>Capital Structure:</t>
  </si>
  <si>
    <t>Insurance</t>
  </si>
  <si>
    <t>actual</t>
  </si>
  <si>
    <t>Debt</t>
  </si>
  <si>
    <t>Licenses</t>
  </si>
  <si>
    <t>Equity</t>
  </si>
  <si>
    <t>Calculated rent</t>
  </si>
  <si>
    <t>Tires and tubes</t>
  </si>
  <si>
    <t>estimate</t>
  </si>
  <si>
    <t>Repairs and Maint</t>
  </si>
  <si>
    <t>Return:</t>
  </si>
  <si>
    <t>Per Operations</t>
  </si>
  <si>
    <t>Total</t>
  </si>
  <si>
    <t>under allocated</t>
  </si>
  <si>
    <t>Allocated</t>
  </si>
  <si>
    <t>Expected Return</t>
  </si>
  <si>
    <t>Other expenses</t>
  </si>
  <si>
    <t>Sales tax</t>
  </si>
  <si>
    <t>Allowable Rent Expense</t>
  </si>
  <si>
    <t>Total Days Used</t>
  </si>
  <si>
    <t>Inc Days Used</t>
  </si>
  <si>
    <t>Per Spare Truck Analysis</t>
  </si>
  <si>
    <t>WASTE CONTROL INC.</t>
  </si>
  <si>
    <t>In Support of Tarif No. 16, G-101 Effective June 1, 2014</t>
  </si>
  <si>
    <t>Waste Control Inc.</t>
  </si>
  <si>
    <t>Spare Truck Usage Analysis</t>
  </si>
  <si>
    <t>The information below is a summary of days the spare truck was used by the regualated company in comparison to total days driven.  The source of the information was the landfill tickets which were reviewed individually by one of our CPA's to determine actual days used.  The analysis is used to allocate the spare truck expenses for the test year.</t>
  </si>
  <si>
    <t>Spare Tucks Provided by WCE</t>
  </si>
  <si>
    <t xml:space="preserve">July </t>
  </si>
  <si>
    <t>Aug</t>
  </si>
  <si>
    <t>Sept</t>
  </si>
  <si>
    <t>Oct</t>
  </si>
  <si>
    <t>Nov</t>
  </si>
  <si>
    <t>Dec</t>
  </si>
  <si>
    <t>Jan</t>
  </si>
  <si>
    <t>Feb</t>
  </si>
  <si>
    <t>March</t>
  </si>
  <si>
    <t>April</t>
  </si>
  <si>
    <t>May</t>
  </si>
  <si>
    <t>June</t>
  </si>
  <si>
    <t>WCI</t>
  </si>
  <si>
    <t>Other</t>
  </si>
  <si>
    <t>Totals</t>
  </si>
  <si>
    <t>Truck #29</t>
  </si>
  <si>
    <t>Truck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</si>
</sst>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sz val="14"/>
      <name val="Times New Roman"/>
      <family val="1"/>
    </font>
    <font>
      <sz val="12"/>
      <color theme="1"/>
      <name val="Times New Roman"/>
      <family val="1"/>
    </font>
    <font>
      <sz val="12"/>
      <name val="Helv"/>
    </font>
    <font>
      <sz val="11"/>
      <name val="Calibri"/>
      <family val="2"/>
      <scheme val="minor"/>
    </font>
    <font>
      <sz val="10"/>
      <name val="Arial"/>
      <family val="2"/>
    </font>
    <font>
      <sz val="12"/>
      <color theme="1"/>
      <name val="Times New Roman"/>
      <family val="2"/>
    </font>
    <font>
      <sz val="11"/>
      <color theme="1"/>
      <name val="Times New Roman"/>
      <family val="1"/>
    </font>
    <font>
      <sz val="10"/>
      <name val="Times New Roman"/>
      <family val="1"/>
    </font>
    <font>
      <sz val="11"/>
      <color rgb="FFC00000"/>
      <name val="Times New Roman"/>
      <family val="1"/>
    </font>
    <font>
      <b/>
      <sz val="11"/>
      <color theme="1"/>
      <name val="Times New Roman"/>
      <family val="1"/>
    </font>
    <font>
      <u/>
      <sz val="11"/>
      <color theme="1"/>
      <name val="Times New Roman"/>
      <family val="1"/>
    </font>
    <font>
      <sz val="12"/>
      <name val="Arial"/>
      <family val="2"/>
    </font>
    <font>
      <b/>
      <sz val="12"/>
      <color theme="1"/>
      <name val="Times New Roman"/>
      <family val="1"/>
    </font>
    <font>
      <sz val="11"/>
      <color theme="1"/>
      <name val="Calibri Light"/>
      <family val="1"/>
      <scheme val="major"/>
    </font>
    <font>
      <b/>
      <sz val="12"/>
      <color theme="1"/>
      <name val="Calibri"/>
      <family val="2"/>
      <scheme val="minor"/>
    </font>
    <font>
      <sz val="11"/>
      <name val="Times New Roman"/>
      <family val="1"/>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0" fontId="2" fillId="0" borderId="0"/>
    <xf numFmtId="0" fontId="1" fillId="0" borderId="0"/>
    <xf numFmtId="0" fontId="4" fillId="0" borderId="0"/>
    <xf numFmtId="44" fontId="6" fillId="0" borderId="0" applyFont="0" applyFill="0" applyBorder="0" applyAlignment="0" applyProtection="0"/>
    <xf numFmtId="9" fontId="7" fillId="0" borderId="0" applyFont="0" applyFill="0" applyBorder="0" applyAlignment="0" applyProtection="0"/>
    <xf numFmtId="44" fontId="6" fillId="0" borderId="0" applyFont="0" applyFill="0" applyBorder="0" applyAlignment="0" applyProtection="0"/>
    <xf numFmtId="0" fontId="7" fillId="0" borderId="0"/>
    <xf numFmtId="44" fontId="9" fillId="0" borderId="0" applyFont="0" applyFill="0" applyBorder="0" applyAlignment="0" applyProtection="0"/>
    <xf numFmtId="0" fontId="1" fillId="0" borderId="0"/>
    <xf numFmtId="9" fontId="13" fillId="0" borderId="0" applyFont="0" applyFill="0" applyBorder="0" applyAlignment="0" applyProtection="0"/>
    <xf numFmtId="37" fontId="13" fillId="0" borderId="0"/>
  </cellStyleXfs>
  <cellXfs count="126">
    <xf numFmtId="0" fontId="0" fillId="0" borderId="0" xfId="0"/>
    <xf numFmtId="0" fontId="3" fillId="0" borderId="0" xfId="2" applyFont="1"/>
    <xf numFmtId="0" fontId="3" fillId="0" borderId="0" xfId="2" applyFont="1" applyFill="1" applyAlignment="1">
      <alignment horizontal="left" vertical="center" wrapText="1"/>
    </xf>
    <xf numFmtId="0" fontId="3" fillId="0" borderId="0" xfId="2" applyFont="1" applyFill="1"/>
    <xf numFmtId="0" fontId="3" fillId="0" borderId="0" xfId="2" applyFont="1" applyFill="1" applyBorder="1"/>
    <xf numFmtId="0" fontId="3" fillId="0" borderId="0" xfId="2" applyFont="1" applyFill="1" applyBorder="1" applyAlignment="1">
      <alignment horizontal="center"/>
    </xf>
    <xf numFmtId="0" fontId="5" fillId="0" borderId="0" xfId="3" applyFont="1"/>
    <xf numFmtId="164" fontId="5" fillId="0" borderId="0" xfId="4" applyNumberFormat="1" applyFont="1" applyFill="1"/>
    <xf numFmtId="0" fontId="5" fillId="0" borderId="0" xfId="3" applyFont="1" applyAlignment="1">
      <alignment horizontal="left"/>
    </xf>
    <xf numFmtId="164" fontId="5" fillId="0" borderId="0" xfId="4" applyNumberFormat="1" applyFont="1" applyFill="1" applyAlignment="1">
      <alignment horizontal="center"/>
    </xf>
    <xf numFmtId="164" fontId="5" fillId="0" borderId="3" xfId="6" applyNumberFormat="1" applyFont="1" applyBorder="1" applyAlignment="1">
      <alignment horizontal="center" wrapText="1"/>
    </xf>
    <xf numFmtId="164" fontId="5" fillId="0" borderId="1" xfId="6" applyNumberFormat="1" applyFont="1" applyBorder="1" applyAlignment="1">
      <alignment horizontal="center"/>
    </xf>
    <xf numFmtId="0" fontId="5" fillId="0" borderId="0" xfId="3" applyFont="1" applyFill="1" applyAlignment="1">
      <alignment horizontal="center"/>
    </xf>
    <xf numFmtId="0" fontId="5" fillId="0" borderId="0" xfId="3" applyFont="1" applyFill="1"/>
    <xf numFmtId="1" fontId="5" fillId="0" borderId="0" xfId="3" applyNumberFormat="1" applyFont="1"/>
    <xf numFmtId="0" fontId="8" fillId="0" borderId="0" xfId="9" applyFont="1"/>
    <xf numFmtId="0" fontId="10" fillId="0" borderId="0" xfId="9" applyFont="1"/>
    <xf numFmtId="0" fontId="11" fillId="0" borderId="8" xfId="9" applyFont="1" applyBorder="1"/>
    <xf numFmtId="0" fontId="11" fillId="0" borderId="9" xfId="9" applyFont="1" applyBorder="1"/>
    <xf numFmtId="164" fontId="5" fillId="0" borderId="1" xfId="6" applyNumberFormat="1" applyFont="1" applyFill="1" applyBorder="1" applyAlignment="1">
      <alignment horizontal="center"/>
    </xf>
    <xf numFmtId="0" fontId="8" fillId="0" borderId="0" xfId="7" applyFont="1" applyFill="1" applyAlignment="1">
      <alignment horizontal="right"/>
    </xf>
    <xf numFmtId="0" fontId="8" fillId="0" borderId="0" xfId="9" applyFont="1" applyFill="1"/>
    <xf numFmtId="0" fontId="11" fillId="0" borderId="7" xfId="9" applyFont="1" applyFill="1" applyBorder="1"/>
    <xf numFmtId="0" fontId="11" fillId="0" borderId="8" xfId="9" applyFont="1" applyFill="1" applyBorder="1"/>
    <xf numFmtId="164" fontId="11" fillId="0" borderId="8" xfId="9" applyNumberFormat="1" applyFont="1" applyFill="1" applyBorder="1"/>
    <xf numFmtId="0" fontId="8" fillId="0" borderId="10" xfId="9" applyFont="1" applyFill="1" applyBorder="1"/>
    <xf numFmtId="0" fontId="8" fillId="0" borderId="11" xfId="9" applyFont="1" applyFill="1" applyBorder="1"/>
    <xf numFmtId="164" fontId="8" fillId="0" borderId="12" xfId="9" applyNumberFormat="1" applyFont="1" applyFill="1" applyBorder="1"/>
    <xf numFmtId="41" fontId="8" fillId="0" borderId="0" xfId="9" applyNumberFormat="1" applyFont="1" applyFill="1"/>
    <xf numFmtId="0" fontId="8" fillId="0" borderId="13" xfId="9" applyFont="1" applyFill="1" applyBorder="1"/>
    <xf numFmtId="0" fontId="8" fillId="0" borderId="0" xfId="9" applyFont="1" applyFill="1" applyBorder="1"/>
    <xf numFmtId="164" fontId="8" fillId="0" borderId="14" xfId="9" applyNumberFormat="1" applyFont="1" applyFill="1" applyBorder="1"/>
    <xf numFmtId="43" fontId="8" fillId="0" borderId="0" xfId="9" applyNumberFormat="1" applyFont="1" applyFill="1"/>
    <xf numFmtId="0" fontId="12" fillId="0" borderId="0" xfId="9" applyFont="1" applyFill="1" applyAlignment="1">
      <alignment horizontal="center"/>
    </xf>
    <xf numFmtId="4" fontId="8" fillId="0" borderId="14" xfId="9" applyNumberFormat="1" applyFont="1" applyFill="1" applyBorder="1"/>
    <xf numFmtId="10" fontId="8" fillId="0" borderId="0" xfId="9" applyNumberFormat="1" applyFont="1" applyFill="1" applyBorder="1"/>
    <xf numFmtId="9" fontId="8" fillId="0" borderId="0" xfId="9" applyNumberFormat="1" applyFont="1" applyFill="1" applyBorder="1"/>
    <xf numFmtId="0" fontId="8" fillId="0" borderId="0" xfId="9" applyFont="1" applyFill="1" applyAlignment="1">
      <alignment horizontal="left" wrapText="1"/>
    </xf>
    <xf numFmtId="41" fontId="11" fillId="0" borderId="15" xfId="9" applyNumberFormat="1" applyFont="1" applyFill="1" applyBorder="1"/>
    <xf numFmtId="0" fontId="8" fillId="0" borderId="16" xfId="9" applyFont="1" applyFill="1" applyBorder="1"/>
    <xf numFmtId="0" fontId="8" fillId="0" borderId="5" xfId="9" applyFont="1" applyFill="1" applyBorder="1"/>
    <xf numFmtId="4" fontId="8" fillId="0" borderId="17" xfId="9" applyNumberFormat="1" applyFont="1" applyFill="1" applyBorder="1"/>
    <xf numFmtId="41" fontId="8" fillId="0" borderId="14" xfId="9" applyNumberFormat="1" applyFont="1" applyFill="1" applyBorder="1"/>
    <xf numFmtId="0" fontId="8" fillId="0" borderId="18" xfId="9" applyFont="1" applyFill="1" applyBorder="1"/>
    <xf numFmtId="0" fontId="8" fillId="0" borderId="19" xfId="9" applyFont="1" applyFill="1" applyBorder="1"/>
    <xf numFmtId="0" fontId="8" fillId="0" borderId="20" xfId="9" applyFont="1" applyFill="1" applyBorder="1"/>
    <xf numFmtId="0" fontId="8" fillId="0" borderId="0" xfId="9" applyFont="1" applyFill="1" applyAlignment="1">
      <alignment wrapText="1"/>
    </xf>
    <xf numFmtId="9" fontId="8" fillId="0" borderId="0" xfId="5" applyFont="1" applyFill="1"/>
    <xf numFmtId="0" fontId="8" fillId="0" borderId="0" xfId="9" applyFont="1" applyFill="1" applyAlignment="1">
      <alignment horizontal="center"/>
    </xf>
    <xf numFmtId="0" fontId="8" fillId="0" borderId="5" xfId="9" applyFont="1" applyFill="1" applyBorder="1" applyAlignment="1">
      <alignment horizontal="center"/>
    </xf>
    <xf numFmtId="9" fontId="8" fillId="0" borderId="0" xfId="10" applyFont="1" applyFill="1" applyAlignment="1">
      <alignment horizontal="center"/>
    </xf>
    <xf numFmtId="0" fontId="14" fillId="0" borderId="0" xfId="1" applyFont="1"/>
    <xf numFmtId="0" fontId="3" fillId="0" borderId="0" xfId="1" applyFont="1" applyBorder="1"/>
    <xf numFmtId="0" fontId="3" fillId="0" borderId="0" xfId="1" applyFont="1"/>
    <xf numFmtId="0" fontId="14" fillId="0" borderId="0" xfId="1" applyFont="1" applyAlignment="1">
      <alignment horizontal="center"/>
    </xf>
    <xf numFmtId="0" fontId="14" fillId="0" borderId="0" xfId="1" applyFont="1" applyBorder="1" applyAlignment="1">
      <alignment horizontal="center"/>
    </xf>
    <xf numFmtId="0" fontId="1" fillId="0" borderId="0" xfId="3" applyFont="1"/>
    <xf numFmtId="0" fontId="1" fillId="0" borderId="0" xfId="3" applyFont="1" applyFill="1"/>
    <xf numFmtId="164" fontId="1" fillId="0" borderId="0" xfId="4" applyNumberFormat="1" applyFont="1" applyFill="1"/>
    <xf numFmtId="9" fontId="1" fillId="0" borderId="0" xfId="5" applyFont="1" applyFill="1"/>
    <xf numFmtId="0" fontId="15" fillId="0" borderId="1" xfId="3" applyFont="1" applyFill="1" applyBorder="1" applyAlignment="1">
      <alignment horizontal="center"/>
    </xf>
    <xf numFmtId="164" fontId="1" fillId="0" borderId="0" xfId="4" applyNumberFormat="1" applyFont="1" applyFill="1" applyAlignment="1">
      <alignment horizontal="center"/>
    </xf>
    <xf numFmtId="0" fontId="1" fillId="0" borderId="0" xfId="3" applyFont="1" applyAlignment="1">
      <alignment horizontal="left"/>
    </xf>
    <xf numFmtId="0" fontId="1" fillId="0" borderId="0" xfId="3" applyFont="1" applyFill="1" applyAlignment="1">
      <alignment horizontal="center"/>
    </xf>
    <xf numFmtId="0" fontId="1" fillId="0" borderId="0" xfId="3" applyFont="1" applyFill="1" applyAlignment="1">
      <alignment horizontal="left"/>
    </xf>
    <xf numFmtId="9" fontId="1" fillId="0" borderId="0" xfId="5" applyFont="1" applyFill="1" applyAlignment="1">
      <alignment horizontal="center"/>
    </xf>
    <xf numFmtId="0" fontId="1" fillId="0" borderId="2" xfId="3" applyFont="1" applyFill="1" applyBorder="1" applyAlignment="1">
      <alignment horizontal="center"/>
    </xf>
    <xf numFmtId="164" fontId="1" fillId="0" borderId="3" xfId="4" applyNumberFormat="1" applyFont="1" applyFill="1" applyBorder="1" applyAlignment="1">
      <alignment horizontal="center" wrapText="1"/>
    </xf>
    <xf numFmtId="0" fontId="1" fillId="0" borderId="3" xfId="3" applyFont="1" applyFill="1" applyBorder="1" applyAlignment="1">
      <alignment horizontal="center" wrapText="1"/>
    </xf>
    <xf numFmtId="164" fontId="1" fillId="0" borderId="3" xfId="6" applyNumberFormat="1" applyFont="1" applyFill="1" applyBorder="1" applyAlignment="1">
      <alignment horizontal="center" wrapText="1"/>
    </xf>
    <xf numFmtId="0" fontId="1" fillId="0" borderId="0" xfId="3" applyFont="1" applyAlignment="1">
      <alignment horizontal="center"/>
    </xf>
    <xf numFmtId="0" fontId="16" fillId="0" borderId="1" xfId="3" applyFont="1" applyFill="1" applyBorder="1" applyAlignment="1">
      <alignment horizontal="center"/>
    </xf>
    <xf numFmtId="0" fontId="1" fillId="0" borderId="1" xfId="3" applyFont="1" applyFill="1" applyBorder="1" applyAlignment="1">
      <alignment horizontal="center"/>
    </xf>
    <xf numFmtId="164" fontId="1" fillId="0" borderId="1" xfId="4" applyNumberFormat="1" applyFont="1" applyFill="1" applyBorder="1" applyAlignment="1">
      <alignment horizontal="center" wrapText="1"/>
    </xf>
    <xf numFmtId="0" fontId="1" fillId="0" borderId="1" xfId="3" applyFont="1" applyFill="1" applyBorder="1" applyAlignment="1">
      <alignment horizontal="center" wrapText="1"/>
    </xf>
    <xf numFmtId="164" fontId="1" fillId="0" borderId="1" xfId="4" applyNumberFormat="1" applyFont="1" applyFill="1" applyBorder="1" applyAlignment="1">
      <alignment horizontal="center"/>
    </xf>
    <xf numFmtId="164" fontId="1" fillId="0" borderId="1" xfId="6" applyNumberFormat="1" applyFont="1" applyFill="1" applyBorder="1" applyAlignment="1">
      <alignment horizontal="center" wrapText="1"/>
    </xf>
    <xf numFmtId="164" fontId="1" fillId="0" borderId="1" xfId="6" applyNumberFormat="1" applyFont="1" applyFill="1" applyBorder="1" applyAlignment="1">
      <alignment horizontal="center"/>
    </xf>
    <xf numFmtId="0" fontId="11" fillId="0" borderId="0" xfId="3" applyFont="1" applyFill="1" applyAlignment="1">
      <alignment horizontal="left"/>
    </xf>
    <xf numFmtId="0" fontId="15" fillId="0" borderId="0" xfId="3" applyFont="1" applyFill="1" applyAlignment="1">
      <alignment horizontal="center"/>
    </xf>
    <xf numFmtId="164" fontId="15" fillId="0" borderId="0" xfId="8" applyNumberFormat="1" applyFont="1" applyFill="1" applyAlignment="1">
      <alignment horizontal="center"/>
    </xf>
    <xf numFmtId="9" fontId="15" fillId="0" borderId="0" xfId="3" applyNumberFormat="1" applyFont="1" applyFill="1" applyAlignment="1">
      <alignment horizontal="center"/>
    </xf>
    <xf numFmtId="165" fontId="8" fillId="0" borderId="14" xfId="9" applyNumberFormat="1" applyFont="1" applyFill="1" applyBorder="1"/>
    <xf numFmtId="166" fontId="8" fillId="0" borderId="0" xfId="5" applyNumberFormat="1" applyFont="1" applyFill="1"/>
    <xf numFmtId="166" fontId="8" fillId="0" borderId="0" xfId="9" applyNumberFormat="1" applyFont="1" applyFill="1"/>
    <xf numFmtId="0" fontId="8" fillId="2" borderId="13" xfId="9" applyFont="1" applyFill="1" applyBorder="1"/>
    <xf numFmtId="0" fontId="8" fillId="2" borderId="0" xfId="9" applyFont="1" applyFill="1" applyBorder="1"/>
    <xf numFmtId="164" fontId="8" fillId="2" borderId="14" xfId="9" applyNumberFormat="1" applyFont="1" applyFill="1" applyBorder="1"/>
    <xf numFmtId="0" fontId="8" fillId="0" borderId="0" xfId="9" applyFont="1" applyFill="1" applyBorder="1" applyAlignment="1">
      <alignment horizontal="center"/>
    </xf>
    <xf numFmtId="0" fontId="8" fillId="0" borderId="0" xfId="9" applyFont="1" applyFill="1" applyBorder="1" applyAlignment="1">
      <alignment horizontal="right"/>
    </xf>
    <xf numFmtId="41" fontId="8" fillId="0" borderId="5" xfId="9" applyNumberFormat="1" applyFont="1" applyFill="1" applyBorder="1"/>
    <xf numFmtId="41" fontId="8" fillId="0" borderId="21" xfId="9" applyNumberFormat="1" applyFont="1" applyFill="1" applyBorder="1"/>
    <xf numFmtId="41" fontId="8" fillId="0" borderId="22" xfId="9" applyNumberFormat="1" applyFont="1" applyFill="1" applyBorder="1"/>
    <xf numFmtId="41" fontId="8" fillId="2" borderId="15" xfId="9" applyNumberFormat="1" applyFont="1" applyFill="1" applyBorder="1"/>
    <xf numFmtId="37" fontId="17" fillId="0" borderId="0" xfId="11" applyFont="1"/>
    <xf numFmtId="0" fontId="8" fillId="0" borderId="5" xfId="9" applyFont="1" applyBorder="1"/>
    <xf numFmtId="0" fontId="8" fillId="0" borderId="0" xfId="9" applyFont="1" applyAlignment="1">
      <alignment horizontal="right"/>
    </xf>
    <xf numFmtId="0" fontId="11" fillId="0" borderId="1" xfId="9" applyFont="1" applyBorder="1" applyAlignment="1">
      <alignment horizontal="center"/>
    </xf>
    <xf numFmtId="14" fontId="8" fillId="0" borderId="0" xfId="9" applyNumberFormat="1" applyFont="1" applyAlignment="1">
      <alignment horizontal="center"/>
    </xf>
    <xf numFmtId="14" fontId="8" fillId="0" borderId="0" xfId="9" applyNumberFormat="1" applyFont="1"/>
    <xf numFmtId="0" fontId="8" fillId="0" borderId="15" xfId="9" applyFont="1" applyBorder="1"/>
    <xf numFmtId="0" fontId="8" fillId="0" borderId="15" xfId="9" applyFont="1" applyBorder="1" applyAlignment="1">
      <alignment horizontal="right"/>
    </xf>
    <xf numFmtId="0" fontId="8" fillId="0" borderId="15" xfId="9" applyFont="1" applyBorder="1" applyAlignment="1">
      <alignment horizontal="center"/>
    </xf>
    <xf numFmtId="1" fontId="8" fillId="0" borderId="0" xfId="9" applyNumberFormat="1" applyFont="1" applyAlignment="1">
      <alignment horizontal="center"/>
    </xf>
    <xf numFmtId="14" fontId="8" fillId="0" borderId="0" xfId="9" applyNumberFormat="1" applyFont="1" applyFill="1" applyAlignment="1">
      <alignment horizontal="center"/>
    </xf>
    <xf numFmtId="14" fontId="17" fillId="0" borderId="0" xfId="9" applyNumberFormat="1" applyFont="1" applyFill="1" applyAlignment="1">
      <alignment horizontal="center"/>
    </xf>
    <xf numFmtId="0" fontId="8" fillId="0" borderId="0" xfId="9" applyFont="1" applyBorder="1" applyAlignment="1">
      <alignment horizontal="right"/>
    </xf>
    <xf numFmtId="0" fontId="8" fillId="0" borderId="0" xfId="9" applyFont="1" applyBorder="1"/>
    <xf numFmtId="0" fontId="8" fillId="0" borderId="0" xfId="9" applyFont="1" applyBorder="1" applyAlignment="1">
      <alignment horizontal="center"/>
    </xf>
    <xf numFmtId="0" fontId="1" fillId="0" borderId="4" xfId="3" applyFont="1" applyFill="1" applyBorder="1" applyAlignment="1">
      <alignment horizontal="center" wrapText="1"/>
    </xf>
    <xf numFmtId="0" fontId="1" fillId="0" borderId="5" xfId="3" applyFont="1" applyFill="1" applyBorder="1" applyAlignment="1">
      <alignment horizontal="center" wrapText="1"/>
    </xf>
    <xf numFmtId="0" fontId="1" fillId="0" borderId="6" xfId="3" applyFont="1" applyFill="1" applyBorder="1" applyAlignment="1">
      <alignment horizontal="center" wrapText="1"/>
    </xf>
    <xf numFmtId="164" fontId="1" fillId="0" borderId="3" xfId="4" applyNumberFormat="1" applyFont="1" applyFill="1" applyBorder="1" applyAlignment="1">
      <alignment horizontal="center" wrapText="1"/>
    </xf>
    <xf numFmtId="164" fontId="1" fillId="0" borderId="4" xfId="4" applyNumberFormat="1" applyFont="1" applyFill="1" applyBorder="1" applyAlignment="1">
      <alignment horizontal="center" wrapText="1"/>
    </xf>
    <xf numFmtId="164" fontId="1" fillId="0" borderId="6" xfId="4" applyNumberFormat="1" applyFont="1" applyFill="1" applyBorder="1" applyAlignment="1">
      <alignment horizontal="center" wrapText="1"/>
    </xf>
    <xf numFmtId="164" fontId="5" fillId="0" borderId="4" xfId="6" applyNumberFormat="1" applyFont="1" applyFill="1" applyBorder="1" applyAlignment="1">
      <alignment horizontal="center" wrapText="1"/>
    </xf>
    <xf numFmtId="164" fontId="5" fillId="0" borderId="6" xfId="6" applyNumberFormat="1" applyFont="1" applyFill="1" applyBorder="1" applyAlignment="1">
      <alignment horizontal="center" wrapText="1"/>
    </xf>
    <xf numFmtId="37" fontId="14" fillId="0" borderId="0" xfId="1" applyNumberFormat="1" applyFont="1" applyAlignment="1">
      <alignment horizontal="center"/>
    </xf>
    <xf numFmtId="0" fontId="14" fillId="0" borderId="0" xfId="1" applyFont="1" applyAlignment="1">
      <alignment horizontal="center"/>
    </xf>
    <xf numFmtId="0" fontId="15" fillId="0" borderId="1" xfId="3" applyFont="1" applyFill="1" applyBorder="1" applyAlignment="1">
      <alignment horizontal="center" wrapText="1"/>
    </xf>
    <xf numFmtId="0" fontId="1" fillId="0" borderId="3" xfId="3" applyFont="1" applyFill="1" applyBorder="1" applyAlignment="1">
      <alignment horizontal="center" wrapText="1"/>
    </xf>
    <xf numFmtId="0" fontId="8" fillId="0" borderId="0" xfId="9" applyFont="1" applyBorder="1" applyAlignment="1">
      <alignment horizontal="center"/>
    </xf>
    <xf numFmtId="0" fontId="11" fillId="0" borderId="1" xfId="9" applyFont="1" applyBorder="1" applyAlignment="1">
      <alignment horizontal="center"/>
    </xf>
    <xf numFmtId="0" fontId="8" fillId="0" borderId="0" xfId="9" applyFont="1" applyAlignment="1">
      <alignment horizontal="center"/>
    </xf>
    <xf numFmtId="0" fontId="8" fillId="0" borderId="5" xfId="9" applyFont="1" applyFill="1" applyBorder="1" applyAlignment="1">
      <alignment horizontal="right"/>
    </xf>
    <xf numFmtId="0" fontId="8" fillId="0" borderId="5" xfId="9" applyFont="1" applyFill="1" applyBorder="1" applyAlignment="1">
      <alignment wrapText="1"/>
    </xf>
  </cellXfs>
  <cellStyles count="12">
    <cellStyle name="Currency 2" xfId="8"/>
    <cellStyle name="Currency 2 3" xfId="6"/>
    <cellStyle name="Currency 5" xfId="4"/>
    <cellStyle name="Normal" xfId="0" builtinId="0"/>
    <cellStyle name="Normal 10 2" xfId="2"/>
    <cellStyle name="Normal 2" xfId="11"/>
    <cellStyle name="Normal 2 3" xfId="1"/>
    <cellStyle name="Normal 2 4" xfId="9"/>
    <cellStyle name="Normal 6" xfId="7"/>
    <cellStyle name="Normal_DEPN2K" xfId="3"/>
    <cellStyle name="Percent 12" xfId="5"/>
    <cellStyle name="Percent 1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_WASTE\SYS\ACCOUNT\CV2000\022000\2000_FEBRUARY_%20GL%20REC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_TO_Z\WASTE%20COMPANY%20GROUP\WAC0252%20-%20Waste%20Control,%20Inc-1633\Rate%20Cases\2013%20Rate%20Case\Workpapers\Waste%20Control,%20Inc.-%20Cost%20Study%2006-3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cmickels\Desktop\Example%20of%20WM%20of%20SnoK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TRANS\Chris%20M\Solid%20Waste\San%20Juan%20Sanitation%20Co\Year%202010\Staff\San%20Juan%20Sanitation\WUTC\SJS%20Income%20State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o111\share\frsx\D0536y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_TO_Z/WASTE%20COMPANY%20GROUP/WAC0252%20-%20Waste%20Control,%20Inc-1633/Rate%20Cases/2013%20Rate%20Case/Dave%20Wiley/Post%20Suspension/Files%20for%20conf%20call%20032114/sent%20to%20utc/staff%20WCI%20Pro%20forma%2010-11-2013%20cos%20from%20meliss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TIL\TRANS\Chris%20M\Solid%20Waste\San%20Juan%20Sanitation%20Co\Year%202010\Staff\W_COMP\Rosario\2007%20rate%20case\Worksheets\070944%20Loan%20Recalcul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budget.wm.com/plan07/F2_24_Month_Condensed_Ops_PnL_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disnap\accounting\MODEST~1\203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ns-2674%20Ke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TIL\TRANS\Waste%20Management%20-%20Filings\Ellensburg\Year%202009\TG-091472%20(GRC)\Staff\TG-091472%20WM%20of%20Ellensburg%20(Workpape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TRANS\Chris%20M\Solid%20Waste\Waste%20Management\Sno-King\Year%202009\TG-091933\Staff\TG-091933%20WM%20of%20SnoKing%20GRC%20(Workpaper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2004%20Planning%20Requirements\5-20%20Submission\6%20Report%20Requirements\Reports%20Master%20List%20and%20Mockups%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ssignments\Solid%20Waste\Waste%20Connections\Year%202008\American%20Disposal%20Company,%20Inc\Yr%202009\TG-090098%20(General%20Case)\Staff\TG-090097%20&amp;%20TG-090098%20Proforma%20(Staff%20-%20Route%20H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_TO_Z/WASTE%20COMPANY%20GROUP/WAC0252%20-%20Waste%20Control,%20Inc-1633/Rate%20Cases/2014%20Rate%20Case/Data%20Requests%20to%20Us/tracker/provided/IDR1/TG-140560WCI%20Operations%200522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G-140560WCI%20Operations%2008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ttyCash-10110"/>
      <sheetName val="10200"/>
      <sheetName val="10210"/>
      <sheetName val="10250_RECON"/>
      <sheetName val="10250_MVPSS"/>
      <sheetName val="10250_Recy Chkg"/>
      <sheetName val="10250_Reimb Accts"/>
      <sheetName val="10250_Rollfwd"/>
      <sheetName val="10410_Rollfwd"/>
      <sheetName val="10410_Recon"/>
      <sheetName val="10410_Trade"/>
      <sheetName val="10410_Lodi"/>
      <sheetName val="10410_Sac Co"/>
      <sheetName val="10410_Brokered"/>
      <sheetName val="10420_Rollfwd"/>
      <sheetName val="10420 RECON"/>
      <sheetName val="Rollfwd_10550"/>
      <sheetName val="Recon_10550"/>
      <sheetName val="Recon_10555"/>
      <sheetName val="Recon_10610"/>
      <sheetName val="A170XX-October"/>
      <sheetName val="Recon_10760"/>
      <sheetName val="Rollfwd_10820"/>
      <sheetName val="PPXXC_10830"/>
      <sheetName val="Schedule_10830"/>
      <sheetName val="Recon_10830"/>
      <sheetName val="Rollfwd_10850"/>
      <sheetName val="Recon_10850"/>
      <sheetName val="ReconSumm_10890"/>
      <sheetName val="ASSETS 11XXX"/>
      <sheetName val="ACC DEP 12XXX"/>
      <sheetName val="GOODWILL_15120"/>
      <sheetName val="Rollfwd_15450"/>
      <sheetName val="15450_92 bond"/>
      <sheetName val="15450_94 Bond "/>
      <sheetName val="Recon_15450"/>
      <sheetName val="Rollfwd_15320_15500"/>
      <sheetName val="16100_Rollfwd"/>
      <sheetName val="A180543"/>
      <sheetName val="A20110"/>
      <sheetName val="Rollfwd_20120"/>
      <sheetName val="Recon_20120"/>
      <sheetName val="Recon_20130"/>
      <sheetName val="Recon_20133"/>
      <sheetName val="Recon_20135"/>
      <sheetName val="Recon_20137"/>
      <sheetName val="A20140"/>
      <sheetName val="SALES TAX RETURN_20140"/>
      <sheetName val="Rollfwd_20170"/>
      <sheetName val="Recon_20170"/>
      <sheetName val="Recon_20175"/>
      <sheetName val="Recon_20177"/>
      <sheetName val="Detail_20320"/>
      <sheetName val="Rollfwd_20325"/>
      <sheetName val="Recon_20325"/>
      <sheetName val="A20330"/>
      <sheetName val="RECON 20335"/>
      <sheetName val="RECON_20340"/>
      <sheetName val="DETAILED 20360"/>
      <sheetName val="recon 20365"/>
      <sheetName val="recon 20375"/>
      <sheetName val="A21100 &amp; A21250"/>
      <sheetName val="21250_92 Bond"/>
      <sheetName val="21250_94 Bond"/>
      <sheetName val="21250_R. Vaccarezza"/>
      <sheetName val="21250_BOND DIS AMORT"/>
      <sheetName val="A21390"/>
      <sheetName val="Recon 22104"/>
      <sheetName val="Recon 22105"/>
      <sheetName val="Recon 22109"/>
      <sheetName val="Recon 22205 "/>
      <sheetName val="Recon 22206"/>
      <sheetName val="Recon_30XXXX"/>
      <sheetName val="Recon 150543 Revised"/>
      <sheetName val="170001 DL 121999"/>
      <sheetName val="Rollfwd_170001"/>
      <sheetName val="A170001"/>
      <sheetName val="Rollfwd_170050"/>
      <sheetName val="A170050"/>
      <sheetName val="Rollfwd_171170"/>
      <sheetName val="A171170"/>
      <sheetName val="Rollfwd_171500"/>
      <sheetName val="A171500"/>
      <sheetName val="A171504"/>
      <sheetName val="A171531"/>
      <sheetName val="A172216"/>
      <sheetName val="A172220"/>
      <sheetName val="A172355"/>
      <sheetName val="Dec_99 DL_RAW"/>
      <sheetName val="Dec_99 DL_"/>
      <sheetName val="DEC_98 DL RAW"/>
      <sheetName val="DEC_98 DL "/>
      <sheetName val="Sheet4"/>
      <sheetName val="Sheet4 (2)"/>
      <sheetName val="XXXXXX"/>
      <sheetName val="BU NAMES"/>
      <sheetName val="PS BS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1">
          <cell r="A1" t="str">
            <v>Fixed Assets Reconciliations - Lodi - 0543</v>
          </cell>
        </row>
        <row r="2">
          <cell r="A2" t="str">
            <v>February</v>
          </cell>
        </row>
        <row r="3">
          <cell r="B3" t="str">
            <v>Trucks</v>
          </cell>
          <cell r="C3" t="str">
            <v>Landfill PE</v>
          </cell>
          <cell r="D3" t="str">
            <v>Support Trucks</v>
          </cell>
          <cell r="E3" t="str">
            <v xml:space="preserve">Containers </v>
          </cell>
          <cell r="F3" t="str">
            <v>M&amp;E</v>
          </cell>
          <cell r="G3" t="str">
            <v>OfficeEquip</v>
          </cell>
          <cell r="H3" t="str">
            <v>Building</v>
          </cell>
          <cell r="I3" t="str">
            <v>Leashold Improv</v>
          </cell>
          <cell r="J3" t="str">
            <v>Autos</v>
          </cell>
          <cell r="K3" t="str">
            <v>Land</v>
          </cell>
          <cell r="L3" t="str">
            <v>Total Assets</v>
          </cell>
        </row>
        <row r="4">
          <cell r="A4" t="str">
            <v>Description/A/C</v>
          </cell>
          <cell r="B4" t="str">
            <v>11110 &amp;120</v>
          </cell>
          <cell r="C4">
            <v>11210</v>
          </cell>
          <cell r="D4">
            <v>11310</v>
          </cell>
          <cell r="E4" t="str">
            <v>11410 &amp; 20</v>
          </cell>
          <cell r="F4" t="str">
            <v>11510 &amp; 20</v>
          </cell>
          <cell r="G4" t="str">
            <v>11610 &amp; 20</v>
          </cell>
          <cell r="H4" t="str">
            <v>11710 &amp; 20</v>
          </cell>
          <cell r="I4">
            <v>11810</v>
          </cell>
          <cell r="J4">
            <v>11910</v>
          </cell>
          <cell r="K4">
            <v>13110</v>
          </cell>
        </row>
        <row r="6">
          <cell r="A6" t="str">
            <v>GL Beginning Bal</v>
          </cell>
          <cell r="B6">
            <v>6370279.0000000009</v>
          </cell>
          <cell r="C6">
            <v>1152675.96</v>
          </cell>
          <cell r="D6">
            <v>230167.72999999998</v>
          </cell>
          <cell r="E6">
            <v>9808085.1799999997</v>
          </cell>
          <cell r="F6">
            <v>3002548.89</v>
          </cell>
          <cell r="G6">
            <v>1058753.53</v>
          </cell>
          <cell r="H6">
            <v>5945538.0099999998</v>
          </cell>
          <cell r="I6">
            <v>2233939.7999999998</v>
          </cell>
          <cell r="J6">
            <v>47342.04</v>
          </cell>
          <cell r="K6">
            <v>987725.13</v>
          </cell>
          <cell r="L6">
            <v>30837055.270000003</v>
          </cell>
        </row>
        <row r="8">
          <cell r="A8" t="str">
            <v>Additions:</v>
          </cell>
          <cell r="B8">
            <v>0</v>
          </cell>
          <cell r="E8">
            <v>0</v>
          </cell>
          <cell r="F8">
            <v>0</v>
          </cell>
          <cell r="G8">
            <v>0</v>
          </cell>
        </row>
        <row r="11">
          <cell r="A11" t="str">
            <v>Accruals:</v>
          </cell>
        </row>
        <row r="13">
          <cell r="A13" t="str">
            <v>Deletions:</v>
          </cell>
        </row>
        <row r="15">
          <cell r="A15" t="str">
            <v>Adjusted GL Bal:</v>
          </cell>
          <cell r="B15">
            <v>6370279.0000000009</v>
          </cell>
          <cell r="C15">
            <v>1152675.96</v>
          </cell>
          <cell r="D15">
            <v>230167.72999999998</v>
          </cell>
          <cell r="E15">
            <v>9808085.1799999997</v>
          </cell>
          <cell r="F15">
            <v>3002548.89</v>
          </cell>
          <cell r="G15">
            <v>1058753.53</v>
          </cell>
          <cell r="H15">
            <v>5945538.0099999998</v>
          </cell>
          <cell r="I15">
            <v>2233939.7999999998</v>
          </cell>
          <cell r="J15">
            <v>47342.04</v>
          </cell>
          <cell r="K15">
            <v>987725.13</v>
          </cell>
          <cell r="L15">
            <v>30837055.270000003</v>
          </cell>
        </row>
        <row r="17">
          <cell r="A17" t="str">
            <v>GBA Balances</v>
          </cell>
          <cell r="B17">
            <v>6486957.9000000004</v>
          </cell>
          <cell r="C17">
            <v>1191195.51</v>
          </cell>
          <cell r="D17">
            <v>230167.73</v>
          </cell>
          <cell r="E17">
            <v>9808085.1799999997</v>
          </cell>
          <cell r="F17">
            <v>2783580.08</v>
          </cell>
          <cell r="G17">
            <v>1058752.1299999999</v>
          </cell>
          <cell r="H17">
            <v>5945538.0099999998</v>
          </cell>
          <cell r="I17">
            <v>2233939.7999999998</v>
          </cell>
          <cell r="J17">
            <v>47342.04</v>
          </cell>
          <cell r="K17">
            <v>988191.66</v>
          </cell>
          <cell r="L17">
            <v>30773750.039999999</v>
          </cell>
        </row>
        <row r="19">
          <cell r="A19" t="str">
            <v>Variance</v>
          </cell>
          <cell r="B19">
            <v>-116678.89999999944</v>
          </cell>
          <cell r="C19">
            <v>-38519.550000000047</v>
          </cell>
          <cell r="D19">
            <v>0</v>
          </cell>
          <cell r="E19">
            <v>0</v>
          </cell>
          <cell r="F19">
            <v>218968.81000000006</v>
          </cell>
          <cell r="G19">
            <v>1.4000000001396984</v>
          </cell>
          <cell r="H19">
            <v>0</v>
          </cell>
          <cell r="I19">
            <v>0</v>
          </cell>
          <cell r="J19">
            <v>0</v>
          </cell>
          <cell r="K19">
            <v>-466.53000000002794</v>
          </cell>
          <cell r="L19">
            <v>63305.230000004172</v>
          </cell>
        </row>
      </sheetData>
      <sheetData sheetId="30" refreshError="1">
        <row r="4">
          <cell r="A4" t="str">
            <v>Accumulated Depreciation:</v>
          </cell>
          <cell r="D4">
            <v>65920</v>
          </cell>
          <cell r="F4">
            <v>60925</v>
          </cell>
          <cell r="G4">
            <v>70905</v>
          </cell>
          <cell r="H4">
            <v>90910</v>
          </cell>
        </row>
        <row r="5">
          <cell r="A5" t="str">
            <v>February</v>
          </cell>
          <cell r="B5">
            <v>52930</v>
          </cell>
          <cell r="C5">
            <v>52935</v>
          </cell>
          <cell r="D5">
            <v>60920</v>
          </cell>
          <cell r="E5">
            <v>54935</v>
          </cell>
          <cell r="F5">
            <v>54925</v>
          </cell>
          <cell r="G5">
            <v>60905</v>
          </cell>
          <cell r="H5">
            <v>65910</v>
          </cell>
          <cell r="I5">
            <v>90915</v>
          </cell>
          <cell r="J5">
            <v>90900</v>
          </cell>
        </row>
        <row r="6">
          <cell r="B6" t="str">
            <v>Trucks</v>
          </cell>
          <cell r="C6" t="str">
            <v>Landfill PE</v>
          </cell>
          <cell r="D6" t="str">
            <v>Support Trucks</v>
          </cell>
          <cell r="E6" t="str">
            <v xml:space="preserve">Containers </v>
          </cell>
          <cell r="F6" t="str">
            <v>M&amp;E</v>
          </cell>
          <cell r="G6" t="str">
            <v>OfficeEquip</v>
          </cell>
          <cell r="H6" t="str">
            <v>Building</v>
          </cell>
          <cell r="I6" t="str">
            <v>Leashold Improv</v>
          </cell>
          <cell r="J6" t="str">
            <v>Autos</v>
          </cell>
          <cell r="K6" t="str">
            <v>Land</v>
          </cell>
          <cell r="L6" t="str">
            <v>Total Accumulated</v>
          </cell>
        </row>
        <row r="7">
          <cell r="A7" t="str">
            <v>Description/A/C</v>
          </cell>
          <cell r="B7" t="str">
            <v>121XX</v>
          </cell>
          <cell r="C7" t="str">
            <v>122XX</v>
          </cell>
          <cell r="D7" t="str">
            <v>123XX</v>
          </cell>
          <cell r="E7" t="str">
            <v>124XX</v>
          </cell>
          <cell r="F7" t="str">
            <v>125XX</v>
          </cell>
          <cell r="G7" t="str">
            <v>126XX</v>
          </cell>
          <cell r="H7" t="str">
            <v>127XX</v>
          </cell>
          <cell r="I7" t="str">
            <v>128XX</v>
          </cell>
          <cell r="J7" t="str">
            <v>129XX</v>
          </cell>
          <cell r="K7">
            <v>13250</v>
          </cell>
          <cell r="L7" t="str">
            <v>Depreciation</v>
          </cell>
        </row>
        <row r="9">
          <cell r="A9" t="str">
            <v>GL Beginning Bal</v>
          </cell>
          <cell r="B9">
            <v>-4345139.9400000004</v>
          </cell>
          <cell r="C9">
            <v>-631095.49999999988</v>
          </cell>
          <cell r="D9">
            <v>-197525.75999999998</v>
          </cell>
          <cell r="E9">
            <v>-6570378.0800000001</v>
          </cell>
          <cell r="F9">
            <v>-2358947.5299999998</v>
          </cell>
          <cell r="G9">
            <v>-645903.84000000008</v>
          </cell>
          <cell r="H9">
            <v>-2171023.04</v>
          </cell>
          <cell r="I9">
            <v>-726384.56</v>
          </cell>
          <cell r="J9">
            <v>-36395.379999999997</v>
          </cell>
          <cell r="K9">
            <v>-466.76</v>
          </cell>
          <cell r="L9">
            <v>-17683260.390000001</v>
          </cell>
        </row>
        <row r="11">
          <cell r="A11" t="str">
            <v>Additions:</v>
          </cell>
          <cell r="B11">
            <v>-65915.709999999992</v>
          </cell>
          <cell r="C11">
            <v>-22490.11</v>
          </cell>
          <cell r="D11">
            <v>-2297.98</v>
          </cell>
          <cell r="E11">
            <v>-89579.91</v>
          </cell>
          <cell r="F11">
            <v>-55942.879999999997</v>
          </cell>
          <cell r="G11">
            <v>-29722.478000000003</v>
          </cell>
          <cell r="H11">
            <v>-41958.92</v>
          </cell>
          <cell r="I11">
            <v>-20345.439999999999</v>
          </cell>
          <cell r="J11">
            <v>-729.78</v>
          </cell>
          <cell r="L11">
            <v>-328983.20799999998</v>
          </cell>
        </row>
        <row r="13">
          <cell r="B13">
            <v>5502.79</v>
          </cell>
          <cell r="C13">
            <v>-5502.79</v>
          </cell>
        </row>
        <row r="14">
          <cell r="A14" t="str">
            <v>Accruals:</v>
          </cell>
        </row>
        <row r="16">
          <cell r="A16" t="str">
            <v>Deletions:</v>
          </cell>
        </row>
        <row r="18">
          <cell r="A18" t="str">
            <v>Adjusted GL Bal:</v>
          </cell>
          <cell r="B18">
            <v>-4405552.8600000003</v>
          </cell>
          <cell r="C18">
            <v>-659088.39999999991</v>
          </cell>
          <cell r="D18">
            <v>-199823.74</v>
          </cell>
          <cell r="E18">
            <v>-6659957.9900000002</v>
          </cell>
          <cell r="F18">
            <v>-2414890.4099999997</v>
          </cell>
          <cell r="G18">
            <v>-675626.31800000009</v>
          </cell>
          <cell r="H18">
            <v>-2212981.96</v>
          </cell>
          <cell r="I18">
            <v>-746730</v>
          </cell>
          <cell r="J18">
            <v>-37125.159999999996</v>
          </cell>
          <cell r="K18">
            <v>0</v>
          </cell>
          <cell r="L18">
            <v>-18011776.838</v>
          </cell>
        </row>
        <row r="20">
          <cell r="A20" t="str">
            <v>GBA Balances</v>
          </cell>
          <cell r="B20">
            <v>-4438805.79</v>
          </cell>
          <cell r="C20">
            <v>-659088.4</v>
          </cell>
          <cell r="D20">
            <v>-199823.74</v>
          </cell>
          <cell r="E20">
            <v>-6659957.9900000002</v>
          </cell>
          <cell r="F20">
            <v>-2243545.98</v>
          </cell>
          <cell r="G20">
            <v>-675626.34</v>
          </cell>
          <cell r="H20">
            <v>-2212981.96</v>
          </cell>
          <cell r="I20">
            <v>-746730</v>
          </cell>
          <cell r="J20">
            <v>-37125.160000000003</v>
          </cell>
          <cell r="K20">
            <v>-466.76</v>
          </cell>
          <cell r="L20">
            <v>-17874152.120000005</v>
          </cell>
        </row>
        <row r="22">
          <cell r="A22" t="str">
            <v>Variance</v>
          </cell>
          <cell r="B22">
            <v>33252.929999999702</v>
          </cell>
          <cell r="C22">
            <v>0</v>
          </cell>
          <cell r="D22">
            <v>0</v>
          </cell>
          <cell r="E22">
            <v>0</v>
          </cell>
          <cell r="F22">
            <v>-171344.4299999997</v>
          </cell>
          <cell r="G22">
            <v>2.199999988079071E-2</v>
          </cell>
          <cell r="H22">
            <v>0</v>
          </cell>
          <cell r="I22">
            <v>0</v>
          </cell>
          <cell r="J22">
            <v>0</v>
          </cell>
          <cell r="K22">
            <v>466.76</v>
          </cell>
          <cell r="L22">
            <v>-137624.71799999475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row r="1">
          <cell r="A1" t="str">
            <v>CWRS</v>
          </cell>
        </row>
        <row r="2">
          <cell r="A2" t="str">
            <v>COPMPST AND OTHER SALES</v>
          </cell>
        </row>
        <row r="3">
          <cell r="A3" t="str">
            <v>SALES &amp; USE TAX</v>
          </cell>
        </row>
        <row r="5">
          <cell r="C5" t="str">
            <v>TAXABLE</v>
          </cell>
          <cell r="D5" t="str">
            <v>NONTAXABLE</v>
          </cell>
          <cell r="E5" t="str">
            <v>TOTAL</v>
          </cell>
        </row>
        <row r="7">
          <cell r="A7" t="str">
            <v>OCT 1999:</v>
          </cell>
        </row>
        <row r="8">
          <cell r="A8" t="str">
            <v>T/S SALES</v>
          </cell>
          <cell r="C8">
            <v>0</v>
          </cell>
          <cell r="D8">
            <v>0</v>
          </cell>
          <cell r="E8">
            <v>0</v>
          </cell>
        </row>
        <row r="9">
          <cell r="A9" t="str">
            <v>CASH SALES</v>
          </cell>
          <cell r="E9">
            <v>0</v>
          </cell>
        </row>
        <row r="10">
          <cell r="A10" t="str">
            <v>CHARGE SALES</v>
          </cell>
          <cell r="E10">
            <v>0</v>
          </cell>
        </row>
        <row r="11">
          <cell r="A11" t="str">
            <v>RECYCLING SALES</v>
          </cell>
          <cell r="E11">
            <v>0</v>
          </cell>
        </row>
        <row r="12">
          <cell r="A12" t="str">
            <v>OTHER SALES:</v>
          </cell>
        </row>
        <row r="13">
          <cell r="A13" t="str">
            <v xml:space="preserve"> WASTE CARTS</v>
          </cell>
          <cell r="C13">
            <v>645</v>
          </cell>
          <cell r="E13">
            <v>645</v>
          </cell>
        </row>
        <row r="14">
          <cell r="A14" t="str">
            <v xml:space="preserve"> MISC T/S</v>
          </cell>
          <cell r="C14">
            <v>0</v>
          </cell>
          <cell r="E14">
            <v>0</v>
          </cell>
        </row>
        <row r="16">
          <cell r="B16" t="str">
            <v>TOTAL</v>
          </cell>
          <cell r="C16">
            <v>645</v>
          </cell>
          <cell r="D16">
            <v>0</v>
          </cell>
          <cell r="E16">
            <v>645</v>
          </cell>
        </row>
        <row r="18">
          <cell r="A18" t="str">
            <v>NOV 1999:</v>
          </cell>
        </row>
        <row r="19">
          <cell r="A19" t="str">
            <v>T/S SALES</v>
          </cell>
          <cell r="E19">
            <v>0</v>
          </cell>
        </row>
        <row r="20">
          <cell r="A20" t="str">
            <v>CASH SALES</v>
          </cell>
          <cell r="E20">
            <v>0</v>
          </cell>
        </row>
        <row r="21">
          <cell r="A21" t="str">
            <v>CHARGE SALES</v>
          </cell>
          <cell r="E21">
            <v>0</v>
          </cell>
        </row>
        <row r="22">
          <cell r="A22" t="str">
            <v>RECYCLING SALES</v>
          </cell>
          <cell r="E22">
            <v>0</v>
          </cell>
        </row>
        <row r="23">
          <cell r="A23" t="str">
            <v>OTHER SALES:</v>
          </cell>
        </row>
        <row r="24">
          <cell r="A24" t="str">
            <v xml:space="preserve"> WASTE CARTS</v>
          </cell>
          <cell r="C24">
            <v>0</v>
          </cell>
          <cell r="E24">
            <v>0</v>
          </cell>
        </row>
        <row r="25">
          <cell r="A25" t="str">
            <v xml:space="preserve"> MISC T/S</v>
          </cell>
          <cell r="C25">
            <v>0</v>
          </cell>
          <cell r="E25">
            <v>0</v>
          </cell>
        </row>
        <row r="27">
          <cell r="B27" t="str">
            <v>TOTAL</v>
          </cell>
          <cell r="C27">
            <v>0</v>
          </cell>
          <cell r="D27">
            <v>0</v>
          </cell>
          <cell r="E27">
            <v>0</v>
          </cell>
        </row>
        <row r="29">
          <cell r="A29" t="str">
            <v>DEC 1999:</v>
          </cell>
        </row>
        <row r="30">
          <cell r="A30" t="str">
            <v>T/S SALES</v>
          </cell>
          <cell r="E30">
            <v>0</v>
          </cell>
        </row>
        <row r="31">
          <cell r="A31" t="str">
            <v>CASH SALES</v>
          </cell>
          <cell r="E31">
            <v>0</v>
          </cell>
        </row>
        <row r="32">
          <cell r="A32" t="str">
            <v>CHARGE SALES</v>
          </cell>
          <cell r="E32">
            <v>0</v>
          </cell>
        </row>
        <row r="33">
          <cell r="A33" t="str">
            <v>RECYCLING SALES</v>
          </cell>
          <cell r="E33">
            <v>0</v>
          </cell>
        </row>
        <row r="34">
          <cell r="A34" t="str">
            <v>OTHER SALES:</v>
          </cell>
        </row>
        <row r="35">
          <cell r="A35" t="str">
            <v xml:space="preserve"> WASTE CARTS</v>
          </cell>
          <cell r="C35">
            <v>0</v>
          </cell>
          <cell r="D35">
            <v>0</v>
          </cell>
          <cell r="E35">
            <v>0</v>
          </cell>
        </row>
        <row r="36">
          <cell r="A36" t="str">
            <v xml:space="preserve"> MISC T/S</v>
          </cell>
          <cell r="C36">
            <v>0</v>
          </cell>
          <cell r="D36">
            <v>0</v>
          </cell>
          <cell r="E36">
            <v>0</v>
          </cell>
        </row>
        <row r="38">
          <cell r="B38" t="str">
            <v>TOTAL</v>
          </cell>
          <cell r="C38">
            <v>0</v>
          </cell>
          <cell r="D38">
            <v>0</v>
          </cell>
          <cell r="E38">
            <v>0</v>
          </cell>
        </row>
        <row r="40">
          <cell r="A40" t="str">
            <v>QUARTER TOTAL - 12/31/99:</v>
          </cell>
        </row>
        <row r="41">
          <cell r="A41" t="str">
            <v>T/S SALES</v>
          </cell>
          <cell r="C41">
            <v>0</v>
          </cell>
          <cell r="D41">
            <v>0</v>
          </cell>
          <cell r="E41">
            <v>0</v>
          </cell>
        </row>
        <row r="42">
          <cell r="A42" t="str">
            <v>CASH SALES</v>
          </cell>
          <cell r="C42">
            <v>0</v>
          </cell>
          <cell r="D42">
            <v>0</v>
          </cell>
          <cell r="E42">
            <v>0</v>
          </cell>
        </row>
        <row r="43">
          <cell r="A43" t="str">
            <v>CHARGE SALES</v>
          </cell>
          <cell r="C43">
            <v>0</v>
          </cell>
          <cell r="D43">
            <v>0</v>
          </cell>
          <cell r="E43">
            <v>0</v>
          </cell>
        </row>
        <row r="44">
          <cell r="A44" t="str">
            <v>RECYCLING SALES</v>
          </cell>
          <cell r="C44">
            <v>0</v>
          </cell>
          <cell r="D44">
            <v>0</v>
          </cell>
          <cell r="E44">
            <v>0</v>
          </cell>
        </row>
        <row r="45">
          <cell r="A45" t="str">
            <v>OTHER SALES:</v>
          </cell>
          <cell r="C45">
            <v>0</v>
          </cell>
          <cell r="D45">
            <v>0</v>
          </cell>
        </row>
        <row r="46">
          <cell r="A46" t="str">
            <v xml:space="preserve"> WASTE CARTS</v>
          </cell>
          <cell r="C46">
            <v>645</v>
          </cell>
          <cell r="D46">
            <v>0</v>
          </cell>
          <cell r="E46">
            <v>645</v>
          </cell>
        </row>
        <row r="47">
          <cell r="A47" t="str">
            <v xml:space="preserve"> MISC T/S</v>
          </cell>
          <cell r="C47">
            <v>0</v>
          </cell>
          <cell r="D47">
            <v>0</v>
          </cell>
          <cell r="E47">
            <v>0</v>
          </cell>
        </row>
        <row r="49">
          <cell r="B49" t="str">
            <v>TOTAL</v>
          </cell>
          <cell r="C49">
            <v>645</v>
          </cell>
          <cell r="D49">
            <v>0</v>
          </cell>
          <cell r="E49">
            <v>645</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ention"/>
      <sheetName val="CostStudy"/>
      <sheetName val="LURITXPF"/>
      <sheetName val="Price Out"/>
      <sheetName val="CPI"/>
    </sheetNames>
    <sheetDataSet>
      <sheetData sheetId="0"/>
      <sheetData sheetId="1"/>
      <sheetData sheetId="2">
        <row r="3">
          <cell r="A3" t="str">
            <v xml:space="preserve"> NEW IMPROVED LURITO - GALLAGHER FORMULA</v>
          </cell>
        </row>
        <row r="8">
          <cell r="B8" t="str">
            <v>!!!</v>
          </cell>
          <cell r="C8" t="str">
            <v>Revenue Requirement</v>
          </cell>
          <cell r="E8">
            <v>4057683.5515002497</v>
          </cell>
          <cell r="F8" t="str">
            <v>!!!&lt;--</v>
          </cell>
        </row>
        <row r="9">
          <cell r="B9" t="str">
            <v>!!!</v>
          </cell>
          <cell r="C9" t="str">
            <v>Revenue Deficiency</v>
          </cell>
          <cell r="E9">
            <v>167473.97150024929</v>
          </cell>
          <cell r="F9" t="str">
            <v>!!!&lt;--</v>
          </cell>
          <cell r="H9">
            <v>211361</v>
          </cell>
        </row>
        <row r="10">
          <cell r="B10" t="str">
            <v>*</v>
          </cell>
          <cell r="C10" t="str">
            <v>Revenue</v>
          </cell>
          <cell r="D10" t="str">
            <v>input&gt;</v>
          </cell>
          <cell r="E10">
            <v>3890209.5800000005</v>
          </cell>
          <cell r="F10" t="str">
            <v>* p/f before rates</v>
          </cell>
          <cell r="H10" t="str">
            <v>final deficiency</v>
          </cell>
        </row>
        <row r="11">
          <cell r="B11" t="str">
            <v>*</v>
          </cell>
          <cell r="C11" t="str">
            <v>Expenses</v>
          </cell>
          <cell r="D11" t="str">
            <v>input&gt;</v>
          </cell>
          <cell r="E11">
            <v>3671972.9527646755</v>
          </cell>
          <cell r="F11" t="str">
            <v>* p/f before rates</v>
          </cell>
        </row>
        <row r="12">
          <cell r="B12" t="str">
            <v>*</v>
          </cell>
          <cell r="C12" t="str">
            <v>Avg. Investment  -</v>
          </cell>
          <cell r="D12" t="str">
            <v>input&gt;</v>
          </cell>
          <cell r="E12">
            <v>1592224.8028140832</v>
          </cell>
          <cell r="F12" t="str">
            <v>* p/f before rates</v>
          </cell>
        </row>
        <row r="13">
          <cell r="C13" t="str">
            <v>curve turnover</v>
          </cell>
          <cell r="E13">
            <v>288.27375272911098</v>
          </cell>
          <cell r="F13" t="str">
            <v>(calculated)</v>
          </cell>
        </row>
        <row r="14">
          <cell r="C14" t="str">
            <v>final turnover</v>
          </cell>
          <cell r="E14">
            <v>254.50859657743786</v>
          </cell>
          <cell r="F14" t="str">
            <v>(calculated)</v>
          </cell>
        </row>
        <row r="15">
          <cell r="C15" t="str">
            <v>curve No. used</v>
          </cell>
          <cell r="E15">
            <v>3</v>
          </cell>
          <cell r="F15" t="str">
            <v>(calculated)</v>
          </cell>
        </row>
        <row r="17">
          <cell r="C17" t="str">
            <v xml:space="preserve">Company actual </v>
          </cell>
        </row>
        <row r="18">
          <cell r="C18" t="str">
            <v>capital structure:</v>
          </cell>
          <cell r="E18" t="str">
            <v>!!!</v>
          </cell>
          <cell r="F18" t="str">
            <v>OPERATING RATIO -&gt;</v>
          </cell>
          <cell r="H18">
            <v>90.613441932170218</v>
          </cell>
          <cell r="I18" t="str">
            <v>!!!&lt;--</v>
          </cell>
        </row>
        <row r="19">
          <cell r="C19" t="str">
            <v>-</v>
          </cell>
          <cell r="D19" t="str">
            <v>-</v>
          </cell>
          <cell r="H19" t="str">
            <v>=</v>
          </cell>
        </row>
        <row r="20">
          <cell r="B20" t="str">
            <v>*</v>
          </cell>
          <cell r="C20" t="str">
            <v xml:space="preserve">Actual Debt Ratio </v>
          </cell>
          <cell r="D20" t="str">
            <v>input&gt;</v>
          </cell>
          <cell r="E20">
            <v>0.43</v>
          </cell>
          <cell r="F20" t="str">
            <v xml:space="preserve"> Conversion factor data:</v>
          </cell>
        </row>
        <row r="21">
          <cell r="B21" t="str">
            <v>*</v>
          </cell>
          <cell r="C21" t="str">
            <v>Actual Equity Ratio</v>
          </cell>
          <cell r="D21" t="str">
            <v>input&gt;</v>
          </cell>
          <cell r="E21">
            <v>0.57000000000000006</v>
          </cell>
          <cell r="F21" t="str">
            <v xml:space="preserve"> B &amp; O Tax</v>
          </cell>
          <cell r="G21" t="str">
            <v>input&gt;</v>
          </cell>
          <cell r="H21">
            <v>1.4999999999999999E-2</v>
          </cell>
          <cell r="I21" t="str">
            <v>*</v>
          </cell>
        </row>
        <row r="22">
          <cell r="B22" t="str">
            <v>*</v>
          </cell>
          <cell r="C22" t="str">
            <v>Actual Cost of Debt</v>
          </cell>
          <cell r="D22" t="str">
            <v>input&gt;</v>
          </cell>
          <cell r="E22">
            <v>6.6750000000000004E-2</v>
          </cell>
          <cell r="F22" t="str">
            <v xml:space="preserve"> WUTC Fee</v>
          </cell>
          <cell r="G22" t="str">
            <v>input&gt;</v>
          </cell>
          <cell r="H22">
            <v>4.0000000000000001E-3</v>
          </cell>
          <cell r="I22" t="str">
            <v>*</v>
          </cell>
        </row>
        <row r="23">
          <cell r="F23" t="str">
            <v xml:space="preserve"> City Tax</v>
          </cell>
          <cell r="G23" t="str">
            <v>input&gt;</v>
          </cell>
          <cell r="H23">
            <v>0</v>
          </cell>
          <cell r="I23" t="str">
            <v>*</v>
          </cell>
        </row>
        <row r="24">
          <cell r="B24" t="str">
            <v>*</v>
          </cell>
          <cell r="C24" t="str">
            <v>Tax Rate</v>
          </cell>
          <cell r="D24" t="str">
            <v>input&gt;</v>
          </cell>
          <cell r="E24">
            <v>0.35</v>
          </cell>
          <cell r="F24" t="str">
            <v xml:space="preserve"> Bad Debts</v>
          </cell>
          <cell r="G24" t="str">
            <v>input&gt;</v>
          </cell>
          <cell r="H24">
            <v>9.8628490858839526E-3</v>
          </cell>
          <cell r="I24" t="str">
            <v>*</v>
          </cell>
        </row>
        <row r="25">
          <cell r="H25" t="str">
            <v>-</v>
          </cell>
        </row>
        <row r="26">
          <cell r="F26" t="str">
            <v>Revenue Sensitive</v>
          </cell>
          <cell r="H26">
            <v>2.8862849085883952E-2</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WMofWA)"/>
      <sheetName val="Balance Sheet (WMofWA)"/>
      <sheetName val="Rev. Sum. - Confidential"/>
      <sheetName val="WTB-Confidential"/>
      <sheetName val="Priceout (Staff Method)"/>
      <sheetName val="Priceout (Company Method)"/>
      <sheetName val="Monthly IS"/>
      <sheetName val="Lurito - Garbage"/>
      <sheetName val="Lurito - Recycling (MF)"/>
      <sheetName val="Lurito - Recycling"/>
      <sheetName val="Lurito - YW"/>
      <sheetName val="Total Lurito"/>
      <sheetName val="Lurito-Garbage"/>
      <sheetName val="Lurito-Recycling"/>
      <sheetName val="Lurito-YW"/>
      <sheetName val="Priceout (Proposed)"/>
      <sheetName val="PC 160 - Confidential"/>
      <sheetName val="PC 220"/>
      <sheetName val="PC 230"/>
      <sheetName val="Processing Fees"/>
      <sheetName val="PC 260-Confidential"/>
      <sheetName val="YW Processing Fees"/>
      <sheetName val="WUTC Customer Counts"/>
      <sheetName val="PR Register-Confidential"/>
      <sheetName val="Wage Scale-Confidential"/>
      <sheetName val="PR Detail - Confidential"/>
      <sheetName val="Earn Codes"/>
      <sheetName val="Fuel"/>
      <sheetName val="Legal Fees"/>
      <sheetName val="Facility Costs"/>
      <sheetName val="Sno-King Com'l Recycling"/>
      <sheetName val="City Contract MF Recycling"/>
      <sheetName val="UTC MF Recycling"/>
      <sheetName val="DEPN Summary"/>
      <sheetName val="DEPN"/>
      <sheetName val="Fixed Asset Summary"/>
      <sheetName val="Fixed Asset Detail"/>
      <sheetName val="Balance Sheet"/>
      <sheetName val="Summary (Cart &amp; Containers)"/>
      <sheetName val="OH Analysis"/>
      <sheetName val="Corp. Office OH"/>
      <sheetName val="2008 Group Office TB"/>
      <sheetName val="MA Office OH"/>
      <sheetName val="MA Stats"/>
      <sheetName val="Bothell"/>
      <sheetName val="Woodinville"/>
      <sheetName val="Seattle"/>
      <sheetName val="South Sound"/>
      <sheetName val="Skagit"/>
      <sheetName val="Brem-Air"/>
      <sheetName val="Hours &amp; Services"/>
      <sheetName val="Operating Cost"/>
      <sheetName val="Head Count"/>
      <sheetName val="Summary MA Headcount"/>
      <sheetName val="MA Headcount"/>
      <sheetName val="Headcount"/>
      <sheetName val="WM Sandpoint"/>
      <sheetName val="WM Brem-Air"/>
      <sheetName val="WM Wenatchee"/>
      <sheetName val="WM Ellensburg"/>
      <sheetName val="WM Klamath Falls"/>
      <sheetName val="WM Coeur d'Alene"/>
      <sheetName val="WM Kennewick"/>
      <sheetName val="WM Skagit"/>
      <sheetName val="WM Spokane"/>
      <sheetName val="WM Oregon"/>
      <sheetName val="WM South Sound"/>
      <sheetName val="WM Northwest"/>
      <sheetName val="WM Sno-King"/>
      <sheetName val="WM Seattle"/>
      <sheetName val="2008 West Group IS"/>
      <sheetName val="2008 Group Office IS"/>
      <sheetName val="500500"/>
      <sheetName val="AP-500500"/>
      <sheetName val="500800"/>
      <sheetName val="509000"/>
      <sheetName val="AP-509500"/>
      <sheetName val="509500"/>
      <sheetName val="531200"/>
      <sheetName val="Income Statement (Tonnage)"/>
      <sheetName val="DEPN (CRC)"/>
      <sheetName val="Fixed Assets - Update"/>
      <sheetName val="Fixed Assets"/>
      <sheetName val="Lurito - CRC"/>
      <sheetName val="Lurito"/>
      <sheetName val="unprocessed SS"/>
      <sheetName val="Tonnage"/>
      <sheetName val="Outbound Tons"/>
      <sheetName val="Inbound Tons"/>
      <sheetName val="Labor"/>
      <sheetName val="CDL Pricing"/>
      <sheetName val="CRC Commodity Prices"/>
      <sheetName val="Commodity Mix"/>
      <sheetName val="502500"/>
      <sheetName val="Summary (Disposal)"/>
      <sheetName val="Com'l FL"/>
      <sheetName val="Res'l RL"/>
      <sheetName val="Roll Off"/>
      <sheetName val="Res'l YW"/>
      <sheetName val="Res'l Rec."/>
      <sheetName val="Com'l Rec."/>
      <sheetName val="Summary (Route)"/>
      <sheetName val="Haul Summary"/>
      <sheetName val="Customer Counts"/>
      <sheetName val="Com'l FL-2009"/>
      <sheetName val="Res'l RL (Route)"/>
      <sheetName val="Res'l YW (Route)"/>
      <sheetName val="Res'l Rec. (Route)"/>
      <sheetName val="Roll Off (Route)"/>
      <sheetName val="Com'l Rec. (Route)"/>
      <sheetName val="Hauls Only"/>
      <sheetName val="Container Shop (Arrows)"/>
      <sheetName val="Summary (Bad Debt)"/>
      <sheetName val="115000-115030 2008"/>
      <sheetName val="115000-115030 2007"/>
      <sheetName val="115000-115030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A"/>
      <sheetName val="Schedule 3B"/>
      <sheetName val="Schedule 3C"/>
      <sheetName val="Schedule 4"/>
      <sheetName val="Schedule 5"/>
      <sheetName val="Schedule 6"/>
      <sheetName val="Schedule 7"/>
      <sheetName val="Schedule 8"/>
      <sheetName val="Schedule 9A"/>
      <sheetName val="Schedule 9B"/>
      <sheetName val="Schedule 10"/>
      <sheetName val="Reg Fee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RS"/>
      <sheetName val="Budget"/>
      <sheetName val="Forecast"/>
      <sheetName val="Internal Rev Growth"/>
      <sheetName val="Rev Roll"/>
      <sheetName val="Intern of Wste"/>
      <sheetName val="Tonnage"/>
      <sheetName val="AR Analysis"/>
      <sheetName val="Cap X"/>
      <sheetName val="Goodwill"/>
      <sheetName val="Other Intangibles"/>
      <sheetName val="Debt Roll"/>
      <sheetName val="Env Liability"/>
      <sheetName val="Census"/>
      <sheetName val="Census Budget"/>
      <sheetName val="Jan"/>
      <sheetName val="Feb"/>
      <sheetName val="Mar"/>
      <sheetName val="Apr"/>
      <sheetName val="May"/>
      <sheetName val="Jun"/>
      <sheetName val="Jul"/>
      <sheetName val="Aug"/>
      <sheetName val="Sep"/>
      <sheetName val="Oct"/>
      <sheetName val="Nov"/>
      <sheetName val="Dec"/>
    </sheetNames>
    <sheetDataSet>
      <sheetData sheetId="0">
        <row r="5">
          <cell r="B5">
            <v>536</v>
          </cell>
        </row>
        <row r="7">
          <cell r="B7" t="str">
            <v>WM Grass Valley/Nevada City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f Rate Sheet"/>
      <sheetName val="ROE"/>
      <sheetName val="CostStudy"/>
      <sheetName val="Pro Forma"/>
      <sheetName val="LURITXPF AVG"/>
      <sheetName val="Price Out"/>
      <sheetName val="Summary Price Out"/>
      <sheetName val="Fly Sheet"/>
      <sheetName val="Comp Report"/>
      <sheetName val="Operations"/>
      <sheetName val="Assumptions"/>
      <sheetName val="Sch 1 - Restate Exp"/>
      <sheetName val="Sch 1, pg 2 - Restated"/>
      <sheetName val="Sch 2 - Forecast Exp"/>
      <sheetName val="Sch 2, pg 2 - Forecast"/>
      <sheetName val="Sch 3 - Reclass Exp"/>
      <sheetName val="Sch 3, pg 2 - Reclass"/>
      <sheetName val="Sch 4 - 12months"/>
      <sheetName val="WorkPapers"/>
      <sheetName val="WP-1 Exp Summary"/>
      <sheetName val="WP-1, pg 2 -  Expense Mat"/>
      <sheetName val="COS"/>
      <sheetName val="Annual Test Year Revenue"/>
      <sheetName val="WP-2 - Summary Depn"/>
      <sheetName val="WP-2. pg 2 -  Depn"/>
      <sheetName val="WP-3 - Labor Analysis"/>
      <sheetName val="WP-3, pg 2 -  Labor Increase"/>
      <sheetName val="WP-3, pg 3 -  Benefits Analysis"/>
      <sheetName val="WP-4 - Vehicle License"/>
      <sheetName val="WP-5 - Dues &amp; Sub"/>
      <sheetName val="WP-6 - CapitalStructure"/>
      <sheetName val="WP-7 - Affiliated "/>
      <sheetName val="WP-8 - Cust Counts (x per wk)"/>
      <sheetName val="WP-9 - Fuel"/>
      <sheetName val="IS-PBC"/>
      <sheetName val="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C10" t="str">
            <v>July</v>
          </cell>
          <cell r="D10" t="str">
            <v>August</v>
          </cell>
          <cell r="E10" t="str">
            <v>September</v>
          </cell>
          <cell r="F10" t="str">
            <v>October</v>
          </cell>
          <cell r="G10" t="str">
            <v>November</v>
          </cell>
          <cell r="H10" t="str">
            <v>December</v>
          </cell>
          <cell r="I10" t="str">
            <v>January</v>
          </cell>
          <cell r="J10" t="str">
            <v>February</v>
          </cell>
          <cell r="K10" t="str">
            <v>March</v>
          </cell>
          <cell r="L10" t="str">
            <v>April</v>
          </cell>
          <cell r="M10" t="str">
            <v>May</v>
          </cell>
          <cell r="N10" t="str">
            <v>June</v>
          </cell>
          <cell r="O10" t="str">
            <v>BOOKS</v>
          </cell>
        </row>
        <row r="11">
          <cell r="B11" t="str">
            <v>REVENUES</v>
          </cell>
        </row>
        <row r="12">
          <cell r="B12" t="str">
            <v>Residential</v>
          </cell>
          <cell r="C12">
            <v>174180.93</v>
          </cell>
          <cell r="D12">
            <v>173280.81</v>
          </cell>
          <cell r="E12">
            <v>173720.66</v>
          </cell>
          <cell r="F12">
            <v>174251.51999999999</v>
          </cell>
          <cell r="G12">
            <v>172742.2</v>
          </cell>
          <cell r="H12">
            <v>178132.76</v>
          </cell>
          <cell r="I12">
            <v>171317.32</v>
          </cell>
          <cell r="J12">
            <v>170743.6</v>
          </cell>
          <cell r="K12">
            <v>175193.55</v>
          </cell>
          <cell r="L12">
            <v>169715.71000000002</v>
          </cell>
          <cell r="M12">
            <v>171741.57</v>
          </cell>
          <cell r="N12">
            <v>172744.06</v>
          </cell>
          <cell r="O12">
            <v>2077764.6900000004</v>
          </cell>
        </row>
        <row r="13">
          <cell r="B13" t="str">
            <v>Commercial</v>
          </cell>
          <cell r="C13">
            <v>47309.79</v>
          </cell>
          <cell r="D13">
            <v>49650.83</v>
          </cell>
          <cell r="E13">
            <v>49046.720000000001</v>
          </cell>
          <cell r="F13">
            <v>51952.58</v>
          </cell>
          <cell r="G13">
            <v>50878.630000000005</v>
          </cell>
          <cell r="H13">
            <v>51199.67</v>
          </cell>
          <cell r="I13">
            <v>50673.659999999996</v>
          </cell>
          <cell r="J13">
            <v>50446.21</v>
          </cell>
          <cell r="K13">
            <v>50125.05</v>
          </cell>
          <cell r="L13">
            <v>50311.41</v>
          </cell>
          <cell r="M13">
            <v>49825.22</v>
          </cell>
          <cell r="N13">
            <v>48109.53</v>
          </cell>
          <cell r="O13">
            <v>599529.29999999993</v>
          </cell>
        </row>
        <row r="14">
          <cell r="B14" t="str">
            <v>Drop Box</v>
          </cell>
          <cell r="C14">
            <v>94770.37</v>
          </cell>
          <cell r="D14">
            <v>83414.399999999994</v>
          </cell>
          <cell r="E14">
            <v>70757</v>
          </cell>
          <cell r="F14">
            <v>93470.47</v>
          </cell>
          <cell r="G14">
            <v>77609.36</v>
          </cell>
          <cell r="H14">
            <v>78412.759999999995</v>
          </cell>
          <cell r="I14">
            <v>84127.209999999992</v>
          </cell>
          <cell r="J14">
            <v>73158.41</v>
          </cell>
          <cell r="K14">
            <v>67670.3</v>
          </cell>
          <cell r="L14">
            <v>146420.00999999998</v>
          </cell>
          <cell r="M14">
            <v>110569.68000000001</v>
          </cell>
          <cell r="N14">
            <v>117378.07</v>
          </cell>
          <cell r="O14">
            <v>1097758.04</v>
          </cell>
        </row>
        <row r="15">
          <cell r="B15" t="str">
            <v>Fuel Surcharge</v>
          </cell>
          <cell r="C15">
            <v>7080.29</v>
          </cell>
          <cell r="D15">
            <v>5415.91</v>
          </cell>
          <cell r="E15">
            <v>3962.36</v>
          </cell>
          <cell r="F15">
            <v>3711.91</v>
          </cell>
          <cell r="G15">
            <v>5004.82</v>
          </cell>
          <cell r="H15">
            <v>6228</v>
          </cell>
          <cell r="I15">
            <v>6504.57</v>
          </cell>
          <cell r="J15">
            <v>5362.94</v>
          </cell>
          <cell r="K15">
            <v>2299.0500000000002</v>
          </cell>
          <cell r="L15">
            <v>0</v>
          </cell>
          <cell r="M15">
            <v>0</v>
          </cell>
          <cell r="N15">
            <v>0</v>
          </cell>
          <cell r="O15">
            <v>45569.850000000006</v>
          </cell>
        </row>
        <row r="16">
          <cell r="B16" t="str">
            <v>Contract Hauling</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Pass Thru</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Kalama</v>
          </cell>
          <cell r="C18">
            <v>11685.96</v>
          </cell>
          <cell r="D18">
            <v>27113.64</v>
          </cell>
          <cell r="E18">
            <v>10043.36</v>
          </cell>
          <cell r="F18">
            <v>26012.52</v>
          </cell>
          <cell r="G18">
            <v>10203.26</v>
          </cell>
          <cell r="H18">
            <v>26231.71</v>
          </cell>
          <cell r="I18">
            <v>11775.31</v>
          </cell>
          <cell r="J18">
            <v>25567.59</v>
          </cell>
          <cell r="K18">
            <v>11624</v>
          </cell>
          <cell r="L18">
            <v>24865.22</v>
          </cell>
          <cell r="M18">
            <v>10928.64</v>
          </cell>
          <cell r="N18">
            <v>26085.200000000001</v>
          </cell>
          <cell r="O18">
            <v>222136.40999999997</v>
          </cell>
        </row>
        <row r="19">
          <cell r="B19" t="str">
            <v>Refunds</v>
          </cell>
          <cell r="C19">
            <v>0</v>
          </cell>
          <cell r="D19">
            <v>-293.45</v>
          </cell>
          <cell r="E19">
            <v>-1045.5</v>
          </cell>
          <cell r="F19">
            <v>-1708.6799999999998</v>
          </cell>
          <cell r="G19">
            <v>-1493.08</v>
          </cell>
          <cell r="H19">
            <v>-666.96</v>
          </cell>
          <cell r="I19">
            <v>-645.04</v>
          </cell>
          <cell r="J19">
            <v>0</v>
          </cell>
          <cell r="K19">
            <v>-1047.19</v>
          </cell>
          <cell r="L19">
            <v>-1848.9</v>
          </cell>
          <cell r="M19">
            <v>-900.50000000000011</v>
          </cell>
          <cell r="N19">
            <v>-93.44</v>
          </cell>
          <cell r="O19">
            <v>-9742.74</v>
          </cell>
        </row>
        <row r="20">
          <cell r="C20">
            <v>335027.33999999997</v>
          </cell>
          <cell r="D20">
            <v>338582.14</v>
          </cell>
          <cell r="E20">
            <v>306484.59999999998</v>
          </cell>
          <cell r="F20">
            <v>347690.31999999995</v>
          </cell>
          <cell r="G20">
            <v>314945.19</v>
          </cell>
          <cell r="H20">
            <v>339537.94</v>
          </cell>
          <cell r="I20">
            <v>323753.03000000003</v>
          </cell>
          <cell r="J20">
            <v>325278.75</v>
          </cell>
          <cell r="K20">
            <v>305864.75999999995</v>
          </cell>
          <cell r="L20">
            <v>389463.44999999995</v>
          </cell>
          <cell r="M20">
            <v>342164.61000000004</v>
          </cell>
          <cell r="N20">
            <v>364223.42000000004</v>
          </cell>
          <cell r="O20">
            <v>4033015.5500000003</v>
          </cell>
        </row>
        <row r="22">
          <cell r="B22" t="str">
            <v>OPERATING EXPENSES</v>
          </cell>
        </row>
        <row r="23">
          <cell r="B23" t="str">
            <v>Wages Drivers</v>
          </cell>
          <cell r="C23">
            <v>25914.53</v>
          </cell>
          <cell r="D23">
            <v>25612.28</v>
          </cell>
          <cell r="E23">
            <v>26860.720000000001</v>
          </cell>
          <cell r="F23">
            <v>22905.47</v>
          </cell>
          <cell r="G23">
            <v>24624.27</v>
          </cell>
          <cell r="H23">
            <v>34114.94</v>
          </cell>
          <cell r="I23">
            <v>27945.73</v>
          </cell>
          <cell r="J23">
            <v>27919.93</v>
          </cell>
          <cell r="K23">
            <v>31246.15</v>
          </cell>
          <cell r="L23">
            <v>28708.51</v>
          </cell>
          <cell r="M23">
            <v>30610.31</v>
          </cell>
          <cell r="N23">
            <v>32955.53</v>
          </cell>
          <cell r="O23">
            <v>339418.37</v>
          </cell>
        </row>
        <row r="24">
          <cell r="B24" t="str">
            <v>Wages Drop Box Drivers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Wages Mechanics</v>
          </cell>
          <cell r="C25">
            <v>12823.84</v>
          </cell>
          <cell r="D25">
            <v>16758.509999999998</v>
          </cell>
          <cell r="E25">
            <v>16738.03</v>
          </cell>
          <cell r="F25">
            <v>15679.32</v>
          </cell>
          <cell r="G25">
            <v>19706.93</v>
          </cell>
          <cell r="H25">
            <v>19005.95</v>
          </cell>
          <cell r="I25">
            <v>19410.27</v>
          </cell>
          <cell r="J25">
            <v>17054.080000000002</v>
          </cell>
          <cell r="K25">
            <v>20579.61</v>
          </cell>
          <cell r="L25">
            <v>21031.96</v>
          </cell>
          <cell r="M25">
            <v>23542.17</v>
          </cell>
          <cell r="N25">
            <v>21356.76</v>
          </cell>
          <cell r="O25">
            <v>223687.43</v>
          </cell>
        </row>
        <row r="26">
          <cell r="B26" t="str">
            <v>Wages Supervisor</v>
          </cell>
          <cell r="C26">
            <v>0</v>
          </cell>
          <cell r="D26">
            <v>0</v>
          </cell>
          <cell r="E26">
            <v>0</v>
          </cell>
          <cell r="F26">
            <v>0</v>
          </cell>
          <cell r="G26">
            <v>0</v>
          </cell>
          <cell r="H26">
            <v>0</v>
          </cell>
          <cell r="I26">
            <v>0</v>
          </cell>
          <cell r="J26">
            <v>0</v>
          </cell>
          <cell r="K26">
            <v>0</v>
          </cell>
          <cell r="L26">
            <v>0</v>
          </cell>
          <cell r="M26">
            <v>0</v>
          </cell>
          <cell r="N26">
            <v>0</v>
          </cell>
          <cell r="O26">
            <v>0</v>
          </cell>
        </row>
        <row r="27">
          <cell r="B27" t="str">
            <v>Wages Extra Labor</v>
          </cell>
          <cell r="C27">
            <v>6623.09</v>
          </cell>
          <cell r="D27">
            <v>6114.4</v>
          </cell>
          <cell r="E27">
            <v>4761.58</v>
          </cell>
          <cell r="F27">
            <v>1667.53</v>
          </cell>
          <cell r="G27">
            <v>2320.4</v>
          </cell>
          <cell r="H27">
            <v>2540.62</v>
          </cell>
          <cell r="I27">
            <v>218.14</v>
          </cell>
          <cell r="J27">
            <v>248.16</v>
          </cell>
          <cell r="K27">
            <v>326.97000000000003</v>
          </cell>
          <cell r="L27">
            <v>-326.97000000000003</v>
          </cell>
          <cell r="M27">
            <v>0</v>
          </cell>
          <cell r="N27">
            <v>3574.45</v>
          </cell>
          <cell r="O27">
            <v>28068.37</v>
          </cell>
        </row>
        <row r="28">
          <cell r="B28" t="str">
            <v>Fringe Benefits</v>
          </cell>
          <cell r="C28">
            <v>0</v>
          </cell>
          <cell r="D28">
            <v>0</v>
          </cell>
          <cell r="E28">
            <v>0</v>
          </cell>
          <cell r="F28">
            <v>0</v>
          </cell>
          <cell r="G28">
            <v>0</v>
          </cell>
          <cell r="H28">
            <v>0</v>
          </cell>
          <cell r="I28">
            <v>0</v>
          </cell>
          <cell r="J28">
            <v>0</v>
          </cell>
          <cell r="K28">
            <v>0</v>
          </cell>
          <cell r="L28">
            <v>0</v>
          </cell>
          <cell r="M28">
            <v>0</v>
          </cell>
          <cell r="N28">
            <v>0</v>
          </cell>
          <cell r="O28">
            <v>0</v>
          </cell>
        </row>
        <row r="29">
          <cell r="B29" t="str">
            <v>Contract Labor</v>
          </cell>
          <cell r="C29">
            <v>312.95999999999998</v>
          </cell>
          <cell r="D29">
            <v>309</v>
          </cell>
          <cell r="E29">
            <v>0</v>
          </cell>
          <cell r="F29">
            <v>550.20000000000005</v>
          </cell>
          <cell r="G29">
            <v>0</v>
          </cell>
          <cell r="H29">
            <v>0</v>
          </cell>
          <cell r="I29">
            <v>0</v>
          </cell>
          <cell r="J29">
            <v>0</v>
          </cell>
          <cell r="K29">
            <v>0</v>
          </cell>
          <cell r="L29">
            <v>0</v>
          </cell>
          <cell r="M29">
            <v>0</v>
          </cell>
          <cell r="N29">
            <v>0</v>
          </cell>
          <cell r="O29">
            <v>1172.1600000000001</v>
          </cell>
        </row>
        <row r="30">
          <cell r="B30" t="str">
            <v>Maintenance</v>
          </cell>
          <cell r="C30">
            <v>7239.82</v>
          </cell>
          <cell r="D30">
            <v>10680.2</v>
          </cell>
          <cell r="E30">
            <v>7082.9800000000005</v>
          </cell>
          <cell r="F30">
            <v>17263.809999999998</v>
          </cell>
          <cell r="G30">
            <v>6765.65</v>
          </cell>
          <cell r="H30">
            <v>12578.570000000002</v>
          </cell>
          <cell r="I30">
            <v>8705</v>
          </cell>
          <cell r="J30">
            <v>8629.4699999999993</v>
          </cell>
          <cell r="K30">
            <v>12846.37</v>
          </cell>
          <cell r="L30">
            <v>9522.98</v>
          </cell>
          <cell r="M30">
            <v>6152.06</v>
          </cell>
          <cell r="N30">
            <v>12420.72</v>
          </cell>
          <cell r="O30">
            <v>119887.62999999999</v>
          </cell>
        </row>
        <row r="31">
          <cell r="B31" t="str">
            <v>Maintenance/ Cont./Dr Bx</v>
          </cell>
          <cell r="C31">
            <v>0</v>
          </cell>
          <cell r="D31">
            <v>0</v>
          </cell>
          <cell r="E31">
            <v>0</v>
          </cell>
          <cell r="F31">
            <v>410.72</v>
          </cell>
          <cell r="G31">
            <v>1250</v>
          </cell>
          <cell r="H31">
            <v>491.77</v>
          </cell>
          <cell r="I31">
            <v>341.34</v>
          </cell>
          <cell r="J31">
            <v>118.86</v>
          </cell>
          <cell r="K31">
            <v>0</v>
          </cell>
          <cell r="L31">
            <v>1620</v>
          </cell>
          <cell r="M31">
            <v>4860</v>
          </cell>
          <cell r="N31">
            <v>0</v>
          </cell>
          <cell r="O31">
            <v>9092.69</v>
          </cell>
        </row>
        <row r="32">
          <cell r="B32" t="str">
            <v>Truck Rental</v>
          </cell>
          <cell r="C32">
            <v>3000</v>
          </cell>
          <cell r="D32">
            <v>3000</v>
          </cell>
          <cell r="E32">
            <v>3000</v>
          </cell>
          <cell r="F32">
            <v>3000</v>
          </cell>
          <cell r="G32">
            <v>3000</v>
          </cell>
          <cell r="H32">
            <v>3000</v>
          </cell>
          <cell r="I32">
            <v>3000</v>
          </cell>
          <cell r="J32">
            <v>3000</v>
          </cell>
          <cell r="K32">
            <v>3000</v>
          </cell>
          <cell r="L32">
            <v>3000</v>
          </cell>
          <cell r="M32">
            <v>3000</v>
          </cell>
          <cell r="N32">
            <v>3000</v>
          </cell>
          <cell r="O32">
            <v>36000</v>
          </cell>
        </row>
        <row r="33">
          <cell r="B33" t="str">
            <v>Equipment Rent</v>
          </cell>
          <cell r="C33">
            <v>0</v>
          </cell>
          <cell r="D33">
            <v>0</v>
          </cell>
          <cell r="E33">
            <v>0</v>
          </cell>
          <cell r="F33">
            <v>0</v>
          </cell>
          <cell r="G33">
            <v>0</v>
          </cell>
          <cell r="H33">
            <v>0</v>
          </cell>
          <cell r="I33">
            <v>0</v>
          </cell>
          <cell r="J33">
            <v>0</v>
          </cell>
          <cell r="K33">
            <v>0</v>
          </cell>
          <cell r="L33">
            <v>0</v>
          </cell>
          <cell r="M33">
            <v>0</v>
          </cell>
          <cell r="N33">
            <v>0</v>
          </cell>
          <cell r="O33">
            <v>0</v>
          </cell>
        </row>
        <row r="34">
          <cell r="B34" t="str">
            <v>Tires</v>
          </cell>
          <cell r="C34">
            <v>6067.27</v>
          </cell>
          <cell r="D34">
            <v>7800.67</v>
          </cell>
          <cell r="E34">
            <v>6023.77</v>
          </cell>
          <cell r="F34">
            <v>7511.52</v>
          </cell>
          <cell r="G34">
            <v>6007.28</v>
          </cell>
          <cell r="H34">
            <v>10259.75</v>
          </cell>
          <cell r="I34">
            <v>6118.4</v>
          </cell>
          <cell r="J34">
            <v>7359.39</v>
          </cell>
          <cell r="K34">
            <v>10000.81</v>
          </cell>
          <cell r="L34">
            <v>8372.99</v>
          </cell>
          <cell r="M34">
            <v>8042.56</v>
          </cell>
          <cell r="N34">
            <v>7165.97</v>
          </cell>
          <cell r="O34">
            <v>90730.38</v>
          </cell>
        </row>
        <row r="35">
          <cell r="B35" t="str">
            <v>Fuel</v>
          </cell>
          <cell r="C35">
            <v>26792.65</v>
          </cell>
          <cell r="D35">
            <v>28921.18</v>
          </cell>
          <cell r="E35">
            <v>24422.75</v>
          </cell>
          <cell r="F35">
            <v>28974.639999999999</v>
          </cell>
          <cell r="G35">
            <v>29501.34</v>
          </cell>
          <cell r="H35">
            <v>23414.98</v>
          </cell>
          <cell r="I35">
            <v>26385.67</v>
          </cell>
          <cell r="J35">
            <v>25155.59</v>
          </cell>
          <cell r="K35">
            <v>23578.45</v>
          </cell>
          <cell r="L35">
            <v>22344.26</v>
          </cell>
          <cell r="M35">
            <v>27773.759999999998</v>
          </cell>
          <cell r="N35">
            <v>24252.16</v>
          </cell>
          <cell r="O35">
            <v>311517.43</v>
          </cell>
        </row>
        <row r="36">
          <cell r="B36" t="str">
            <v>Contract Hauling</v>
          </cell>
          <cell r="C36">
            <v>0</v>
          </cell>
          <cell r="D36">
            <v>0</v>
          </cell>
          <cell r="E36">
            <v>0</v>
          </cell>
          <cell r="F36">
            <v>0</v>
          </cell>
          <cell r="G36">
            <v>0</v>
          </cell>
          <cell r="H36">
            <v>50197.35</v>
          </cell>
          <cell r="I36">
            <v>0</v>
          </cell>
          <cell r="J36">
            <v>0</v>
          </cell>
          <cell r="K36">
            <v>0</v>
          </cell>
          <cell r="L36">
            <v>59542.7</v>
          </cell>
          <cell r="M36">
            <v>0</v>
          </cell>
          <cell r="N36">
            <v>44344.66</v>
          </cell>
          <cell r="O36">
            <v>154084.71</v>
          </cell>
        </row>
        <row r="37">
          <cell r="B37" t="str">
            <v>Disposal Fees - Cowlitz County</v>
          </cell>
          <cell r="C37">
            <v>44780.83</v>
          </cell>
          <cell r="D37">
            <v>44188.160000000003</v>
          </cell>
          <cell r="E37">
            <v>39947.22</v>
          </cell>
          <cell r="F37">
            <v>46320.47</v>
          </cell>
          <cell r="G37">
            <v>45874.43</v>
          </cell>
          <cell r="H37">
            <v>41319.96</v>
          </cell>
          <cell r="I37">
            <v>42529.11</v>
          </cell>
          <cell r="J37">
            <v>36778.39</v>
          </cell>
          <cell r="K37">
            <v>39433.089999999997</v>
          </cell>
          <cell r="L37">
            <v>44657.21</v>
          </cell>
          <cell r="M37">
            <v>47362.61</v>
          </cell>
          <cell r="N37">
            <v>43503.02</v>
          </cell>
          <cell r="O37">
            <v>516694.50000000006</v>
          </cell>
        </row>
        <row r="38">
          <cell r="B38" t="str">
            <v>Disposal Fees - G-49 Packers</v>
          </cell>
          <cell r="C38">
            <v>5714.76</v>
          </cell>
          <cell r="D38">
            <v>6421.61</v>
          </cell>
          <cell r="E38">
            <v>4966.8900000000003</v>
          </cell>
          <cell r="F38">
            <v>4960.78</v>
          </cell>
          <cell r="G38">
            <v>5678.92</v>
          </cell>
          <cell r="H38">
            <v>4505.8500000000004</v>
          </cell>
          <cell r="I38">
            <v>4919.96</v>
          </cell>
          <cell r="J38">
            <v>1591.94</v>
          </cell>
          <cell r="K38">
            <v>4801.6400000000003</v>
          </cell>
          <cell r="L38">
            <v>4888.91</v>
          </cell>
          <cell r="M38">
            <v>5858.33</v>
          </cell>
          <cell r="N38">
            <v>5663.28</v>
          </cell>
          <cell r="O38">
            <v>59972.869999999995</v>
          </cell>
        </row>
        <row r="39">
          <cell r="B39" t="str">
            <v xml:space="preserve">Disposal Fees - G-49 </v>
          </cell>
          <cell r="C39">
            <v>2077.61</v>
          </cell>
          <cell r="D39">
            <v>1437.55</v>
          </cell>
          <cell r="E39">
            <v>1615.08</v>
          </cell>
          <cell r="F39">
            <v>2195.63</v>
          </cell>
          <cell r="G39">
            <v>2273.08</v>
          </cell>
          <cell r="H39">
            <v>665.8</v>
          </cell>
          <cell r="I39">
            <v>1985.48</v>
          </cell>
          <cell r="J39">
            <v>4490.55</v>
          </cell>
          <cell r="K39">
            <v>1440.9</v>
          </cell>
          <cell r="L39">
            <v>1575.56</v>
          </cell>
          <cell r="M39">
            <v>2304.38</v>
          </cell>
          <cell r="N39">
            <v>2752.72</v>
          </cell>
          <cell r="O39">
            <v>24814.340000000004</v>
          </cell>
        </row>
        <row r="40">
          <cell r="B40" t="str">
            <v>Disposal Fees Pass Thru</v>
          </cell>
          <cell r="C40">
            <v>42374.07</v>
          </cell>
          <cell r="D40">
            <v>34971.360000000001</v>
          </cell>
          <cell r="E40">
            <v>27081.54</v>
          </cell>
          <cell r="F40">
            <v>38805.300000000003</v>
          </cell>
          <cell r="G40">
            <v>31798.17</v>
          </cell>
          <cell r="H40">
            <v>34705.86</v>
          </cell>
          <cell r="I40">
            <v>35911.43</v>
          </cell>
          <cell r="J40">
            <v>31325.59</v>
          </cell>
          <cell r="K40">
            <v>32623.84</v>
          </cell>
          <cell r="L40">
            <v>35705.51</v>
          </cell>
          <cell r="M40">
            <v>35867.86</v>
          </cell>
          <cell r="N40">
            <v>35870.61</v>
          </cell>
          <cell r="O40">
            <v>417041.14</v>
          </cell>
        </row>
        <row r="41">
          <cell r="B41" t="str">
            <v>Stormwater management</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Liability Insurance</v>
          </cell>
          <cell r="C42">
            <v>2451.96</v>
          </cell>
          <cell r="D42">
            <v>2451.96</v>
          </cell>
          <cell r="E42">
            <v>2451.96</v>
          </cell>
          <cell r="F42">
            <v>2337.96</v>
          </cell>
          <cell r="G42">
            <v>2451.96</v>
          </cell>
          <cell r="H42">
            <v>2451.96</v>
          </cell>
          <cell r="I42">
            <v>2261.9499999999998</v>
          </cell>
          <cell r="J42">
            <v>2261.9499999999998</v>
          </cell>
          <cell r="K42">
            <v>2261.9499999999998</v>
          </cell>
          <cell r="L42">
            <v>2261.9499999999998</v>
          </cell>
          <cell r="M42">
            <v>2261.9499999999998</v>
          </cell>
          <cell r="N42">
            <v>2261.96</v>
          </cell>
          <cell r="O42">
            <v>28169.47</v>
          </cell>
        </row>
        <row r="43">
          <cell r="B43" t="str">
            <v>Officer Salaries</v>
          </cell>
          <cell r="C43">
            <v>0</v>
          </cell>
          <cell r="D43">
            <v>0</v>
          </cell>
          <cell r="E43">
            <v>0</v>
          </cell>
          <cell r="F43">
            <v>0</v>
          </cell>
          <cell r="G43">
            <v>0</v>
          </cell>
          <cell r="H43">
            <v>0</v>
          </cell>
          <cell r="I43">
            <v>0</v>
          </cell>
          <cell r="J43">
            <v>0</v>
          </cell>
          <cell r="K43">
            <v>0</v>
          </cell>
          <cell r="L43">
            <v>0</v>
          </cell>
          <cell r="M43">
            <v>0</v>
          </cell>
          <cell r="N43">
            <v>0</v>
          </cell>
          <cell r="O43">
            <v>0</v>
          </cell>
        </row>
        <row r="44">
          <cell r="B44" t="str">
            <v>Office Salaries</v>
          </cell>
          <cell r="C44">
            <v>14703.57</v>
          </cell>
          <cell r="D44">
            <v>16008.8</v>
          </cell>
          <cell r="E44">
            <v>18022.36</v>
          </cell>
          <cell r="F44">
            <v>16033.94</v>
          </cell>
          <cell r="G44">
            <v>16714.990000000002</v>
          </cell>
          <cell r="H44">
            <v>18842.7</v>
          </cell>
          <cell r="I44">
            <v>16418.29</v>
          </cell>
          <cell r="J44">
            <v>15327.01</v>
          </cell>
          <cell r="K44">
            <v>17203.59</v>
          </cell>
          <cell r="L44">
            <v>15963.53</v>
          </cell>
          <cell r="M44">
            <v>17123.25</v>
          </cell>
          <cell r="N44">
            <v>18468.03</v>
          </cell>
          <cell r="O44">
            <v>200830.06</v>
          </cell>
        </row>
        <row r="45">
          <cell r="B45" t="str">
            <v>Management Fees</v>
          </cell>
          <cell r="C45">
            <v>15000</v>
          </cell>
          <cell r="D45">
            <v>15000</v>
          </cell>
          <cell r="E45">
            <v>15000</v>
          </cell>
          <cell r="F45">
            <v>15000</v>
          </cell>
          <cell r="G45">
            <v>15000</v>
          </cell>
          <cell r="H45">
            <v>15000</v>
          </cell>
          <cell r="I45">
            <v>15000</v>
          </cell>
          <cell r="J45">
            <v>15000</v>
          </cell>
          <cell r="K45">
            <v>15000</v>
          </cell>
          <cell r="L45">
            <v>15000</v>
          </cell>
          <cell r="M45">
            <v>15000</v>
          </cell>
          <cell r="N45">
            <v>15000</v>
          </cell>
          <cell r="O45">
            <v>180000</v>
          </cell>
        </row>
        <row r="46">
          <cell r="B46" t="str">
            <v>Bad Debt Expense</v>
          </cell>
          <cell r="C46">
            <v>1492.98</v>
          </cell>
          <cell r="D46">
            <v>3927.6699999999992</v>
          </cell>
          <cell r="E46">
            <v>2901.04</v>
          </cell>
          <cell r="F46">
            <v>1615.34</v>
          </cell>
          <cell r="G46">
            <v>3780.5699999999997</v>
          </cell>
          <cell r="H46">
            <v>15379.85</v>
          </cell>
          <cell r="I46">
            <v>8831.99</v>
          </cell>
          <cell r="J46">
            <v>4601.5</v>
          </cell>
          <cell r="K46">
            <v>3034.8</v>
          </cell>
          <cell r="L46">
            <v>-939.91</v>
          </cell>
          <cell r="M46">
            <v>1362.4299999999998</v>
          </cell>
          <cell r="N46">
            <v>4179.01</v>
          </cell>
          <cell r="O46">
            <v>50167.27</v>
          </cell>
        </row>
        <row r="47">
          <cell r="B47" t="str">
            <v>Office Supply</v>
          </cell>
          <cell r="C47">
            <v>4318.51</v>
          </cell>
          <cell r="D47">
            <v>4748.49</v>
          </cell>
          <cell r="E47">
            <v>5046.9399999999996</v>
          </cell>
          <cell r="F47">
            <v>4715.07</v>
          </cell>
          <cell r="G47">
            <v>5303.17</v>
          </cell>
          <cell r="H47">
            <v>6065.01</v>
          </cell>
          <cell r="I47">
            <v>3913.67</v>
          </cell>
          <cell r="J47">
            <v>3599.26</v>
          </cell>
          <cell r="K47">
            <v>3683.92</v>
          </cell>
          <cell r="L47">
            <v>4149.17</v>
          </cell>
          <cell r="M47">
            <v>3015.0299999999997</v>
          </cell>
          <cell r="N47">
            <v>4175.4799999999996</v>
          </cell>
          <cell r="O47">
            <v>52733.72</v>
          </cell>
        </row>
        <row r="48">
          <cell r="B48" t="str">
            <v>Postage</v>
          </cell>
          <cell r="C48">
            <v>350</v>
          </cell>
          <cell r="D48">
            <v>0</v>
          </cell>
          <cell r="E48">
            <v>0</v>
          </cell>
          <cell r="F48">
            <v>350</v>
          </cell>
          <cell r="G48">
            <v>0</v>
          </cell>
          <cell r="H48">
            <v>200</v>
          </cell>
          <cell r="I48">
            <v>0</v>
          </cell>
          <cell r="J48">
            <v>90.47</v>
          </cell>
          <cell r="K48">
            <v>0</v>
          </cell>
          <cell r="L48">
            <v>300</v>
          </cell>
          <cell r="M48">
            <v>94.19</v>
          </cell>
          <cell r="N48">
            <v>300</v>
          </cell>
          <cell r="O48">
            <v>1684.66</v>
          </cell>
        </row>
        <row r="49">
          <cell r="B49" t="str">
            <v>Bank Charges</v>
          </cell>
          <cell r="C49">
            <v>447.54</v>
          </cell>
          <cell r="D49">
            <v>262.07</v>
          </cell>
          <cell r="E49">
            <v>362.1</v>
          </cell>
          <cell r="F49">
            <v>376.24</v>
          </cell>
          <cell r="G49">
            <v>460.67</v>
          </cell>
          <cell r="H49">
            <v>317.61</v>
          </cell>
          <cell r="I49">
            <v>395.2</v>
          </cell>
          <cell r="J49">
            <v>347.85</v>
          </cell>
          <cell r="K49">
            <v>523.35</v>
          </cell>
          <cell r="L49">
            <v>385.77</v>
          </cell>
          <cell r="M49">
            <v>436.54</v>
          </cell>
          <cell r="N49">
            <v>314.5</v>
          </cell>
          <cell r="O49">
            <v>4629.4399999999996</v>
          </cell>
        </row>
        <row r="50">
          <cell r="B50" t="str">
            <v>Maintenance</v>
          </cell>
          <cell r="C50">
            <v>141.12</v>
          </cell>
          <cell r="D50">
            <v>825.32999999999993</v>
          </cell>
          <cell r="E50">
            <v>634.54</v>
          </cell>
          <cell r="F50">
            <v>1633.31</v>
          </cell>
          <cell r="G50">
            <v>499.07</v>
          </cell>
          <cell r="H50">
            <v>221.97</v>
          </cell>
          <cell r="I50">
            <v>857.36</v>
          </cell>
          <cell r="J50">
            <v>0</v>
          </cell>
          <cell r="K50">
            <v>15.95</v>
          </cell>
          <cell r="L50">
            <v>361.08</v>
          </cell>
          <cell r="M50">
            <v>1058.49</v>
          </cell>
          <cell r="N50">
            <v>2850.03</v>
          </cell>
          <cell r="O50">
            <v>9098.25</v>
          </cell>
        </row>
        <row r="51">
          <cell r="B51" t="str">
            <v>Rate Case Expense</v>
          </cell>
          <cell r="C51">
            <v>0</v>
          </cell>
          <cell r="D51">
            <v>0</v>
          </cell>
          <cell r="E51">
            <v>0</v>
          </cell>
          <cell r="F51">
            <v>0</v>
          </cell>
          <cell r="G51">
            <v>0</v>
          </cell>
          <cell r="H51">
            <v>0</v>
          </cell>
          <cell r="I51">
            <v>0</v>
          </cell>
          <cell r="J51">
            <v>0</v>
          </cell>
          <cell r="K51">
            <v>0</v>
          </cell>
          <cell r="L51">
            <v>0</v>
          </cell>
          <cell r="M51">
            <v>0</v>
          </cell>
          <cell r="N51">
            <v>0</v>
          </cell>
          <cell r="O51">
            <v>0</v>
          </cell>
        </row>
        <row r="52">
          <cell r="B52" t="str">
            <v>Accounting</v>
          </cell>
          <cell r="C52">
            <v>377.3</v>
          </cell>
          <cell r="D52">
            <v>2382.6</v>
          </cell>
          <cell r="E52">
            <v>0</v>
          </cell>
          <cell r="F52">
            <v>1852.4</v>
          </cell>
          <cell r="G52">
            <v>271.60000000000002</v>
          </cell>
          <cell r="H52">
            <v>889.4</v>
          </cell>
          <cell r="I52">
            <v>264</v>
          </cell>
          <cell r="J52">
            <v>253</v>
          </cell>
          <cell r="K52">
            <v>0</v>
          </cell>
          <cell r="L52">
            <v>3905.8</v>
          </cell>
          <cell r="M52">
            <v>6436.05</v>
          </cell>
          <cell r="N52">
            <v>1026</v>
          </cell>
          <cell r="O52">
            <v>17658.150000000001</v>
          </cell>
        </row>
        <row r="53">
          <cell r="B53" t="str">
            <v>Legal</v>
          </cell>
          <cell r="C53">
            <v>0</v>
          </cell>
          <cell r="D53">
            <v>277.39999999999998</v>
          </cell>
          <cell r="E53">
            <v>79.2</v>
          </cell>
          <cell r="F53">
            <v>0</v>
          </cell>
          <cell r="G53">
            <v>2725</v>
          </cell>
          <cell r="H53">
            <v>0</v>
          </cell>
          <cell r="I53">
            <v>1100</v>
          </cell>
          <cell r="J53">
            <v>0</v>
          </cell>
          <cell r="K53">
            <v>1125</v>
          </cell>
          <cell r="L53">
            <v>0</v>
          </cell>
          <cell r="M53">
            <v>0</v>
          </cell>
          <cell r="N53">
            <v>1458.33</v>
          </cell>
          <cell r="O53">
            <v>6764.93</v>
          </cell>
        </row>
        <row r="54">
          <cell r="B54" t="str">
            <v>WUTC Fee</v>
          </cell>
          <cell r="C54">
            <v>0</v>
          </cell>
          <cell r="D54">
            <v>0</v>
          </cell>
          <cell r="E54">
            <v>0</v>
          </cell>
          <cell r="F54">
            <v>0</v>
          </cell>
          <cell r="G54">
            <v>0</v>
          </cell>
          <cell r="H54">
            <v>0</v>
          </cell>
          <cell r="I54">
            <v>0</v>
          </cell>
          <cell r="J54">
            <v>0</v>
          </cell>
          <cell r="K54">
            <v>0</v>
          </cell>
          <cell r="L54">
            <v>16778.560000000001</v>
          </cell>
          <cell r="M54">
            <v>30.65</v>
          </cell>
          <cell r="N54">
            <v>0</v>
          </cell>
          <cell r="O54">
            <v>16809.210000000003</v>
          </cell>
        </row>
        <row r="55">
          <cell r="B55" t="str">
            <v>Franchise</v>
          </cell>
          <cell r="C55">
            <v>761.15</v>
          </cell>
          <cell r="D55">
            <v>588.66</v>
          </cell>
          <cell r="E55">
            <v>485.63</v>
          </cell>
          <cell r="F55">
            <v>716.57</v>
          </cell>
          <cell r="G55">
            <v>665.06</v>
          </cell>
          <cell r="H55">
            <v>624.52</v>
          </cell>
          <cell r="I55">
            <v>668.46</v>
          </cell>
          <cell r="J55">
            <v>736.87</v>
          </cell>
          <cell r="K55">
            <v>640.67999999999995</v>
          </cell>
          <cell r="L55">
            <v>572.41</v>
          </cell>
          <cell r="M55">
            <v>686.89</v>
          </cell>
          <cell r="N55">
            <v>564</v>
          </cell>
          <cell r="O55">
            <v>7710.9000000000005</v>
          </cell>
        </row>
        <row r="56">
          <cell r="B56" t="str">
            <v>Communications</v>
          </cell>
          <cell r="C56">
            <v>1485.08</v>
          </cell>
          <cell r="D56">
            <v>1681.71</v>
          </cell>
          <cell r="E56">
            <v>1611.77</v>
          </cell>
          <cell r="F56">
            <v>1923.83</v>
          </cell>
          <cell r="G56">
            <v>1462.07</v>
          </cell>
          <cell r="H56">
            <v>3733.84</v>
          </cell>
          <cell r="I56">
            <v>1723.96</v>
          </cell>
          <cell r="J56">
            <v>442.29</v>
          </cell>
          <cell r="K56">
            <v>1595.51</v>
          </cell>
          <cell r="L56">
            <v>1087.24</v>
          </cell>
          <cell r="M56">
            <v>1114.52</v>
          </cell>
          <cell r="N56">
            <v>1295.8</v>
          </cell>
          <cell r="O56">
            <v>19157.62</v>
          </cell>
        </row>
        <row r="57">
          <cell r="B57" t="str">
            <v>Utilities</v>
          </cell>
          <cell r="C57">
            <v>3540.79</v>
          </cell>
          <cell r="D57">
            <v>4687.87</v>
          </cell>
          <cell r="E57">
            <v>5805.68</v>
          </cell>
          <cell r="F57">
            <v>6407.79</v>
          </cell>
          <cell r="G57">
            <v>6200.55</v>
          </cell>
          <cell r="H57">
            <v>3914.38</v>
          </cell>
          <cell r="I57">
            <v>5517.2</v>
          </cell>
          <cell r="J57">
            <v>5876.54</v>
          </cell>
          <cell r="K57">
            <v>2912.57</v>
          </cell>
          <cell r="L57">
            <v>4981.25</v>
          </cell>
          <cell r="M57">
            <v>5160.37</v>
          </cell>
          <cell r="N57">
            <v>4818.08</v>
          </cell>
          <cell r="O57">
            <v>59823.070000000007</v>
          </cell>
        </row>
        <row r="58">
          <cell r="B58" t="str">
            <v>Laundry/Uniforms</v>
          </cell>
          <cell r="C58">
            <v>1759.71</v>
          </cell>
          <cell r="D58">
            <v>2344.33</v>
          </cell>
          <cell r="E58">
            <v>2202.5700000000002</v>
          </cell>
          <cell r="F58">
            <v>2348.59</v>
          </cell>
          <cell r="G58">
            <v>2092.77</v>
          </cell>
          <cell r="H58">
            <v>2451.9899999999998</v>
          </cell>
          <cell r="I58">
            <v>2760.65</v>
          </cell>
          <cell r="J58">
            <v>1809.44</v>
          </cell>
          <cell r="K58">
            <v>0</v>
          </cell>
          <cell r="L58">
            <v>872.81</v>
          </cell>
          <cell r="M58">
            <v>540.57000000000005</v>
          </cell>
          <cell r="N58">
            <v>0</v>
          </cell>
          <cell r="O58">
            <v>19183.43</v>
          </cell>
        </row>
        <row r="59">
          <cell r="B59" t="str">
            <v>Miscellaneous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Dues and Subscriptions</v>
          </cell>
          <cell r="C60">
            <v>1300</v>
          </cell>
          <cell r="D60">
            <v>1300</v>
          </cell>
          <cell r="E60">
            <v>1300</v>
          </cell>
          <cell r="F60">
            <v>1727.23</v>
          </cell>
          <cell r="G60">
            <v>1726.48</v>
          </cell>
          <cell r="H60">
            <v>1446.29</v>
          </cell>
          <cell r="I60">
            <v>1300</v>
          </cell>
          <cell r="J60">
            <v>1300</v>
          </cell>
          <cell r="K60">
            <v>1300</v>
          </cell>
          <cell r="L60">
            <v>1300</v>
          </cell>
          <cell r="M60">
            <v>1300</v>
          </cell>
          <cell r="N60">
            <v>1300</v>
          </cell>
          <cell r="O60">
            <v>16600</v>
          </cell>
        </row>
        <row r="61">
          <cell r="B61" t="str">
            <v>Dues Non-deductible</v>
          </cell>
          <cell r="C61">
            <v>0</v>
          </cell>
          <cell r="D61">
            <v>0</v>
          </cell>
          <cell r="E61">
            <v>1100</v>
          </cell>
          <cell r="F61">
            <v>0</v>
          </cell>
          <cell r="G61">
            <v>600</v>
          </cell>
          <cell r="H61">
            <v>172.16</v>
          </cell>
          <cell r="I61">
            <v>441.62</v>
          </cell>
          <cell r="J61">
            <v>0</v>
          </cell>
          <cell r="K61">
            <v>0</v>
          </cell>
          <cell r="L61">
            <v>428.63</v>
          </cell>
          <cell r="M61">
            <v>441.38</v>
          </cell>
          <cell r="N61">
            <v>498.28</v>
          </cell>
          <cell r="O61">
            <v>3682.0700000000006</v>
          </cell>
        </row>
        <row r="62">
          <cell r="B62" t="str">
            <v>Travel</v>
          </cell>
          <cell r="C62">
            <v>0</v>
          </cell>
          <cell r="D62">
            <v>0</v>
          </cell>
          <cell r="E62">
            <v>0</v>
          </cell>
          <cell r="F62">
            <v>0</v>
          </cell>
          <cell r="G62">
            <v>0</v>
          </cell>
          <cell r="H62">
            <v>0</v>
          </cell>
          <cell r="I62">
            <v>717.44</v>
          </cell>
          <cell r="J62">
            <v>0</v>
          </cell>
          <cell r="K62">
            <v>0</v>
          </cell>
          <cell r="L62">
            <v>0</v>
          </cell>
          <cell r="M62">
            <v>0</v>
          </cell>
          <cell r="N62">
            <v>0</v>
          </cell>
          <cell r="O62">
            <v>717.44</v>
          </cell>
        </row>
        <row r="63">
          <cell r="B63" t="str">
            <v>Seminars</v>
          </cell>
          <cell r="C63">
            <v>0</v>
          </cell>
          <cell r="D63">
            <v>0</v>
          </cell>
          <cell r="E63">
            <v>0</v>
          </cell>
          <cell r="F63">
            <v>1315</v>
          </cell>
          <cell r="G63">
            <v>1325</v>
          </cell>
          <cell r="H63">
            <v>0</v>
          </cell>
          <cell r="I63">
            <v>0</v>
          </cell>
          <cell r="J63">
            <v>0</v>
          </cell>
          <cell r="K63">
            <v>0</v>
          </cell>
          <cell r="L63">
            <v>0</v>
          </cell>
          <cell r="M63">
            <v>750</v>
          </cell>
          <cell r="N63">
            <v>2580</v>
          </cell>
          <cell r="O63">
            <v>5970</v>
          </cell>
        </row>
        <row r="64">
          <cell r="B64" t="str">
            <v>Meals and Entertainment</v>
          </cell>
          <cell r="C64">
            <v>0</v>
          </cell>
          <cell r="D64">
            <v>0</v>
          </cell>
          <cell r="E64">
            <v>28.48</v>
          </cell>
          <cell r="F64">
            <v>0</v>
          </cell>
          <cell r="G64">
            <v>0</v>
          </cell>
          <cell r="H64">
            <v>0</v>
          </cell>
          <cell r="I64">
            <v>120</v>
          </cell>
          <cell r="J64">
            <v>0</v>
          </cell>
          <cell r="K64">
            <v>0</v>
          </cell>
          <cell r="L64">
            <v>0</v>
          </cell>
          <cell r="M64">
            <v>0</v>
          </cell>
          <cell r="N64">
            <v>0</v>
          </cell>
          <cell r="O64">
            <v>148.47999999999999</v>
          </cell>
        </row>
        <row r="65">
          <cell r="B65" t="str">
            <v>Advertising</v>
          </cell>
          <cell r="C65">
            <v>118.55</v>
          </cell>
          <cell r="D65">
            <v>212.95</v>
          </cell>
          <cell r="E65">
            <v>118.55</v>
          </cell>
          <cell r="F65">
            <v>118.55</v>
          </cell>
          <cell r="G65">
            <v>118.55</v>
          </cell>
          <cell r="H65">
            <v>158.43</v>
          </cell>
          <cell r="I65">
            <v>245.39</v>
          </cell>
          <cell r="J65">
            <v>118.55</v>
          </cell>
          <cell r="K65">
            <v>118.55</v>
          </cell>
          <cell r="L65">
            <v>118.55</v>
          </cell>
          <cell r="M65">
            <v>410.83</v>
          </cell>
          <cell r="N65">
            <v>124.7</v>
          </cell>
          <cell r="O65">
            <v>1982.1499999999996</v>
          </cell>
        </row>
        <row r="66">
          <cell r="B66" t="str">
            <v>Truck License</v>
          </cell>
          <cell r="C66">
            <v>92.75</v>
          </cell>
          <cell r="D66">
            <v>0</v>
          </cell>
          <cell r="E66">
            <v>1548</v>
          </cell>
          <cell r="F66">
            <v>735</v>
          </cell>
          <cell r="G66">
            <v>1599</v>
          </cell>
          <cell r="H66">
            <v>0</v>
          </cell>
          <cell r="I66">
            <v>798</v>
          </cell>
          <cell r="J66">
            <v>126</v>
          </cell>
          <cell r="K66">
            <v>1416</v>
          </cell>
          <cell r="L66">
            <v>718</v>
          </cell>
          <cell r="M66">
            <v>0</v>
          </cell>
          <cell r="N66">
            <v>80.75</v>
          </cell>
          <cell r="O66">
            <v>7113.5</v>
          </cell>
        </row>
        <row r="67">
          <cell r="B67" t="str">
            <v>Taxes and licensing</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Permits</v>
          </cell>
          <cell r="C68">
            <v>45</v>
          </cell>
          <cell r="D68">
            <v>69</v>
          </cell>
          <cell r="E68">
            <v>0</v>
          </cell>
          <cell r="F68">
            <v>0</v>
          </cell>
          <cell r="G68">
            <v>0</v>
          </cell>
          <cell r="H68">
            <v>113.92</v>
          </cell>
          <cell r="I68">
            <v>0</v>
          </cell>
          <cell r="J68">
            <v>0</v>
          </cell>
          <cell r="K68">
            <v>0</v>
          </cell>
          <cell r="L68">
            <v>0</v>
          </cell>
          <cell r="M68">
            <v>48</v>
          </cell>
          <cell r="N68">
            <v>0</v>
          </cell>
          <cell r="O68">
            <v>275.92</v>
          </cell>
        </row>
        <row r="69">
          <cell r="B69" t="str">
            <v>Contributions</v>
          </cell>
          <cell r="C69">
            <v>0</v>
          </cell>
          <cell r="D69">
            <v>0</v>
          </cell>
          <cell r="E69">
            <v>0</v>
          </cell>
          <cell r="F69">
            <v>0</v>
          </cell>
          <cell r="G69">
            <v>0</v>
          </cell>
          <cell r="H69">
            <v>0</v>
          </cell>
          <cell r="I69">
            <v>0</v>
          </cell>
          <cell r="J69">
            <v>100</v>
          </cell>
          <cell r="K69">
            <v>0</v>
          </cell>
          <cell r="L69">
            <v>750</v>
          </cell>
          <cell r="M69">
            <v>0</v>
          </cell>
          <cell r="N69">
            <v>300</v>
          </cell>
          <cell r="O69">
            <v>1150</v>
          </cell>
        </row>
        <row r="70">
          <cell r="B70" t="str">
            <v>B &amp; O Tax</v>
          </cell>
          <cell r="C70">
            <v>4485.3100000000004</v>
          </cell>
          <cell r="D70">
            <v>4316.3200000000006</v>
          </cell>
          <cell r="E70">
            <v>4219.34</v>
          </cell>
          <cell r="F70">
            <v>4511.91</v>
          </cell>
          <cell r="G70">
            <v>4344.54</v>
          </cell>
          <cell r="H70">
            <v>9459.91</v>
          </cell>
          <cell r="I70">
            <v>4372.21</v>
          </cell>
          <cell r="J70">
            <v>5016.0600000000004</v>
          </cell>
          <cell r="K70">
            <v>4073.7200000000003</v>
          </cell>
          <cell r="L70">
            <v>7179.7800000000007</v>
          </cell>
          <cell r="M70">
            <v>12349.94</v>
          </cell>
          <cell r="N70">
            <v>6934.43</v>
          </cell>
          <cell r="O70">
            <v>71263.47</v>
          </cell>
        </row>
        <row r="71">
          <cell r="B71" t="str">
            <v>Land Rent</v>
          </cell>
          <cell r="C71">
            <v>11500</v>
          </cell>
          <cell r="D71">
            <v>11500</v>
          </cell>
          <cell r="E71">
            <v>11500</v>
          </cell>
          <cell r="F71">
            <v>11500</v>
          </cell>
          <cell r="G71">
            <v>11500</v>
          </cell>
          <cell r="H71">
            <v>11500</v>
          </cell>
          <cell r="I71">
            <v>11500</v>
          </cell>
          <cell r="J71">
            <v>11500</v>
          </cell>
          <cell r="K71">
            <v>11500</v>
          </cell>
          <cell r="L71">
            <v>11500</v>
          </cell>
          <cell r="M71">
            <v>11500</v>
          </cell>
          <cell r="N71">
            <v>11500</v>
          </cell>
          <cell r="O71">
            <v>138000</v>
          </cell>
        </row>
        <row r="72">
          <cell r="B72" t="str">
            <v>Computer Expense</v>
          </cell>
          <cell r="C72">
            <v>0</v>
          </cell>
          <cell r="D72">
            <v>698.39</v>
          </cell>
          <cell r="E72">
            <v>0</v>
          </cell>
          <cell r="F72">
            <v>1298.3900000000001</v>
          </cell>
          <cell r="G72">
            <v>0</v>
          </cell>
          <cell r="H72">
            <v>1198.3900000000001</v>
          </cell>
          <cell r="I72">
            <v>232.8</v>
          </cell>
          <cell r="J72">
            <v>0</v>
          </cell>
          <cell r="K72">
            <v>698.39</v>
          </cell>
          <cell r="L72">
            <v>590</v>
          </cell>
          <cell r="M72">
            <v>232.8</v>
          </cell>
          <cell r="N72">
            <v>232.95</v>
          </cell>
          <cell r="O72">
            <v>5182.1100000000006</v>
          </cell>
        </row>
        <row r="73">
          <cell r="B73" t="str">
            <v>Workmen’s Comp</v>
          </cell>
          <cell r="C73">
            <v>0</v>
          </cell>
          <cell r="D73">
            <v>566.74</v>
          </cell>
          <cell r="E73">
            <v>10778.8</v>
          </cell>
          <cell r="F73">
            <v>0</v>
          </cell>
          <cell r="G73">
            <v>592.83000000000004</v>
          </cell>
          <cell r="H73">
            <v>9930.74</v>
          </cell>
          <cell r="I73">
            <v>0</v>
          </cell>
          <cell r="J73">
            <v>546.19000000000005</v>
          </cell>
          <cell r="K73">
            <v>10546.72</v>
          </cell>
          <cell r="L73">
            <v>580.07000000000005</v>
          </cell>
          <cell r="M73">
            <v>0</v>
          </cell>
          <cell r="N73">
            <v>2439.7600000000002</v>
          </cell>
          <cell r="O73">
            <v>35981.85</v>
          </cell>
        </row>
        <row r="74">
          <cell r="B74" t="str">
            <v>Payroll Taxes</v>
          </cell>
          <cell r="C74">
            <v>4840.6099999999997</v>
          </cell>
          <cell r="D74">
            <v>4829.1499999999996</v>
          </cell>
          <cell r="E74">
            <v>6169.2699999999995</v>
          </cell>
          <cell r="F74">
            <v>4390.2299999999996</v>
          </cell>
          <cell r="G74">
            <v>4742.8900000000003</v>
          </cell>
          <cell r="H74">
            <v>6197.079999999999</v>
          </cell>
          <cell r="I74">
            <v>5185.53</v>
          </cell>
          <cell r="J74">
            <v>4505.6099999999997</v>
          </cell>
          <cell r="K74">
            <v>8214.2199999999993</v>
          </cell>
          <cell r="L74">
            <v>5069.12</v>
          </cell>
          <cell r="M74">
            <v>5299.01</v>
          </cell>
          <cell r="N74">
            <v>7884.2300000000005</v>
          </cell>
          <cell r="O74">
            <v>67326.95</v>
          </cell>
        </row>
        <row r="75">
          <cell r="B75" t="str">
            <v>Employee Relations</v>
          </cell>
          <cell r="C75">
            <v>1255.4100000000001</v>
          </cell>
          <cell r="D75">
            <v>1846.92</v>
          </cell>
          <cell r="E75">
            <v>1509.96</v>
          </cell>
          <cell r="F75">
            <v>3349.65</v>
          </cell>
          <cell r="G75">
            <v>3552.83</v>
          </cell>
          <cell r="H75">
            <v>4626.29</v>
          </cell>
          <cell r="I75">
            <v>1299.8</v>
          </cell>
          <cell r="J75">
            <v>1088</v>
          </cell>
          <cell r="K75">
            <v>1381.25</v>
          </cell>
          <cell r="L75">
            <v>1075</v>
          </cell>
          <cell r="M75">
            <v>1562.01</v>
          </cell>
          <cell r="N75">
            <v>1392.5</v>
          </cell>
          <cell r="O75">
            <v>23939.62</v>
          </cell>
        </row>
        <row r="76">
          <cell r="B76" t="str">
            <v>Life Insurance</v>
          </cell>
          <cell r="C76">
            <v>0</v>
          </cell>
          <cell r="D76">
            <v>0</v>
          </cell>
          <cell r="E76">
            <v>0</v>
          </cell>
          <cell r="F76">
            <v>0</v>
          </cell>
          <cell r="G76">
            <v>0</v>
          </cell>
          <cell r="H76">
            <v>0</v>
          </cell>
          <cell r="I76">
            <v>73.099999999999994</v>
          </cell>
          <cell r="J76">
            <v>73.099999999999994</v>
          </cell>
          <cell r="K76">
            <v>0</v>
          </cell>
          <cell r="L76">
            <v>167.7</v>
          </cell>
          <cell r="M76">
            <v>55.9</v>
          </cell>
          <cell r="N76">
            <v>77.400000000000006</v>
          </cell>
          <cell r="O76">
            <v>447.19999999999993</v>
          </cell>
        </row>
        <row r="77">
          <cell r="B77" t="str">
            <v>Counseling Services</v>
          </cell>
          <cell r="C77">
            <v>154.38</v>
          </cell>
          <cell r="D77">
            <v>154.38</v>
          </cell>
          <cell r="E77">
            <v>154.38</v>
          </cell>
          <cell r="F77">
            <v>154.38</v>
          </cell>
          <cell r="G77">
            <v>154.38</v>
          </cell>
          <cell r="H77">
            <v>154.38</v>
          </cell>
          <cell r="I77">
            <v>154.38</v>
          </cell>
          <cell r="J77">
            <v>154.38</v>
          </cell>
          <cell r="K77">
            <v>154.38</v>
          </cell>
          <cell r="L77">
            <v>154.38</v>
          </cell>
          <cell r="M77">
            <v>154.38</v>
          </cell>
          <cell r="N77">
            <v>154.38</v>
          </cell>
          <cell r="O77">
            <v>1852.5600000000004</v>
          </cell>
        </row>
        <row r="78">
          <cell r="B78" t="str">
            <v>Employee Medical Insurance</v>
          </cell>
          <cell r="C78">
            <v>8800.4399999999987</v>
          </cell>
          <cell r="D78">
            <v>7888.28</v>
          </cell>
          <cell r="E78">
            <v>7891.97</v>
          </cell>
          <cell r="F78">
            <v>8035.21</v>
          </cell>
          <cell r="G78">
            <v>8035.21</v>
          </cell>
          <cell r="H78">
            <v>318</v>
          </cell>
          <cell r="I78">
            <v>16953.82</v>
          </cell>
          <cell r="J78">
            <v>9964.0600000000013</v>
          </cell>
          <cell r="K78">
            <v>10237.189999999999</v>
          </cell>
          <cell r="L78">
            <v>8322.56</v>
          </cell>
          <cell r="M78">
            <v>13934.380000000001</v>
          </cell>
          <cell r="N78">
            <v>8637.33</v>
          </cell>
          <cell r="O78">
            <v>109018.45000000001</v>
          </cell>
        </row>
        <row r="79">
          <cell r="B79" t="str">
            <v>Property Taxes</v>
          </cell>
          <cell r="C79">
            <v>0</v>
          </cell>
          <cell r="D79">
            <v>0</v>
          </cell>
          <cell r="E79">
            <v>0</v>
          </cell>
          <cell r="F79">
            <v>6400.86</v>
          </cell>
          <cell r="G79">
            <v>0</v>
          </cell>
          <cell r="H79">
            <v>0</v>
          </cell>
          <cell r="I79">
            <v>0</v>
          </cell>
          <cell r="J79">
            <v>0</v>
          </cell>
          <cell r="K79">
            <v>0</v>
          </cell>
          <cell r="L79">
            <v>5728.36</v>
          </cell>
          <cell r="M79">
            <v>0</v>
          </cell>
          <cell r="N79">
            <v>0</v>
          </cell>
          <cell r="O79">
            <v>12129.22</v>
          </cell>
        </row>
        <row r="80">
          <cell r="B80" t="str">
            <v>Drug Testing</v>
          </cell>
          <cell r="C80">
            <v>165.5</v>
          </cell>
          <cell r="D80">
            <v>38.5</v>
          </cell>
          <cell r="E80">
            <v>55</v>
          </cell>
          <cell r="F80">
            <v>341</v>
          </cell>
          <cell r="G80">
            <v>20</v>
          </cell>
          <cell r="H80">
            <v>180</v>
          </cell>
          <cell r="I80">
            <v>106.5</v>
          </cell>
          <cell r="J80">
            <v>20</v>
          </cell>
          <cell r="K80">
            <v>0</v>
          </cell>
          <cell r="L80">
            <v>64</v>
          </cell>
          <cell r="M80">
            <v>93.5</v>
          </cell>
          <cell r="N80">
            <v>231.5</v>
          </cell>
          <cell r="O80">
            <v>1315.5</v>
          </cell>
        </row>
        <row r="81">
          <cell r="B81" t="str">
            <v>SEP Benefits</v>
          </cell>
          <cell r="C81">
            <v>3529.52</v>
          </cell>
          <cell r="D81">
            <v>3668.15</v>
          </cell>
          <cell r="E81">
            <v>3758.64</v>
          </cell>
          <cell r="F81">
            <v>3570.71</v>
          </cell>
          <cell r="G81">
            <v>3779.68</v>
          </cell>
          <cell r="H81">
            <v>4339.07</v>
          </cell>
          <cell r="I81">
            <v>4392.53</v>
          </cell>
          <cell r="J81">
            <v>3404.41</v>
          </cell>
          <cell r="K81">
            <v>3760.32</v>
          </cell>
          <cell r="L81">
            <v>3785.55</v>
          </cell>
          <cell r="M81">
            <v>3928.97</v>
          </cell>
          <cell r="N81">
            <v>3469.85</v>
          </cell>
          <cell r="O81">
            <v>45387.4</v>
          </cell>
        </row>
        <row r="82">
          <cell r="B82" t="str">
            <v>Interest</v>
          </cell>
          <cell r="C82">
            <v>3616.12</v>
          </cell>
          <cell r="D82">
            <v>3552.65</v>
          </cell>
          <cell r="E82">
            <v>3488.85</v>
          </cell>
          <cell r="F82">
            <v>3424.74</v>
          </cell>
          <cell r="G82">
            <v>3600.3</v>
          </cell>
          <cell r="H82">
            <v>14536.76</v>
          </cell>
          <cell r="I82">
            <v>3230.46</v>
          </cell>
          <cell r="J82">
            <v>3165.05</v>
          </cell>
          <cell r="K82">
            <v>3099.31</v>
          </cell>
          <cell r="L82">
            <v>3033.25</v>
          </cell>
          <cell r="M82">
            <v>2966.85</v>
          </cell>
          <cell r="N82">
            <v>2900.14</v>
          </cell>
          <cell r="O82">
            <v>50614.479999999996</v>
          </cell>
        </row>
        <row r="83">
          <cell r="B83" t="str">
            <v>Freight</v>
          </cell>
          <cell r="C83">
            <v>0</v>
          </cell>
          <cell r="D83">
            <v>0</v>
          </cell>
          <cell r="E83">
            <v>0</v>
          </cell>
          <cell r="F83">
            <v>0</v>
          </cell>
          <cell r="G83">
            <v>288.3</v>
          </cell>
          <cell r="H83">
            <v>176.07</v>
          </cell>
          <cell r="I83">
            <v>0</v>
          </cell>
          <cell r="J83">
            <v>41.14</v>
          </cell>
          <cell r="K83">
            <v>0</v>
          </cell>
          <cell r="L83">
            <v>0</v>
          </cell>
          <cell r="M83">
            <v>0</v>
          </cell>
          <cell r="N83">
            <v>0</v>
          </cell>
          <cell r="O83">
            <v>505.51</v>
          </cell>
        </row>
        <row r="84">
          <cell r="B84" t="str">
            <v>Consulting</v>
          </cell>
          <cell r="C84">
            <v>0</v>
          </cell>
          <cell r="D84">
            <v>4164</v>
          </cell>
          <cell r="E84">
            <v>0</v>
          </cell>
          <cell r="F84">
            <v>2138.5</v>
          </cell>
          <cell r="G84">
            <v>2401</v>
          </cell>
          <cell r="H84">
            <v>3838.5</v>
          </cell>
          <cell r="I84">
            <v>1076</v>
          </cell>
          <cell r="J84">
            <v>2463.5</v>
          </cell>
          <cell r="K84">
            <v>2163.5</v>
          </cell>
          <cell r="L84">
            <v>2176</v>
          </cell>
          <cell r="M84">
            <v>1819.75</v>
          </cell>
          <cell r="N84">
            <v>1732.25</v>
          </cell>
          <cell r="O84">
            <v>23973</v>
          </cell>
        </row>
        <row r="85">
          <cell r="B85" t="str">
            <v>Safety Equipment Expense</v>
          </cell>
          <cell r="C85">
            <v>728.2</v>
          </cell>
          <cell r="D85">
            <v>1079.05</v>
          </cell>
          <cell r="E85">
            <v>83.08</v>
          </cell>
          <cell r="F85">
            <v>2228.91</v>
          </cell>
          <cell r="G85">
            <v>304.52999999999997</v>
          </cell>
          <cell r="H85">
            <v>1061</v>
          </cell>
          <cell r="I85">
            <v>264.56</v>
          </cell>
          <cell r="J85">
            <v>-241.69</v>
          </cell>
          <cell r="K85">
            <v>716.53</v>
          </cell>
          <cell r="L85">
            <v>105.85</v>
          </cell>
          <cell r="M85">
            <v>1225.6300000000001</v>
          </cell>
          <cell r="N85">
            <v>386.26</v>
          </cell>
          <cell r="O85">
            <v>7941.9100000000008</v>
          </cell>
        </row>
        <row r="86">
          <cell r="B86" t="str">
            <v>Depreciation</v>
          </cell>
          <cell r="C86">
            <v>19219.580000000002</v>
          </cell>
          <cell r="D86">
            <v>19219.580000000002</v>
          </cell>
          <cell r="E86">
            <v>19219.580000000002</v>
          </cell>
          <cell r="F86">
            <v>19219.670000000002</v>
          </cell>
          <cell r="G86">
            <v>19219.580000000002</v>
          </cell>
          <cell r="H86">
            <v>19558.099999999999</v>
          </cell>
          <cell r="I86">
            <v>19247.79</v>
          </cell>
          <cell r="J86">
            <v>19247.79</v>
          </cell>
          <cell r="K86">
            <v>19247.79</v>
          </cell>
          <cell r="L86">
            <v>22142.720000000001</v>
          </cell>
          <cell r="M86">
            <v>22142.720000000001</v>
          </cell>
          <cell r="N86">
            <v>30827.510000000002</v>
          </cell>
          <cell r="O86">
            <v>248512.41000000003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
      <sheetName val="Amortization Table"/>
      <sheetName val="Amortization Table (2)"/>
    </sheetNames>
    <sheetDataSet>
      <sheetData sheetId="0"/>
      <sheetData sheetId="1">
        <row r="18">
          <cell r="F18">
            <v>127794.2761418313</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4 Month Condensed Ops P&amp;L"/>
      <sheetName val="Report Template"/>
    </sheetNames>
    <sheetDataSet>
      <sheetData sheetId="0"/>
      <sheetData sheetId="1"/>
      <sheetData sheetId="2">
        <row r="2002">
          <cell r="B2002">
            <v>2006</v>
          </cell>
        </row>
        <row r="2003">
          <cell r="B2003">
            <v>2007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320"/>
      <sheetName val="#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800-10899"/>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l Priceout"/>
      <sheetName val="Com'l Priceout"/>
      <sheetName val="Roll Off Priceout"/>
      <sheetName val="Roll Off Productivity"/>
      <sheetName val="TB -LOB"/>
      <sheetName val="Comm'l TB-120"/>
      <sheetName val="Com'l Rec. TB-160"/>
      <sheetName val="Resi TB-190"/>
      <sheetName val="230 &amp; 220"/>
      <sheetName val="YW TB-220"/>
      <sheetName val="RO TB-260"/>
      <sheetName val="Industrial LOB"/>
      <sheetName val="TS TB-300"/>
      <sheetName val="POL TB-750"/>
      <sheetName val="Revenue Reconciliation"/>
      <sheetName val="Billed Revenue Summary"/>
      <sheetName val="Disposal Summary"/>
      <sheetName val="Payroll Register"/>
      <sheetName val="Balance Sheet"/>
      <sheetName val="Monthly IS"/>
      <sheetName val="DEPN"/>
      <sheetName val="Fixed Asset Summary"/>
      <sheetName val="Fixed Asset Detail"/>
      <sheetName val="Fuel"/>
      <sheetName val="WTB"/>
      <sheetName val="OH Analysis (2008)"/>
      <sheetName val="Corp. Office OH 2008"/>
      <sheetName val="OH Analysis"/>
      <sheetName val="Corp. Office OH"/>
      <sheetName val="2008 Group Office TB"/>
      <sheetName val="MA Office OH"/>
      <sheetName val="MA Stats"/>
      <sheetName val="2008 Group Office IS"/>
      <sheetName val="2008 West Group IS"/>
      <sheetName val="Legal"/>
      <sheetName val="Lurito 25 bpi"/>
      <sheetName val="Lurito 25 bpi (Rolloff)"/>
      <sheetName val="70000"/>
      <sheetName val="502500"/>
      <sheetName val="509000"/>
      <sheetName val="509500"/>
      <sheetName val="570800"/>
      <sheetName val="518000"/>
      <sheetName val="568100"/>
      <sheetName val="678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8">
          <cell r="AD8" t="str">
            <v>#N/A</v>
          </cell>
        </row>
      </sheetData>
      <sheetData sheetId="19"/>
      <sheetData sheetId="20"/>
      <sheetData sheetId="21"/>
      <sheetData sheetId="22"/>
      <sheetData sheetId="23"/>
      <sheetData sheetId="24">
        <row r="4">
          <cell r="DE4" t="str">
            <v>01815</v>
          </cell>
        </row>
        <row r="5">
          <cell r="DC5" t="str">
            <v>12</v>
          </cell>
          <cell r="DD5" t="str">
            <v>WM of Ellensburg</v>
          </cell>
          <cell r="DE5" t="str">
            <v>01815</v>
          </cell>
        </row>
        <row r="8">
          <cell r="DC8">
            <v>12</v>
          </cell>
        </row>
      </sheetData>
      <sheetData sheetId="25"/>
      <sheetData sheetId="26"/>
      <sheetData sheetId="27"/>
      <sheetData sheetId="28"/>
      <sheetData sheetId="29"/>
      <sheetData sheetId="30"/>
      <sheetData sheetId="31"/>
      <sheetData sheetId="32">
        <row r="4">
          <cell r="AK4" t="str">
            <v>01500</v>
          </cell>
        </row>
        <row r="5">
          <cell r="AI5" t="str">
            <v>12</v>
          </cell>
          <cell r="AJ5" t="str">
            <v>Western Area Office</v>
          </cell>
          <cell r="AK5" t="str">
            <v>01500</v>
          </cell>
        </row>
        <row r="8">
          <cell r="AH8">
            <v>0</v>
          </cell>
        </row>
        <row r="9">
          <cell r="AM9" t="str">
            <v>USD</v>
          </cell>
        </row>
      </sheetData>
      <sheetData sheetId="33">
        <row r="4">
          <cell r="AK4" t="str">
            <v>G00006</v>
          </cell>
        </row>
        <row r="5">
          <cell r="AI5" t="str">
            <v>12</v>
          </cell>
          <cell r="AJ5" t="str">
            <v>Error</v>
          </cell>
          <cell r="AK5" t="str">
            <v>Western</v>
          </cell>
        </row>
        <row r="8">
          <cell r="AH8">
            <v>0</v>
          </cell>
        </row>
        <row r="9">
          <cell r="AM9" t="str">
            <v>USD</v>
          </cell>
        </row>
      </sheetData>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WMofWA)"/>
      <sheetName val="Balance Sheet (WMofWA)"/>
      <sheetName val="Rev. Sum. - Confidential"/>
      <sheetName val="WTB-Confidential"/>
      <sheetName val="Priceout"/>
      <sheetName val="Monthly IS (SnoKing)"/>
      <sheetName val="Total Lurito"/>
      <sheetName val="Lurito - Garbage"/>
      <sheetName val="Lurito - Recycling"/>
      <sheetName val="Lurito - YW"/>
      <sheetName val="Lurito-Garbage"/>
      <sheetName val="Lurito-Recycling"/>
      <sheetName val="Lurito-YW"/>
      <sheetName val="PC 230"/>
      <sheetName val="PC 220"/>
      <sheetName val="PC 160 - Confidential"/>
      <sheetName val="PC 260-Confidential"/>
      <sheetName val="WUTC Customer Counts"/>
      <sheetName val="Processing Fees"/>
      <sheetName val="YW Processing Fees"/>
      <sheetName val="PR Register-Confidential"/>
      <sheetName val="PR Detail -confidential"/>
      <sheetName val="Wage scale-CONFIDENTIAL"/>
      <sheetName val="Fuel"/>
      <sheetName val="Balance Sheet (SnoKing)"/>
      <sheetName val="DEPN"/>
      <sheetName val="DEPN Summary"/>
      <sheetName val="Fixed Asset Summary"/>
      <sheetName val="Fixed Asset Detail"/>
      <sheetName val="Facility Costs"/>
      <sheetName val="Legal Fees"/>
      <sheetName val="MA Office OH"/>
      <sheetName val="MA Stats"/>
      <sheetName val="OH Analysis"/>
      <sheetName val="Corp. Office OH"/>
      <sheetName val="2008 West Group IS"/>
      <sheetName val="2008 Group Office TB"/>
      <sheetName val="2008 Group Office IS"/>
      <sheetName val="500500"/>
      <sheetName val="AP-500500"/>
      <sheetName val="500800"/>
      <sheetName val="509000"/>
      <sheetName val="AP-509500"/>
      <sheetName val="509500"/>
      <sheetName val="531200"/>
      <sheetName val="Income Statement (2)"/>
      <sheetName val="Lurito"/>
      <sheetName val="Fixed Assets"/>
      <sheetName val="unprocessed SS"/>
      <sheetName val="Tonnage"/>
      <sheetName val="Outbound Tons"/>
      <sheetName val="Inbound Tons"/>
      <sheetName val="Labor"/>
      <sheetName val="CDL Pricing"/>
      <sheetName val="CRC Commodity Prices"/>
      <sheetName val="Commodity Mix"/>
      <sheetName val="502500"/>
      <sheetName val="Summary"/>
      <sheetName val="Com'l FL"/>
      <sheetName val="Res'l RL"/>
      <sheetName val="Roll Off"/>
      <sheetName val="Res'l YW"/>
      <sheetName val="Res'l Rec."/>
      <sheetName val="Com'l Rec."/>
      <sheetName val="Summary (2)"/>
      <sheetName val="Customer Counts"/>
      <sheetName val="Com'l FL-2009"/>
      <sheetName val="Res'l RL (2)"/>
      <sheetName val="Res'l YW (2)"/>
      <sheetName val="Res'l Rec. (2)"/>
      <sheetName val="Roll Off (2)"/>
      <sheetName val="Haul Summary"/>
      <sheetName val="Com'l Rec. (2)"/>
      <sheetName val="Hauls On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F-1"/>
      <sheetName val="F-2"/>
      <sheetName val="F-3"/>
      <sheetName val="F-4"/>
      <sheetName val="F-5"/>
      <sheetName val="F-6"/>
      <sheetName val="F-7"/>
      <sheetName val="F-8"/>
      <sheetName val="F-9"/>
      <sheetName val="F-10"/>
      <sheetName val="F-11"/>
      <sheetName val="F-12"/>
      <sheetName val="F-13"/>
      <sheetName val="F-14"/>
      <sheetName val="F-15"/>
      <sheetName val="F-16"/>
      <sheetName val="F-17"/>
      <sheetName val="F-18"/>
      <sheetName val="F-19"/>
      <sheetName val="O-1"/>
      <sheetName val="O-2"/>
      <sheetName val="O-3"/>
      <sheetName val="O-4"/>
      <sheetName val="O-5"/>
      <sheetName val="O-6"/>
      <sheetName val="O-7"/>
      <sheetName val="O-8"/>
      <sheetName val="O-9"/>
      <sheetName val="O-10"/>
      <sheetName val="O-12"/>
      <sheetName val="O-13"/>
      <sheetName val="O-14"/>
      <sheetName val="O-15"/>
      <sheetName val="O-16"/>
      <sheetName val="O-17"/>
      <sheetName val="O-18"/>
      <sheetName val="O-19"/>
      <sheetName val="O-20"/>
      <sheetName val="O-21"/>
      <sheetName val="O-22"/>
      <sheetName val="O-23"/>
      <sheetName val="O-24"/>
      <sheetName val="O-25"/>
      <sheetName val="O-26"/>
      <sheetName val="R-1"/>
      <sheetName val="R-2"/>
      <sheetName val="R-3"/>
      <sheetName val="R-4"/>
      <sheetName val="R-5"/>
      <sheetName val="R-6"/>
      <sheetName val="R-7"/>
      <sheetName val="R-8"/>
      <sheetName val="R-9"/>
      <sheetName val="I-1"/>
      <sheetName val="I-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 (Type of Service)"/>
      <sheetName val="Proforma (Total Co)"/>
      <sheetName val="Restating Adj"/>
      <sheetName val="Restating Adj Details"/>
      <sheetName val="Proforma Adj"/>
      <sheetName val="Proforma Adj Details"/>
      <sheetName val=" Lurito (Total Co)"/>
      <sheetName val=" Lurito (Total Garbage w DB)"/>
      <sheetName val=" Lurito (Total Garbage wo DB)"/>
      <sheetName val="Proforma (DropBox)"/>
      <sheetName val="Lurito (DropBox)"/>
      <sheetName val="Exp Matrix (DropBox)"/>
      <sheetName val="COS DB"/>
      <sheetName val="Proforma (Yard Waste)"/>
      <sheetName val="Lurito (Yard Waste)"/>
      <sheetName val="Exp-Matrix (Yard Waste)"/>
      <sheetName val="COS-YW, Recycl"/>
      <sheetName val="Proforma (Curbs Recycling)"/>
      <sheetName val="Lurito (Curbs Recycling)"/>
      <sheetName val="Exp-Matrix (Curbs Recycling)"/>
      <sheetName val="Proforma (Recycle Stations)"/>
      <sheetName val="Lurito (Recycle Stations)"/>
      <sheetName val=" Lurito (MF)"/>
      <sheetName val=" Lurito (MF &amp; R Station)"/>
      <sheetName val="Rate Calculation"/>
      <sheetName val="Rate (Dump Fee)"/>
      <sheetName val="Calculation (Dump Fee)"/>
      <sheetName val="Priceout (Dump Fee)"/>
      <sheetName val="Total Fuel"/>
      <sheetName val="Murrey's Fuel"/>
      <sheetName val="American Fuel"/>
      <sheetName val="Depn-Summary"/>
      <sheetName val="Summary (American)"/>
      <sheetName val="Summary (Murrey's)"/>
      <sheetName val="Trucks (American)"/>
      <sheetName val="Trucks (Murrey's)"/>
      <sheetName val="Containers &amp; DropBox (American)"/>
      <sheetName val="Containers, DropBox (Murrey's)"/>
      <sheetName val="Yard Waste Toters (American)"/>
      <sheetName val="Yard Waste Toters (Murrey's)"/>
      <sheetName val="Other Equipment (American)"/>
      <sheetName val="Other Equipment (Murrey's)"/>
      <sheetName val="WRRA"/>
      <sheetName val="Summary (Supervisors)"/>
      <sheetName val="Summary (Driver Wages)"/>
      <sheetName val="Summary (IS Report)"/>
      <sheetName val="IS-Murrey's"/>
      <sheetName val="IS-Americ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Out"/>
      <sheetName val="Summary Price Out"/>
      <sheetName val="Fly Sheet"/>
      <sheetName val="Comp Report"/>
      <sheetName val="LURITXPF AVG"/>
      <sheetName val="Operations"/>
      <sheetName val="Assumptions"/>
      <sheetName val="Sch 1 - Restate Exp"/>
      <sheetName val="Sch 1, pg 2 - Restated"/>
      <sheetName val="Sch 2 - Forecast Exp"/>
      <sheetName val="Sch 2, pg 2 - Forecast"/>
      <sheetName val="Sch 3 - Reclass Exp"/>
      <sheetName val="Sch 3, pg 2 - Reclass"/>
      <sheetName val="Sch 4 - 12months"/>
      <sheetName val="WorkPapers"/>
      <sheetName val="WP-1 Exp Summary"/>
      <sheetName val="WP-1, pg 2 -  Expense Mat"/>
      <sheetName val="WP-2 - Summary Depn"/>
      <sheetName val="WP-2. pg 2 -  Depn"/>
      <sheetName val="WP-3 - Labor Analysis"/>
      <sheetName val="WP-3, pg 2 -  Labor Increase"/>
      <sheetName val="WP-3, pg 3 -  Benefits Analysis"/>
      <sheetName val="WP-4 - Vehicle License"/>
      <sheetName val="WP-5 - Dues &amp; Sub"/>
      <sheetName val="WP-6 - CapitalStructure"/>
      <sheetName val="WP-6 P2"/>
      <sheetName val="WP-7 - Affiliated "/>
      <sheetName val="WP-8 - Cust Counts (x per wk)"/>
      <sheetName val="WP-9 - Fuel"/>
      <sheetName val="WP-10  Misc GL"/>
      <sheetName val="WP-11 Bad Debts"/>
      <sheetName val="WP-12 Utilities"/>
      <sheetName val="Wp-13 Rent"/>
      <sheetName val="WP-14 Tires"/>
      <sheetName val="WP-15 p1 2012 Property Taxes"/>
      <sheetName val="WP-15 p22013 Property Taxes "/>
      <sheetName val="WP-16 Disposal"/>
      <sheetName val="WP-17 Study"/>
      <sheetName val="WP-18 Rate Case Cost"/>
      <sheetName val="WP-19 Truck Rent"/>
      <sheetName val="IS-P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C10" t="str">
            <v>July</v>
          </cell>
          <cell r="D10" t="str">
            <v>August</v>
          </cell>
          <cell r="E10" t="str">
            <v>September</v>
          </cell>
          <cell r="F10" t="str">
            <v>October</v>
          </cell>
          <cell r="G10" t="str">
            <v>November</v>
          </cell>
          <cell r="H10" t="str">
            <v>December</v>
          </cell>
          <cell r="I10" t="str">
            <v>January</v>
          </cell>
          <cell r="J10" t="str">
            <v>February</v>
          </cell>
          <cell r="K10" t="str">
            <v>March</v>
          </cell>
          <cell r="L10" t="str">
            <v>April</v>
          </cell>
          <cell r="M10" t="str">
            <v>May</v>
          </cell>
          <cell r="N10" t="str">
            <v>June</v>
          </cell>
          <cell r="O10" t="str">
            <v>BOOKS</v>
          </cell>
        </row>
        <row r="11">
          <cell r="B11" t="str">
            <v>REVENUES</v>
          </cell>
        </row>
        <row r="12">
          <cell r="B12" t="str">
            <v>Residential</v>
          </cell>
          <cell r="C12">
            <v>174180.93</v>
          </cell>
          <cell r="D12">
            <v>173280.81</v>
          </cell>
          <cell r="E12">
            <v>173720.66</v>
          </cell>
          <cell r="F12">
            <v>174251.51999999999</v>
          </cell>
          <cell r="G12">
            <v>172742.2</v>
          </cell>
          <cell r="H12">
            <v>178132.76</v>
          </cell>
          <cell r="I12">
            <v>171317.32</v>
          </cell>
          <cell r="J12">
            <v>170743.6</v>
          </cell>
          <cell r="K12">
            <v>175193.55</v>
          </cell>
          <cell r="L12">
            <v>169715.71000000002</v>
          </cell>
          <cell r="M12">
            <v>171741.57</v>
          </cell>
          <cell r="N12">
            <v>172744.06</v>
          </cell>
          <cell r="O12">
            <v>2077764.6900000004</v>
          </cell>
        </row>
        <row r="13">
          <cell r="B13" t="str">
            <v>Commercial</v>
          </cell>
          <cell r="C13">
            <v>47309.79</v>
          </cell>
          <cell r="D13">
            <v>49650.83</v>
          </cell>
          <cell r="E13">
            <v>49046.720000000001</v>
          </cell>
          <cell r="F13">
            <v>51952.58</v>
          </cell>
          <cell r="G13">
            <v>50878.630000000005</v>
          </cell>
          <cell r="H13">
            <v>51199.67</v>
          </cell>
          <cell r="I13">
            <v>50673.659999999996</v>
          </cell>
          <cell r="J13">
            <v>50446.21</v>
          </cell>
          <cell r="K13">
            <v>50125.05</v>
          </cell>
          <cell r="L13">
            <v>50311.41</v>
          </cell>
          <cell r="M13">
            <v>49825.22</v>
          </cell>
          <cell r="N13">
            <v>48109.53</v>
          </cell>
          <cell r="O13">
            <v>599529.29999999993</v>
          </cell>
        </row>
        <row r="14">
          <cell r="B14" t="str">
            <v>Drop Box</v>
          </cell>
          <cell r="C14">
            <v>94770.37</v>
          </cell>
          <cell r="D14">
            <v>83414.399999999994</v>
          </cell>
          <cell r="E14">
            <v>70757</v>
          </cell>
          <cell r="F14">
            <v>93470.47</v>
          </cell>
          <cell r="G14">
            <v>77609.36</v>
          </cell>
          <cell r="H14">
            <v>78412.759999999995</v>
          </cell>
          <cell r="I14">
            <v>84127.209999999992</v>
          </cell>
          <cell r="J14">
            <v>73158.41</v>
          </cell>
          <cell r="K14">
            <v>67670.3</v>
          </cell>
          <cell r="L14">
            <v>146420.00999999998</v>
          </cell>
          <cell r="M14">
            <v>110569.68000000001</v>
          </cell>
          <cell r="N14">
            <v>117378.07</v>
          </cell>
          <cell r="O14">
            <v>1097758.04</v>
          </cell>
        </row>
        <row r="15">
          <cell r="B15" t="str">
            <v>Fuel Surcharge</v>
          </cell>
          <cell r="C15">
            <v>7080.29</v>
          </cell>
          <cell r="D15">
            <v>5415.91</v>
          </cell>
          <cell r="E15">
            <v>3962.36</v>
          </cell>
          <cell r="F15">
            <v>3711.91</v>
          </cell>
          <cell r="G15">
            <v>5004.82</v>
          </cell>
          <cell r="H15">
            <v>6228</v>
          </cell>
          <cell r="I15">
            <v>6504.57</v>
          </cell>
          <cell r="J15">
            <v>5362.94</v>
          </cell>
          <cell r="K15">
            <v>2299.0500000000002</v>
          </cell>
          <cell r="L15">
            <v>0</v>
          </cell>
          <cell r="M15">
            <v>0</v>
          </cell>
          <cell r="N15">
            <v>0</v>
          </cell>
          <cell r="O15">
            <v>45569.850000000006</v>
          </cell>
        </row>
        <row r="16">
          <cell r="B16" t="str">
            <v>Contract Hauling</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Pass Thru</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Kalama</v>
          </cell>
          <cell r="C18">
            <v>11685.96</v>
          </cell>
          <cell r="D18">
            <v>27113.64</v>
          </cell>
          <cell r="E18">
            <v>10043.36</v>
          </cell>
          <cell r="F18">
            <v>26012.52</v>
          </cell>
          <cell r="G18">
            <v>10203.26</v>
          </cell>
          <cell r="H18">
            <v>26231.71</v>
          </cell>
          <cell r="I18">
            <v>11775.31</v>
          </cell>
          <cell r="J18">
            <v>25567.59</v>
          </cell>
          <cell r="K18">
            <v>11624</v>
          </cell>
          <cell r="L18">
            <v>24865.22</v>
          </cell>
          <cell r="M18">
            <v>10928.64</v>
          </cell>
          <cell r="N18">
            <v>26085.200000000001</v>
          </cell>
          <cell r="O18">
            <v>222136.40999999997</v>
          </cell>
        </row>
        <row r="19">
          <cell r="B19" t="str">
            <v>Refunds</v>
          </cell>
          <cell r="C19">
            <v>0</v>
          </cell>
          <cell r="D19">
            <v>-293.45</v>
          </cell>
          <cell r="E19">
            <v>-1045.5</v>
          </cell>
          <cell r="F19">
            <v>-1708.6799999999998</v>
          </cell>
          <cell r="G19">
            <v>-1493.08</v>
          </cell>
          <cell r="H19">
            <v>-666.96</v>
          </cell>
          <cell r="I19">
            <v>-645.04</v>
          </cell>
          <cell r="J19">
            <v>0</v>
          </cell>
          <cell r="K19">
            <v>-1047.19</v>
          </cell>
          <cell r="L19">
            <v>-1848.9</v>
          </cell>
          <cell r="M19">
            <v>-900.50000000000011</v>
          </cell>
          <cell r="N19">
            <v>-93.44</v>
          </cell>
          <cell r="O19">
            <v>-9742.74</v>
          </cell>
        </row>
        <row r="20">
          <cell r="C20">
            <v>335027.33999999997</v>
          </cell>
          <cell r="D20">
            <v>338582.14</v>
          </cell>
          <cell r="E20">
            <v>306484.59999999998</v>
          </cell>
          <cell r="F20">
            <v>347690.31999999995</v>
          </cell>
          <cell r="G20">
            <v>314945.19</v>
          </cell>
          <cell r="H20">
            <v>339537.94</v>
          </cell>
          <cell r="I20">
            <v>323753.03000000003</v>
          </cell>
          <cell r="J20">
            <v>325278.75</v>
          </cell>
          <cell r="K20">
            <v>305864.75999999995</v>
          </cell>
          <cell r="L20">
            <v>389463.44999999995</v>
          </cell>
          <cell r="M20">
            <v>342164.61000000004</v>
          </cell>
          <cell r="N20">
            <v>364223.42000000004</v>
          </cell>
          <cell r="O20">
            <v>4033015.5500000003</v>
          </cell>
        </row>
        <row r="22">
          <cell r="B22" t="str">
            <v>OPERATING EXPENSES</v>
          </cell>
        </row>
        <row r="23">
          <cell r="B23" t="str">
            <v>Wages Drivers</v>
          </cell>
          <cell r="C23">
            <v>25914.53</v>
          </cell>
          <cell r="D23">
            <v>25612.28</v>
          </cell>
          <cell r="E23">
            <v>26860.720000000001</v>
          </cell>
          <cell r="F23">
            <v>22905.47</v>
          </cell>
          <cell r="G23">
            <v>24624.27</v>
          </cell>
          <cell r="H23">
            <v>34114.94</v>
          </cell>
          <cell r="I23">
            <v>27945.73</v>
          </cell>
          <cell r="J23">
            <v>27919.93</v>
          </cell>
          <cell r="K23">
            <v>31246.15</v>
          </cell>
          <cell r="L23">
            <v>28708.51</v>
          </cell>
          <cell r="M23">
            <v>30610.31</v>
          </cell>
          <cell r="N23">
            <v>32955.53</v>
          </cell>
          <cell r="O23">
            <v>339418.37</v>
          </cell>
        </row>
        <row r="24">
          <cell r="B24" t="str">
            <v>Wages Drop Box Drivers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Wages Mechanics</v>
          </cell>
          <cell r="C25">
            <v>12823.84</v>
          </cell>
          <cell r="D25">
            <v>16758.509999999998</v>
          </cell>
          <cell r="E25">
            <v>16738.03</v>
          </cell>
          <cell r="F25">
            <v>15679.32</v>
          </cell>
          <cell r="G25">
            <v>19706.93</v>
          </cell>
          <cell r="H25">
            <v>19005.95</v>
          </cell>
          <cell r="I25">
            <v>19410.27</v>
          </cell>
          <cell r="J25">
            <v>17054.080000000002</v>
          </cell>
          <cell r="K25">
            <v>20579.61</v>
          </cell>
          <cell r="L25">
            <v>21031.96</v>
          </cell>
          <cell r="M25">
            <v>23542.17</v>
          </cell>
          <cell r="N25">
            <v>21356.76</v>
          </cell>
          <cell r="O25">
            <v>223687.43</v>
          </cell>
        </row>
        <row r="26">
          <cell r="B26" t="str">
            <v>Wages Supervisor</v>
          </cell>
          <cell r="C26">
            <v>0</v>
          </cell>
          <cell r="D26">
            <v>0</v>
          </cell>
          <cell r="E26">
            <v>0</v>
          </cell>
          <cell r="F26">
            <v>0</v>
          </cell>
          <cell r="G26">
            <v>0</v>
          </cell>
          <cell r="H26">
            <v>0</v>
          </cell>
          <cell r="I26">
            <v>0</v>
          </cell>
          <cell r="J26">
            <v>0</v>
          </cell>
          <cell r="K26">
            <v>0</v>
          </cell>
          <cell r="L26">
            <v>0</v>
          </cell>
          <cell r="M26">
            <v>0</v>
          </cell>
          <cell r="N26">
            <v>0</v>
          </cell>
          <cell r="O26">
            <v>0</v>
          </cell>
        </row>
        <row r="27">
          <cell r="B27" t="str">
            <v>Wages Extra Labor</v>
          </cell>
          <cell r="C27">
            <v>6623.09</v>
          </cell>
          <cell r="D27">
            <v>6114.4</v>
          </cell>
          <cell r="E27">
            <v>4761.58</v>
          </cell>
          <cell r="F27">
            <v>1667.53</v>
          </cell>
          <cell r="G27">
            <v>2320.4</v>
          </cell>
          <cell r="H27">
            <v>2540.62</v>
          </cell>
          <cell r="I27">
            <v>218.14</v>
          </cell>
          <cell r="J27">
            <v>248.16</v>
          </cell>
          <cell r="K27">
            <v>326.97000000000003</v>
          </cell>
          <cell r="L27">
            <v>-326.97000000000003</v>
          </cell>
          <cell r="M27">
            <v>0</v>
          </cell>
          <cell r="N27">
            <v>3574.45</v>
          </cell>
          <cell r="O27">
            <v>28068.37</v>
          </cell>
        </row>
        <row r="28">
          <cell r="B28" t="str">
            <v>Fringe Benefits</v>
          </cell>
          <cell r="C28">
            <v>0</v>
          </cell>
          <cell r="D28">
            <v>0</v>
          </cell>
          <cell r="E28">
            <v>0</v>
          </cell>
          <cell r="F28">
            <v>0</v>
          </cell>
          <cell r="G28">
            <v>0</v>
          </cell>
          <cell r="H28">
            <v>0</v>
          </cell>
          <cell r="I28">
            <v>0</v>
          </cell>
          <cell r="J28">
            <v>0</v>
          </cell>
          <cell r="K28">
            <v>0</v>
          </cell>
          <cell r="L28">
            <v>0</v>
          </cell>
          <cell r="M28">
            <v>0</v>
          </cell>
          <cell r="N28">
            <v>0</v>
          </cell>
          <cell r="O28">
            <v>0</v>
          </cell>
        </row>
        <row r="29">
          <cell r="B29" t="str">
            <v>Contract Labor</v>
          </cell>
          <cell r="C29">
            <v>312.95999999999998</v>
          </cell>
          <cell r="D29">
            <v>309</v>
          </cell>
          <cell r="E29">
            <v>0</v>
          </cell>
          <cell r="F29">
            <v>550.20000000000005</v>
          </cell>
          <cell r="G29">
            <v>0</v>
          </cell>
          <cell r="H29">
            <v>0</v>
          </cell>
          <cell r="I29">
            <v>0</v>
          </cell>
          <cell r="J29">
            <v>0</v>
          </cell>
          <cell r="K29">
            <v>0</v>
          </cell>
          <cell r="L29">
            <v>0</v>
          </cell>
          <cell r="M29">
            <v>0</v>
          </cell>
          <cell r="N29">
            <v>0</v>
          </cell>
          <cell r="O29">
            <v>1172.1600000000001</v>
          </cell>
        </row>
        <row r="30">
          <cell r="B30" t="str">
            <v>Maintenance</v>
          </cell>
          <cell r="C30">
            <v>7239.82</v>
          </cell>
          <cell r="D30">
            <v>10680.2</v>
          </cell>
          <cell r="E30">
            <v>7082.9800000000005</v>
          </cell>
          <cell r="F30">
            <v>17263.809999999998</v>
          </cell>
          <cell r="G30">
            <v>6765.65</v>
          </cell>
          <cell r="H30">
            <v>12578.570000000002</v>
          </cell>
          <cell r="I30">
            <v>8705</v>
          </cell>
          <cell r="J30">
            <v>8629.4699999999993</v>
          </cell>
          <cell r="K30">
            <v>12846.37</v>
          </cell>
          <cell r="L30">
            <v>9522.98</v>
          </cell>
          <cell r="M30">
            <v>6152.06</v>
          </cell>
          <cell r="N30">
            <v>12420.72</v>
          </cell>
          <cell r="O30">
            <v>119887.62999999999</v>
          </cell>
        </row>
        <row r="31">
          <cell r="B31" t="str">
            <v>Maintenance/ Cont./Dr Bx</v>
          </cell>
          <cell r="C31">
            <v>0</v>
          </cell>
          <cell r="D31">
            <v>0</v>
          </cell>
          <cell r="E31">
            <v>0</v>
          </cell>
          <cell r="F31">
            <v>410.72</v>
          </cell>
          <cell r="G31">
            <v>1250</v>
          </cell>
          <cell r="H31">
            <v>491.77</v>
          </cell>
          <cell r="I31">
            <v>341.34</v>
          </cell>
          <cell r="J31">
            <v>118.86</v>
          </cell>
          <cell r="K31">
            <v>0</v>
          </cell>
          <cell r="L31">
            <v>1620</v>
          </cell>
          <cell r="M31">
            <v>4860</v>
          </cell>
          <cell r="N31">
            <v>0</v>
          </cell>
          <cell r="O31">
            <v>9092.69</v>
          </cell>
        </row>
        <row r="32">
          <cell r="B32" t="str">
            <v>Truck Rental</v>
          </cell>
          <cell r="C32">
            <v>3000</v>
          </cell>
          <cell r="D32">
            <v>3000</v>
          </cell>
          <cell r="E32">
            <v>3000</v>
          </cell>
          <cell r="F32">
            <v>3000</v>
          </cell>
          <cell r="G32">
            <v>3000</v>
          </cell>
          <cell r="H32">
            <v>3000</v>
          </cell>
          <cell r="I32">
            <v>3000</v>
          </cell>
          <cell r="J32">
            <v>3000</v>
          </cell>
          <cell r="K32">
            <v>3000</v>
          </cell>
          <cell r="L32">
            <v>3000</v>
          </cell>
          <cell r="M32">
            <v>3000</v>
          </cell>
          <cell r="N32">
            <v>3000</v>
          </cell>
          <cell r="O32">
            <v>36000</v>
          </cell>
        </row>
        <row r="33">
          <cell r="B33" t="str">
            <v>Equipment Rent</v>
          </cell>
          <cell r="C33">
            <v>0</v>
          </cell>
          <cell r="D33">
            <v>0</v>
          </cell>
          <cell r="E33">
            <v>0</v>
          </cell>
          <cell r="F33">
            <v>0</v>
          </cell>
          <cell r="G33">
            <v>0</v>
          </cell>
          <cell r="H33">
            <v>0</v>
          </cell>
          <cell r="I33">
            <v>0</v>
          </cell>
          <cell r="J33">
            <v>0</v>
          </cell>
          <cell r="K33">
            <v>0</v>
          </cell>
          <cell r="L33">
            <v>0</v>
          </cell>
          <cell r="M33">
            <v>0</v>
          </cell>
          <cell r="N33">
            <v>0</v>
          </cell>
          <cell r="O33">
            <v>0</v>
          </cell>
        </row>
        <row r="34">
          <cell r="B34" t="str">
            <v>Tires</v>
          </cell>
          <cell r="C34">
            <v>6067.27</v>
          </cell>
          <cell r="D34">
            <v>7800.67</v>
          </cell>
          <cell r="E34">
            <v>6023.77</v>
          </cell>
          <cell r="F34">
            <v>7511.52</v>
          </cell>
          <cell r="G34">
            <v>6007.28</v>
          </cell>
          <cell r="H34">
            <v>10259.75</v>
          </cell>
          <cell r="I34">
            <v>6118.4</v>
          </cell>
          <cell r="J34">
            <v>7359.39</v>
          </cell>
          <cell r="K34">
            <v>10000.81</v>
          </cell>
          <cell r="L34">
            <v>8372.99</v>
          </cell>
          <cell r="M34">
            <v>8042.56</v>
          </cell>
          <cell r="N34">
            <v>7165.97</v>
          </cell>
          <cell r="O34">
            <v>90730.38</v>
          </cell>
        </row>
        <row r="35">
          <cell r="B35" t="str">
            <v>Fuel</v>
          </cell>
          <cell r="C35">
            <v>26792.65</v>
          </cell>
          <cell r="D35">
            <v>28921.18</v>
          </cell>
          <cell r="E35">
            <v>24422.75</v>
          </cell>
          <cell r="F35">
            <v>28974.639999999999</v>
          </cell>
          <cell r="G35">
            <v>29501.34</v>
          </cell>
          <cell r="H35">
            <v>23414.98</v>
          </cell>
          <cell r="I35">
            <v>26385.67</v>
          </cell>
          <cell r="J35">
            <v>25155.59</v>
          </cell>
          <cell r="K35">
            <v>23578.45</v>
          </cell>
          <cell r="L35">
            <v>22344.26</v>
          </cell>
          <cell r="M35">
            <v>27773.759999999998</v>
          </cell>
          <cell r="N35">
            <v>24252.16</v>
          </cell>
          <cell r="O35">
            <v>311517.43</v>
          </cell>
        </row>
        <row r="36">
          <cell r="B36" t="str">
            <v>Contract Hauling</v>
          </cell>
          <cell r="C36">
            <v>0</v>
          </cell>
          <cell r="D36">
            <v>0</v>
          </cell>
          <cell r="E36">
            <v>0</v>
          </cell>
          <cell r="F36">
            <v>0</v>
          </cell>
          <cell r="G36">
            <v>0</v>
          </cell>
          <cell r="H36">
            <v>50197.35</v>
          </cell>
          <cell r="I36">
            <v>0</v>
          </cell>
          <cell r="J36">
            <v>0</v>
          </cell>
          <cell r="K36">
            <v>0</v>
          </cell>
          <cell r="L36">
            <v>59542.7</v>
          </cell>
          <cell r="M36">
            <v>0</v>
          </cell>
          <cell r="N36">
            <v>44344.66</v>
          </cell>
          <cell r="O36">
            <v>154084.71</v>
          </cell>
        </row>
        <row r="37">
          <cell r="B37" t="str">
            <v>Disposal Fees - Cowlitz County</v>
          </cell>
          <cell r="C37">
            <v>44780.83</v>
          </cell>
          <cell r="D37">
            <v>44188.160000000003</v>
          </cell>
          <cell r="E37">
            <v>39947.22</v>
          </cell>
          <cell r="F37">
            <v>46320.47</v>
          </cell>
          <cell r="G37">
            <v>45874.43</v>
          </cell>
          <cell r="H37">
            <v>41319.96</v>
          </cell>
          <cell r="I37">
            <v>42529.11</v>
          </cell>
          <cell r="J37">
            <v>36778.39</v>
          </cell>
          <cell r="K37">
            <v>39433.089999999997</v>
          </cell>
          <cell r="L37">
            <v>44657.21</v>
          </cell>
          <cell r="M37">
            <v>47362.61</v>
          </cell>
          <cell r="N37">
            <v>43503.02</v>
          </cell>
          <cell r="O37">
            <v>516694.50000000006</v>
          </cell>
        </row>
        <row r="38">
          <cell r="B38" t="str">
            <v>Disposal Fees - G-49 Packers</v>
          </cell>
          <cell r="C38">
            <v>5714.76</v>
          </cell>
          <cell r="D38">
            <v>6421.61</v>
          </cell>
          <cell r="E38">
            <v>4966.8900000000003</v>
          </cell>
          <cell r="F38">
            <v>4960.78</v>
          </cell>
          <cell r="G38">
            <v>5678.92</v>
          </cell>
          <cell r="H38">
            <v>4505.8500000000004</v>
          </cell>
          <cell r="I38">
            <v>4919.96</v>
          </cell>
          <cell r="J38">
            <v>1591.94</v>
          </cell>
          <cell r="K38">
            <v>4801.6400000000003</v>
          </cell>
          <cell r="L38">
            <v>4888.91</v>
          </cell>
          <cell r="M38">
            <v>5858.33</v>
          </cell>
          <cell r="N38">
            <v>5663.28</v>
          </cell>
          <cell r="O38">
            <v>59972.869999999995</v>
          </cell>
        </row>
        <row r="39">
          <cell r="B39" t="str">
            <v xml:space="preserve">Disposal Fees - G-49 </v>
          </cell>
          <cell r="C39">
            <v>2077.61</v>
          </cell>
          <cell r="D39">
            <v>1437.55</v>
          </cell>
          <cell r="E39">
            <v>1615.08</v>
          </cell>
          <cell r="F39">
            <v>2195.63</v>
          </cell>
          <cell r="G39">
            <v>2273.08</v>
          </cell>
          <cell r="H39">
            <v>665.8</v>
          </cell>
          <cell r="I39">
            <v>1985.48</v>
          </cell>
          <cell r="J39">
            <v>4490.55</v>
          </cell>
          <cell r="K39">
            <v>1440.9</v>
          </cell>
          <cell r="L39">
            <v>1575.56</v>
          </cell>
          <cell r="M39">
            <v>2304.38</v>
          </cell>
          <cell r="N39">
            <v>2752.72</v>
          </cell>
          <cell r="O39">
            <v>24814.340000000004</v>
          </cell>
        </row>
        <row r="40">
          <cell r="B40" t="str">
            <v>Disposal Fees Pass Thru</v>
          </cell>
          <cell r="C40">
            <v>42374.07</v>
          </cell>
          <cell r="D40">
            <v>34971.360000000001</v>
          </cell>
          <cell r="E40">
            <v>27081.54</v>
          </cell>
          <cell r="F40">
            <v>38805.300000000003</v>
          </cell>
          <cell r="G40">
            <v>31798.17</v>
          </cell>
          <cell r="H40">
            <v>34705.86</v>
          </cell>
          <cell r="I40">
            <v>35911.43</v>
          </cell>
          <cell r="J40">
            <v>31325.59</v>
          </cell>
          <cell r="K40">
            <v>32623.84</v>
          </cell>
          <cell r="L40">
            <v>35705.51</v>
          </cell>
          <cell r="M40">
            <v>35867.86</v>
          </cell>
          <cell r="N40">
            <v>35870.61</v>
          </cell>
          <cell r="O40">
            <v>417041.14</v>
          </cell>
        </row>
        <row r="41">
          <cell r="B41" t="str">
            <v>Stormwater management</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Liability Insurance</v>
          </cell>
          <cell r="C42">
            <v>2451.96</v>
          </cell>
          <cell r="D42">
            <v>2451.96</v>
          </cell>
          <cell r="E42">
            <v>2451.96</v>
          </cell>
          <cell r="F42">
            <v>2337.96</v>
          </cell>
          <cell r="G42">
            <v>2451.96</v>
          </cell>
          <cell r="H42">
            <v>2451.96</v>
          </cell>
          <cell r="I42">
            <v>2261.9499999999998</v>
          </cell>
          <cell r="J42">
            <v>2261.9499999999998</v>
          </cell>
          <cell r="K42">
            <v>2261.9499999999998</v>
          </cell>
          <cell r="L42">
            <v>2261.9499999999998</v>
          </cell>
          <cell r="M42">
            <v>2261.9499999999998</v>
          </cell>
          <cell r="N42">
            <v>2261.96</v>
          </cell>
          <cell r="O42">
            <v>28169.47</v>
          </cell>
        </row>
        <row r="43">
          <cell r="B43" t="str">
            <v>Officer Salaries</v>
          </cell>
          <cell r="C43">
            <v>0</v>
          </cell>
          <cell r="D43">
            <v>0</v>
          </cell>
          <cell r="E43">
            <v>0</v>
          </cell>
          <cell r="F43">
            <v>0</v>
          </cell>
          <cell r="G43">
            <v>0</v>
          </cell>
          <cell r="H43">
            <v>0</v>
          </cell>
          <cell r="I43">
            <v>0</v>
          </cell>
          <cell r="J43">
            <v>0</v>
          </cell>
          <cell r="K43">
            <v>0</v>
          </cell>
          <cell r="L43">
            <v>0</v>
          </cell>
          <cell r="M43">
            <v>0</v>
          </cell>
          <cell r="N43">
            <v>0</v>
          </cell>
          <cell r="O43">
            <v>0</v>
          </cell>
        </row>
        <row r="44">
          <cell r="B44" t="str">
            <v>Office Salaries</v>
          </cell>
          <cell r="C44">
            <v>14703.57</v>
          </cell>
          <cell r="D44">
            <v>16008.8</v>
          </cell>
          <cell r="E44">
            <v>18022.36</v>
          </cell>
          <cell r="F44">
            <v>16033.94</v>
          </cell>
          <cell r="G44">
            <v>16714.990000000002</v>
          </cell>
          <cell r="H44">
            <v>18842.7</v>
          </cell>
          <cell r="I44">
            <v>16418.29</v>
          </cell>
          <cell r="J44">
            <v>15327.01</v>
          </cell>
          <cell r="K44">
            <v>17203.59</v>
          </cell>
          <cell r="L44">
            <v>15963.53</v>
          </cell>
          <cell r="M44">
            <v>17123.25</v>
          </cell>
          <cell r="N44">
            <v>18468.03</v>
          </cell>
          <cell r="O44">
            <v>200830.06</v>
          </cell>
        </row>
        <row r="45">
          <cell r="B45" t="str">
            <v>Management Fees</v>
          </cell>
          <cell r="C45">
            <v>15000</v>
          </cell>
          <cell r="D45">
            <v>15000</v>
          </cell>
          <cell r="E45">
            <v>15000</v>
          </cell>
          <cell r="F45">
            <v>15000</v>
          </cell>
          <cell r="G45">
            <v>15000</v>
          </cell>
          <cell r="H45">
            <v>15000</v>
          </cell>
          <cell r="I45">
            <v>15000</v>
          </cell>
          <cell r="J45">
            <v>15000</v>
          </cell>
          <cell r="K45">
            <v>15000</v>
          </cell>
          <cell r="L45">
            <v>15000</v>
          </cell>
          <cell r="M45">
            <v>15000</v>
          </cell>
          <cell r="N45">
            <v>15000</v>
          </cell>
          <cell r="O45">
            <v>180000</v>
          </cell>
        </row>
        <row r="46">
          <cell r="B46" t="str">
            <v>Bad Debt Expense</v>
          </cell>
          <cell r="C46">
            <v>1492.98</v>
          </cell>
          <cell r="D46">
            <v>3927.6699999999992</v>
          </cell>
          <cell r="E46">
            <v>2901.04</v>
          </cell>
          <cell r="F46">
            <v>1615.34</v>
          </cell>
          <cell r="G46">
            <v>3780.5699999999997</v>
          </cell>
          <cell r="H46">
            <v>15379.85</v>
          </cell>
          <cell r="I46">
            <v>8831.99</v>
          </cell>
          <cell r="J46">
            <v>4601.5</v>
          </cell>
          <cell r="K46">
            <v>3034.8</v>
          </cell>
          <cell r="L46">
            <v>-939.91</v>
          </cell>
          <cell r="M46">
            <v>1362.4299999999998</v>
          </cell>
          <cell r="N46">
            <v>4179.01</v>
          </cell>
          <cell r="O46">
            <v>50167.27</v>
          </cell>
        </row>
        <row r="47">
          <cell r="B47" t="str">
            <v>Office Supply</v>
          </cell>
          <cell r="C47">
            <v>4318.51</v>
          </cell>
          <cell r="D47">
            <v>4748.49</v>
          </cell>
          <cell r="E47">
            <v>5046.9399999999996</v>
          </cell>
          <cell r="F47">
            <v>4715.07</v>
          </cell>
          <cell r="G47">
            <v>5303.17</v>
          </cell>
          <cell r="H47">
            <v>6065.01</v>
          </cell>
          <cell r="I47">
            <v>3913.67</v>
          </cell>
          <cell r="J47">
            <v>3599.26</v>
          </cell>
          <cell r="K47">
            <v>3683.92</v>
          </cell>
          <cell r="L47">
            <v>4149.17</v>
          </cell>
          <cell r="M47">
            <v>3015.0299999999997</v>
          </cell>
          <cell r="N47">
            <v>4175.4799999999996</v>
          </cell>
          <cell r="O47">
            <v>52733.72</v>
          </cell>
        </row>
        <row r="48">
          <cell r="B48" t="str">
            <v>Postage</v>
          </cell>
          <cell r="C48">
            <v>350</v>
          </cell>
          <cell r="D48">
            <v>0</v>
          </cell>
          <cell r="E48">
            <v>0</v>
          </cell>
          <cell r="F48">
            <v>350</v>
          </cell>
          <cell r="G48">
            <v>0</v>
          </cell>
          <cell r="H48">
            <v>200</v>
          </cell>
          <cell r="I48">
            <v>0</v>
          </cell>
          <cell r="J48">
            <v>90.47</v>
          </cell>
          <cell r="K48">
            <v>0</v>
          </cell>
          <cell r="L48">
            <v>300</v>
          </cell>
          <cell r="M48">
            <v>94.19</v>
          </cell>
          <cell r="N48">
            <v>300</v>
          </cell>
          <cell r="O48">
            <v>1684.66</v>
          </cell>
        </row>
        <row r="49">
          <cell r="B49" t="str">
            <v>Bank Charges</v>
          </cell>
          <cell r="C49">
            <v>447.54</v>
          </cell>
          <cell r="D49">
            <v>262.07</v>
          </cell>
          <cell r="E49">
            <v>362.1</v>
          </cell>
          <cell r="F49">
            <v>376.24</v>
          </cell>
          <cell r="G49">
            <v>460.67</v>
          </cell>
          <cell r="H49">
            <v>317.61</v>
          </cell>
          <cell r="I49">
            <v>395.2</v>
          </cell>
          <cell r="J49">
            <v>347.85</v>
          </cell>
          <cell r="K49">
            <v>523.35</v>
          </cell>
          <cell r="L49">
            <v>385.77</v>
          </cell>
          <cell r="M49">
            <v>436.54</v>
          </cell>
          <cell r="N49">
            <v>314.5</v>
          </cell>
          <cell r="O49">
            <v>4629.4399999999996</v>
          </cell>
        </row>
        <row r="50">
          <cell r="B50" t="str">
            <v>Maintenance</v>
          </cell>
          <cell r="C50">
            <v>141.12</v>
          </cell>
          <cell r="D50">
            <v>825.32999999999993</v>
          </cell>
          <cell r="E50">
            <v>634.54</v>
          </cell>
          <cell r="F50">
            <v>1633.31</v>
          </cell>
          <cell r="G50">
            <v>499.07</v>
          </cell>
          <cell r="H50">
            <v>221.97</v>
          </cell>
          <cell r="I50">
            <v>857.36</v>
          </cell>
          <cell r="J50">
            <v>0</v>
          </cell>
          <cell r="K50">
            <v>15.95</v>
          </cell>
          <cell r="L50">
            <v>361.08</v>
          </cell>
          <cell r="M50">
            <v>1058.49</v>
          </cell>
          <cell r="N50">
            <v>2850.03</v>
          </cell>
          <cell r="O50">
            <v>9098.25</v>
          </cell>
        </row>
        <row r="51">
          <cell r="B51" t="str">
            <v>Rate Case Expense</v>
          </cell>
          <cell r="C51">
            <v>0</v>
          </cell>
          <cell r="D51">
            <v>0</v>
          </cell>
          <cell r="E51">
            <v>0</v>
          </cell>
          <cell r="F51">
            <v>0</v>
          </cell>
          <cell r="G51">
            <v>0</v>
          </cell>
          <cell r="H51">
            <v>0</v>
          </cell>
          <cell r="I51">
            <v>0</v>
          </cell>
          <cell r="J51">
            <v>0</v>
          </cell>
          <cell r="K51">
            <v>0</v>
          </cell>
          <cell r="L51">
            <v>0</v>
          </cell>
          <cell r="M51">
            <v>0</v>
          </cell>
          <cell r="N51">
            <v>0</v>
          </cell>
          <cell r="O51">
            <v>0</v>
          </cell>
        </row>
        <row r="52">
          <cell r="B52" t="str">
            <v>Accounting</v>
          </cell>
          <cell r="C52">
            <v>377.3</v>
          </cell>
          <cell r="D52">
            <v>2382.6</v>
          </cell>
          <cell r="E52">
            <v>0</v>
          </cell>
          <cell r="F52">
            <v>1852.4</v>
          </cell>
          <cell r="G52">
            <v>271.60000000000002</v>
          </cell>
          <cell r="H52">
            <v>889.4</v>
          </cell>
          <cell r="I52">
            <v>264</v>
          </cell>
          <cell r="J52">
            <v>253</v>
          </cell>
          <cell r="K52">
            <v>0</v>
          </cell>
          <cell r="L52">
            <v>3905.8</v>
          </cell>
          <cell r="M52">
            <v>6436.05</v>
          </cell>
          <cell r="N52">
            <v>1026</v>
          </cell>
          <cell r="O52">
            <v>17658.150000000001</v>
          </cell>
        </row>
        <row r="53">
          <cell r="B53" t="str">
            <v>Legal</v>
          </cell>
          <cell r="C53">
            <v>0</v>
          </cell>
          <cell r="D53">
            <v>277.39999999999998</v>
          </cell>
          <cell r="E53">
            <v>79.2</v>
          </cell>
          <cell r="F53">
            <v>0</v>
          </cell>
          <cell r="G53">
            <v>2725</v>
          </cell>
          <cell r="H53">
            <v>0</v>
          </cell>
          <cell r="I53">
            <v>1100</v>
          </cell>
          <cell r="J53">
            <v>0</v>
          </cell>
          <cell r="K53">
            <v>1125</v>
          </cell>
          <cell r="L53">
            <v>0</v>
          </cell>
          <cell r="M53">
            <v>0</v>
          </cell>
          <cell r="N53">
            <v>1458.33</v>
          </cell>
          <cell r="O53">
            <v>6764.93</v>
          </cell>
        </row>
        <row r="54">
          <cell r="B54" t="str">
            <v>WUTC Fee</v>
          </cell>
          <cell r="C54">
            <v>0</v>
          </cell>
          <cell r="D54">
            <v>0</v>
          </cell>
          <cell r="E54">
            <v>0</v>
          </cell>
          <cell r="F54">
            <v>0</v>
          </cell>
          <cell r="G54">
            <v>0</v>
          </cell>
          <cell r="H54">
            <v>0</v>
          </cell>
          <cell r="I54">
            <v>0</v>
          </cell>
          <cell r="J54">
            <v>0</v>
          </cell>
          <cell r="K54">
            <v>0</v>
          </cell>
          <cell r="L54">
            <v>16778.560000000001</v>
          </cell>
          <cell r="M54">
            <v>30.65</v>
          </cell>
          <cell r="N54">
            <v>0</v>
          </cell>
          <cell r="O54">
            <v>16809.210000000003</v>
          </cell>
        </row>
        <row r="55">
          <cell r="B55" t="str">
            <v>Franchise</v>
          </cell>
          <cell r="C55">
            <v>761.15</v>
          </cell>
          <cell r="D55">
            <v>588.66</v>
          </cell>
          <cell r="E55">
            <v>485.63</v>
          </cell>
          <cell r="F55">
            <v>716.57</v>
          </cell>
          <cell r="G55">
            <v>665.06</v>
          </cell>
          <cell r="H55">
            <v>624.52</v>
          </cell>
          <cell r="I55">
            <v>668.46</v>
          </cell>
          <cell r="J55">
            <v>736.87</v>
          </cell>
          <cell r="K55">
            <v>640.67999999999995</v>
          </cell>
          <cell r="L55">
            <v>572.41</v>
          </cell>
          <cell r="M55">
            <v>686.89</v>
          </cell>
          <cell r="N55">
            <v>564</v>
          </cell>
          <cell r="O55">
            <v>7710.9000000000005</v>
          </cell>
        </row>
        <row r="56">
          <cell r="B56" t="str">
            <v>Communications</v>
          </cell>
          <cell r="C56">
            <v>1485.08</v>
          </cell>
          <cell r="D56">
            <v>1681.71</v>
          </cell>
          <cell r="E56">
            <v>1611.77</v>
          </cell>
          <cell r="F56">
            <v>1923.83</v>
          </cell>
          <cell r="G56">
            <v>1462.07</v>
          </cell>
          <cell r="H56">
            <v>3733.84</v>
          </cell>
          <cell r="I56">
            <v>1723.96</v>
          </cell>
          <cell r="J56">
            <v>442.29</v>
          </cell>
          <cell r="K56">
            <v>1595.51</v>
          </cell>
          <cell r="L56">
            <v>1087.24</v>
          </cell>
          <cell r="M56">
            <v>1114.52</v>
          </cell>
          <cell r="N56">
            <v>1295.8</v>
          </cell>
          <cell r="O56">
            <v>19157.62</v>
          </cell>
        </row>
        <row r="57">
          <cell r="B57" t="str">
            <v>Utilities</v>
          </cell>
          <cell r="C57">
            <v>3540.79</v>
          </cell>
          <cell r="D57">
            <v>4687.87</v>
          </cell>
          <cell r="E57">
            <v>5805.68</v>
          </cell>
          <cell r="F57">
            <v>6407.79</v>
          </cell>
          <cell r="G57">
            <v>6200.55</v>
          </cell>
          <cell r="H57">
            <v>3914.38</v>
          </cell>
          <cell r="I57">
            <v>5517.2</v>
          </cell>
          <cell r="J57">
            <v>5876.54</v>
          </cell>
          <cell r="K57">
            <v>2912.57</v>
          </cell>
          <cell r="L57">
            <v>4981.25</v>
          </cell>
          <cell r="M57">
            <v>5160.37</v>
          </cell>
          <cell r="N57">
            <v>4818.08</v>
          </cell>
          <cell r="O57">
            <v>59823.070000000007</v>
          </cell>
        </row>
        <row r="58">
          <cell r="B58" t="str">
            <v>Laundry/Uniforms</v>
          </cell>
          <cell r="C58">
            <v>1759.71</v>
          </cell>
          <cell r="D58">
            <v>2344.33</v>
          </cell>
          <cell r="E58">
            <v>2202.5700000000002</v>
          </cell>
          <cell r="F58">
            <v>2348.59</v>
          </cell>
          <cell r="G58">
            <v>2092.77</v>
          </cell>
          <cell r="H58">
            <v>2451.9899999999998</v>
          </cell>
          <cell r="I58">
            <v>2760.65</v>
          </cell>
          <cell r="J58">
            <v>1809.44</v>
          </cell>
          <cell r="K58">
            <v>0</v>
          </cell>
          <cell r="L58">
            <v>872.81</v>
          </cell>
          <cell r="M58">
            <v>540.57000000000005</v>
          </cell>
          <cell r="N58">
            <v>0</v>
          </cell>
          <cell r="O58">
            <v>19183.43</v>
          </cell>
        </row>
        <row r="59">
          <cell r="B59" t="str">
            <v>Miscellaneous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Dues and Subscriptions</v>
          </cell>
          <cell r="C60">
            <v>1300</v>
          </cell>
          <cell r="D60">
            <v>1300</v>
          </cell>
          <cell r="E60">
            <v>1300</v>
          </cell>
          <cell r="F60">
            <v>1727.23</v>
          </cell>
          <cell r="G60">
            <v>1726.48</v>
          </cell>
          <cell r="H60">
            <v>1446.29</v>
          </cell>
          <cell r="I60">
            <v>1300</v>
          </cell>
          <cell r="J60">
            <v>1300</v>
          </cell>
          <cell r="K60">
            <v>1300</v>
          </cell>
          <cell r="L60">
            <v>1300</v>
          </cell>
          <cell r="M60">
            <v>1300</v>
          </cell>
          <cell r="N60">
            <v>1300</v>
          </cell>
          <cell r="O60">
            <v>16600</v>
          </cell>
        </row>
        <row r="61">
          <cell r="B61" t="str">
            <v>Dues Non-deductible</v>
          </cell>
          <cell r="C61">
            <v>0</v>
          </cell>
          <cell r="D61">
            <v>0</v>
          </cell>
          <cell r="E61">
            <v>1100</v>
          </cell>
          <cell r="F61">
            <v>0</v>
          </cell>
          <cell r="G61">
            <v>600</v>
          </cell>
          <cell r="H61">
            <v>172.16</v>
          </cell>
          <cell r="I61">
            <v>441.62</v>
          </cell>
          <cell r="J61">
            <v>0</v>
          </cell>
          <cell r="K61">
            <v>0</v>
          </cell>
          <cell r="L61">
            <v>428.63</v>
          </cell>
          <cell r="M61">
            <v>441.38</v>
          </cell>
          <cell r="N61">
            <v>498.28</v>
          </cell>
          <cell r="O61">
            <v>3682.0700000000006</v>
          </cell>
        </row>
        <row r="62">
          <cell r="B62" t="str">
            <v>Travel</v>
          </cell>
          <cell r="C62">
            <v>0</v>
          </cell>
          <cell r="D62">
            <v>0</v>
          </cell>
          <cell r="E62">
            <v>0</v>
          </cell>
          <cell r="F62">
            <v>0</v>
          </cell>
          <cell r="G62">
            <v>0</v>
          </cell>
          <cell r="H62">
            <v>0</v>
          </cell>
          <cell r="I62">
            <v>717.44</v>
          </cell>
          <cell r="J62">
            <v>0</v>
          </cell>
          <cell r="K62">
            <v>0</v>
          </cell>
          <cell r="L62">
            <v>0</v>
          </cell>
          <cell r="M62">
            <v>0</v>
          </cell>
          <cell r="N62">
            <v>0</v>
          </cell>
          <cell r="O62">
            <v>717.44</v>
          </cell>
        </row>
        <row r="63">
          <cell r="B63" t="str">
            <v>Seminars</v>
          </cell>
          <cell r="C63">
            <v>0</v>
          </cell>
          <cell r="D63">
            <v>0</v>
          </cell>
          <cell r="E63">
            <v>0</v>
          </cell>
          <cell r="F63">
            <v>1315</v>
          </cell>
          <cell r="G63">
            <v>1325</v>
          </cell>
          <cell r="H63">
            <v>0</v>
          </cell>
          <cell r="I63">
            <v>0</v>
          </cell>
          <cell r="J63">
            <v>0</v>
          </cell>
          <cell r="K63">
            <v>0</v>
          </cell>
          <cell r="L63">
            <v>0</v>
          </cell>
          <cell r="M63">
            <v>750</v>
          </cell>
          <cell r="N63">
            <v>2580</v>
          </cell>
          <cell r="O63">
            <v>5970</v>
          </cell>
        </row>
        <row r="64">
          <cell r="B64" t="str">
            <v>Meals and Entertainment</v>
          </cell>
          <cell r="C64">
            <v>0</v>
          </cell>
          <cell r="D64">
            <v>0</v>
          </cell>
          <cell r="E64">
            <v>28.48</v>
          </cell>
          <cell r="F64">
            <v>0</v>
          </cell>
          <cell r="G64">
            <v>0</v>
          </cell>
          <cell r="H64">
            <v>0</v>
          </cell>
          <cell r="I64">
            <v>120</v>
          </cell>
          <cell r="J64">
            <v>0</v>
          </cell>
          <cell r="K64">
            <v>0</v>
          </cell>
          <cell r="L64">
            <v>0</v>
          </cell>
          <cell r="M64">
            <v>0</v>
          </cell>
          <cell r="N64">
            <v>0</v>
          </cell>
          <cell r="O64">
            <v>148.47999999999999</v>
          </cell>
        </row>
        <row r="65">
          <cell r="B65" t="str">
            <v>Advertising</v>
          </cell>
          <cell r="C65">
            <v>118.55</v>
          </cell>
          <cell r="D65">
            <v>212.95</v>
          </cell>
          <cell r="E65">
            <v>118.55</v>
          </cell>
          <cell r="F65">
            <v>118.55</v>
          </cell>
          <cell r="G65">
            <v>118.55</v>
          </cell>
          <cell r="H65">
            <v>158.43</v>
          </cell>
          <cell r="I65">
            <v>245.39</v>
          </cell>
          <cell r="J65">
            <v>118.55</v>
          </cell>
          <cell r="K65">
            <v>118.55</v>
          </cell>
          <cell r="L65">
            <v>118.55</v>
          </cell>
          <cell r="M65">
            <v>410.83</v>
          </cell>
          <cell r="N65">
            <v>124.7</v>
          </cell>
          <cell r="O65">
            <v>1982.1499999999996</v>
          </cell>
        </row>
        <row r="66">
          <cell r="B66" t="str">
            <v>Truck License</v>
          </cell>
          <cell r="C66">
            <v>92.75</v>
          </cell>
          <cell r="D66">
            <v>0</v>
          </cell>
          <cell r="E66">
            <v>1548</v>
          </cell>
          <cell r="F66">
            <v>735</v>
          </cell>
          <cell r="G66">
            <v>1599</v>
          </cell>
          <cell r="H66">
            <v>0</v>
          </cell>
          <cell r="I66">
            <v>798</v>
          </cell>
          <cell r="J66">
            <v>126</v>
          </cell>
          <cell r="K66">
            <v>1416</v>
          </cell>
          <cell r="L66">
            <v>718</v>
          </cell>
          <cell r="M66">
            <v>0</v>
          </cell>
          <cell r="N66">
            <v>80.75</v>
          </cell>
          <cell r="O66">
            <v>7113.5</v>
          </cell>
        </row>
        <row r="67">
          <cell r="B67" t="str">
            <v>Taxes and licensing</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Permits</v>
          </cell>
          <cell r="C68">
            <v>45</v>
          </cell>
          <cell r="D68">
            <v>69</v>
          </cell>
          <cell r="E68">
            <v>0</v>
          </cell>
          <cell r="F68">
            <v>0</v>
          </cell>
          <cell r="G68">
            <v>0</v>
          </cell>
          <cell r="H68">
            <v>113.92</v>
          </cell>
          <cell r="I68">
            <v>0</v>
          </cell>
          <cell r="J68">
            <v>0</v>
          </cell>
          <cell r="K68">
            <v>0</v>
          </cell>
          <cell r="L68">
            <v>0</v>
          </cell>
          <cell r="M68">
            <v>48</v>
          </cell>
          <cell r="N68">
            <v>0</v>
          </cell>
          <cell r="O68">
            <v>275.92</v>
          </cell>
        </row>
        <row r="69">
          <cell r="B69" t="str">
            <v>Contributions</v>
          </cell>
          <cell r="C69">
            <v>0</v>
          </cell>
          <cell r="D69">
            <v>0</v>
          </cell>
          <cell r="E69">
            <v>0</v>
          </cell>
          <cell r="F69">
            <v>0</v>
          </cell>
          <cell r="G69">
            <v>0</v>
          </cell>
          <cell r="H69">
            <v>0</v>
          </cell>
          <cell r="I69">
            <v>0</v>
          </cell>
          <cell r="J69">
            <v>100</v>
          </cell>
          <cell r="K69">
            <v>0</v>
          </cell>
          <cell r="L69">
            <v>750</v>
          </cell>
          <cell r="M69">
            <v>0</v>
          </cell>
          <cell r="N69">
            <v>300</v>
          </cell>
          <cell r="O69">
            <v>1150</v>
          </cell>
        </row>
        <row r="70">
          <cell r="B70" t="str">
            <v>B &amp; O Tax</v>
          </cell>
          <cell r="C70">
            <v>4485.3100000000004</v>
          </cell>
          <cell r="D70">
            <v>4316.3200000000006</v>
          </cell>
          <cell r="E70">
            <v>4219.34</v>
          </cell>
          <cell r="F70">
            <v>4511.91</v>
          </cell>
          <cell r="G70">
            <v>4344.54</v>
          </cell>
          <cell r="H70">
            <v>9459.91</v>
          </cell>
          <cell r="I70">
            <v>4372.21</v>
          </cell>
          <cell r="J70">
            <v>5016.0600000000004</v>
          </cell>
          <cell r="K70">
            <v>4073.7200000000003</v>
          </cell>
          <cell r="L70">
            <v>7179.7800000000007</v>
          </cell>
          <cell r="M70">
            <v>12349.94</v>
          </cell>
          <cell r="N70">
            <v>6934.43</v>
          </cell>
          <cell r="O70">
            <v>71263.47</v>
          </cell>
        </row>
        <row r="71">
          <cell r="B71" t="str">
            <v>Land Rent</v>
          </cell>
          <cell r="C71">
            <v>11500</v>
          </cell>
          <cell r="D71">
            <v>11500</v>
          </cell>
          <cell r="E71">
            <v>11500</v>
          </cell>
          <cell r="F71">
            <v>11500</v>
          </cell>
          <cell r="G71">
            <v>11500</v>
          </cell>
          <cell r="H71">
            <v>11500</v>
          </cell>
          <cell r="I71">
            <v>11500</v>
          </cell>
          <cell r="J71">
            <v>11500</v>
          </cell>
          <cell r="K71">
            <v>11500</v>
          </cell>
          <cell r="L71">
            <v>11500</v>
          </cell>
          <cell r="M71">
            <v>11500</v>
          </cell>
          <cell r="N71">
            <v>11500</v>
          </cell>
          <cell r="O71">
            <v>138000</v>
          </cell>
        </row>
        <row r="72">
          <cell r="B72" t="str">
            <v>Computer Expense</v>
          </cell>
          <cell r="C72">
            <v>0</v>
          </cell>
          <cell r="D72">
            <v>698.39</v>
          </cell>
          <cell r="E72">
            <v>0</v>
          </cell>
          <cell r="F72">
            <v>1298.3900000000001</v>
          </cell>
          <cell r="G72">
            <v>0</v>
          </cell>
          <cell r="H72">
            <v>1198.3900000000001</v>
          </cell>
          <cell r="I72">
            <v>232.8</v>
          </cell>
          <cell r="J72">
            <v>0</v>
          </cell>
          <cell r="K72">
            <v>698.39</v>
          </cell>
          <cell r="L72">
            <v>590</v>
          </cell>
          <cell r="M72">
            <v>232.8</v>
          </cell>
          <cell r="N72">
            <v>232.95</v>
          </cell>
          <cell r="O72">
            <v>5182.1100000000006</v>
          </cell>
        </row>
        <row r="73">
          <cell r="B73" t="str">
            <v>Workmen’s Comp</v>
          </cell>
          <cell r="C73">
            <v>0</v>
          </cell>
          <cell r="D73">
            <v>566.74</v>
          </cell>
          <cell r="E73">
            <v>10778.8</v>
          </cell>
          <cell r="F73">
            <v>0</v>
          </cell>
          <cell r="G73">
            <v>592.83000000000004</v>
          </cell>
          <cell r="H73">
            <v>9930.74</v>
          </cell>
          <cell r="I73">
            <v>0</v>
          </cell>
          <cell r="J73">
            <v>546.19000000000005</v>
          </cell>
          <cell r="K73">
            <v>10546.72</v>
          </cell>
          <cell r="L73">
            <v>580.07000000000005</v>
          </cell>
          <cell r="M73">
            <v>0</v>
          </cell>
          <cell r="N73">
            <v>2439.7600000000002</v>
          </cell>
          <cell r="O73">
            <v>35981.85</v>
          </cell>
        </row>
        <row r="74">
          <cell r="B74" t="str">
            <v>Payroll Taxes</v>
          </cell>
          <cell r="C74">
            <v>4840.6099999999997</v>
          </cell>
          <cell r="D74">
            <v>4829.1499999999996</v>
          </cell>
          <cell r="E74">
            <v>6169.2699999999995</v>
          </cell>
          <cell r="F74">
            <v>4390.2299999999996</v>
          </cell>
          <cell r="G74">
            <v>4742.8900000000003</v>
          </cell>
          <cell r="H74">
            <v>6197.079999999999</v>
          </cell>
          <cell r="I74">
            <v>5185.53</v>
          </cell>
          <cell r="J74">
            <v>4505.6099999999997</v>
          </cell>
          <cell r="K74">
            <v>8214.2199999999993</v>
          </cell>
          <cell r="L74">
            <v>5069.12</v>
          </cell>
          <cell r="M74">
            <v>5299.01</v>
          </cell>
          <cell r="N74">
            <v>7884.2300000000005</v>
          </cell>
          <cell r="O74">
            <v>67326.95</v>
          </cell>
        </row>
        <row r="75">
          <cell r="B75" t="str">
            <v>Employee Relations</v>
          </cell>
          <cell r="C75">
            <v>1255.4100000000001</v>
          </cell>
          <cell r="D75">
            <v>1846.92</v>
          </cell>
          <cell r="E75">
            <v>1509.96</v>
          </cell>
          <cell r="F75">
            <v>3349.65</v>
          </cell>
          <cell r="G75">
            <v>3552.83</v>
          </cell>
          <cell r="H75">
            <v>4626.29</v>
          </cell>
          <cell r="I75">
            <v>1299.8</v>
          </cell>
          <cell r="J75">
            <v>1088</v>
          </cell>
          <cell r="K75">
            <v>1381.25</v>
          </cell>
          <cell r="L75">
            <v>1075</v>
          </cell>
          <cell r="M75">
            <v>1562.01</v>
          </cell>
          <cell r="N75">
            <v>1392.5</v>
          </cell>
          <cell r="O75">
            <v>23939.62</v>
          </cell>
        </row>
        <row r="76">
          <cell r="B76" t="str">
            <v>Life Insurance</v>
          </cell>
          <cell r="C76">
            <v>0</v>
          </cell>
          <cell r="D76">
            <v>0</v>
          </cell>
          <cell r="E76">
            <v>0</v>
          </cell>
          <cell r="F76">
            <v>0</v>
          </cell>
          <cell r="G76">
            <v>0</v>
          </cell>
          <cell r="H76">
            <v>0</v>
          </cell>
          <cell r="I76">
            <v>73.099999999999994</v>
          </cell>
          <cell r="J76">
            <v>73.099999999999994</v>
          </cell>
          <cell r="K76">
            <v>0</v>
          </cell>
          <cell r="L76">
            <v>167.7</v>
          </cell>
          <cell r="M76">
            <v>55.9</v>
          </cell>
          <cell r="N76">
            <v>77.400000000000006</v>
          </cell>
          <cell r="O76">
            <v>447.19999999999993</v>
          </cell>
        </row>
        <row r="77">
          <cell r="B77" t="str">
            <v>Counseling Services</v>
          </cell>
          <cell r="C77">
            <v>154.38</v>
          </cell>
          <cell r="D77">
            <v>154.38</v>
          </cell>
          <cell r="E77">
            <v>154.38</v>
          </cell>
          <cell r="F77">
            <v>154.38</v>
          </cell>
          <cell r="G77">
            <v>154.38</v>
          </cell>
          <cell r="H77">
            <v>154.38</v>
          </cell>
          <cell r="I77">
            <v>154.38</v>
          </cell>
          <cell r="J77">
            <v>154.38</v>
          </cell>
          <cell r="K77">
            <v>154.38</v>
          </cell>
          <cell r="L77">
            <v>154.38</v>
          </cell>
          <cell r="M77">
            <v>154.38</v>
          </cell>
          <cell r="N77">
            <v>154.38</v>
          </cell>
          <cell r="O77">
            <v>1852.5600000000004</v>
          </cell>
        </row>
        <row r="78">
          <cell r="B78" t="str">
            <v>Employee Medical Insurance</v>
          </cell>
          <cell r="C78">
            <v>8800.4399999999987</v>
          </cell>
          <cell r="D78">
            <v>7888.28</v>
          </cell>
          <cell r="E78">
            <v>7891.97</v>
          </cell>
          <cell r="F78">
            <v>8035.21</v>
          </cell>
          <cell r="G78">
            <v>8035.21</v>
          </cell>
          <cell r="H78">
            <v>318</v>
          </cell>
          <cell r="I78">
            <v>16953.82</v>
          </cell>
          <cell r="J78">
            <v>9964.0600000000013</v>
          </cell>
          <cell r="K78">
            <v>10237.189999999999</v>
          </cell>
          <cell r="L78">
            <v>8322.56</v>
          </cell>
          <cell r="M78">
            <v>13934.380000000001</v>
          </cell>
          <cell r="N78">
            <v>8637.33</v>
          </cell>
          <cell r="O78">
            <v>109018.45000000001</v>
          </cell>
        </row>
        <row r="79">
          <cell r="B79" t="str">
            <v>Property Taxes</v>
          </cell>
          <cell r="C79">
            <v>0</v>
          </cell>
          <cell r="D79">
            <v>0</v>
          </cell>
          <cell r="E79">
            <v>0</v>
          </cell>
          <cell r="F79">
            <v>6400.86</v>
          </cell>
          <cell r="G79">
            <v>0</v>
          </cell>
          <cell r="H79">
            <v>0</v>
          </cell>
          <cell r="I79">
            <v>0</v>
          </cell>
          <cell r="J79">
            <v>0</v>
          </cell>
          <cell r="K79">
            <v>0</v>
          </cell>
          <cell r="L79">
            <v>5728.36</v>
          </cell>
          <cell r="M79">
            <v>0</v>
          </cell>
          <cell r="N79">
            <v>0</v>
          </cell>
          <cell r="O79">
            <v>12129.22</v>
          </cell>
        </row>
        <row r="80">
          <cell r="B80" t="str">
            <v>Drug Testing</v>
          </cell>
          <cell r="C80">
            <v>165.5</v>
          </cell>
          <cell r="D80">
            <v>38.5</v>
          </cell>
          <cell r="E80">
            <v>55</v>
          </cell>
          <cell r="F80">
            <v>341</v>
          </cell>
          <cell r="G80">
            <v>20</v>
          </cell>
          <cell r="H80">
            <v>180</v>
          </cell>
          <cell r="I80">
            <v>106.5</v>
          </cell>
          <cell r="J80">
            <v>20</v>
          </cell>
          <cell r="K80">
            <v>0</v>
          </cell>
          <cell r="L80">
            <v>64</v>
          </cell>
          <cell r="M80">
            <v>93.5</v>
          </cell>
          <cell r="N80">
            <v>231.5</v>
          </cell>
          <cell r="O80">
            <v>1315.5</v>
          </cell>
        </row>
        <row r="81">
          <cell r="B81" t="str">
            <v>SEP Benefits</v>
          </cell>
          <cell r="C81">
            <v>3529.52</v>
          </cell>
          <cell r="D81">
            <v>3668.15</v>
          </cell>
          <cell r="E81">
            <v>3758.64</v>
          </cell>
          <cell r="F81">
            <v>3570.71</v>
          </cell>
          <cell r="G81">
            <v>3779.68</v>
          </cell>
          <cell r="H81">
            <v>4339.07</v>
          </cell>
          <cell r="I81">
            <v>4392.53</v>
          </cell>
          <cell r="J81">
            <v>3404.41</v>
          </cell>
          <cell r="K81">
            <v>3760.32</v>
          </cell>
          <cell r="L81">
            <v>3785.55</v>
          </cell>
          <cell r="M81">
            <v>3928.97</v>
          </cell>
          <cell r="N81">
            <v>3469.85</v>
          </cell>
          <cell r="O81">
            <v>45387.4</v>
          </cell>
        </row>
        <row r="82">
          <cell r="B82" t="str">
            <v>Interest</v>
          </cell>
          <cell r="C82">
            <v>3616.12</v>
          </cell>
          <cell r="D82">
            <v>3552.65</v>
          </cell>
          <cell r="E82">
            <v>3488.85</v>
          </cell>
          <cell r="F82">
            <v>3424.74</v>
          </cell>
          <cell r="G82">
            <v>3600.3</v>
          </cell>
          <cell r="H82">
            <v>14536.76</v>
          </cell>
          <cell r="I82">
            <v>3230.46</v>
          </cell>
          <cell r="J82">
            <v>3165.05</v>
          </cell>
          <cell r="K82">
            <v>3099.31</v>
          </cell>
          <cell r="L82">
            <v>3033.25</v>
          </cell>
          <cell r="M82">
            <v>2966.85</v>
          </cell>
          <cell r="N82">
            <v>2900.14</v>
          </cell>
          <cell r="O82">
            <v>50614.479999999996</v>
          </cell>
        </row>
        <row r="83">
          <cell r="B83" t="str">
            <v>Freight</v>
          </cell>
          <cell r="C83">
            <v>0</v>
          </cell>
          <cell r="D83">
            <v>0</v>
          </cell>
          <cell r="E83">
            <v>0</v>
          </cell>
          <cell r="F83">
            <v>0</v>
          </cell>
          <cell r="G83">
            <v>288.3</v>
          </cell>
          <cell r="H83">
            <v>176.07</v>
          </cell>
          <cell r="I83">
            <v>0</v>
          </cell>
          <cell r="J83">
            <v>41.14</v>
          </cell>
          <cell r="K83">
            <v>0</v>
          </cell>
          <cell r="L83">
            <v>0</v>
          </cell>
          <cell r="M83">
            <v>0</v>
          </cell>
          <cell r="N83">
            <v>0</v>
          </cell>
          <cell r="O83">
            <v>505.51</v>
          </cell>
        </row>
        <row r="84">
          <cell r="B84" t="str">
            <v>Consulting</v>
          </cell>
          <cell r="C84">
            <v>0</v>
          </cell>
          <cell r="D84">
            <v>4164</v>
          </cell>
          <cell r="E84">
            <v>0</v>
          </cell>
          <cell r="F84">
            <v>2138.5</v>
          </cell>
          <cell r="G84">
            <v>2401</v>
          </cell>
          <cell r="H84">
            <v>3838.5</v>
          </cell>
          <cell r="I84">
            <v>1076</v>
          </cell>
          <cell r="J84">
            <v>2463.5</v>
          </cell>
          <cell r="K84">
            <v>2163.5</v>
          </cell>
          <cell r="L84">
            <v>2176</v>
          </cell>
          <cell r="M84">
            <v>1819.75</v>
          </cell>
          <cell r="N84">
            <v>1732.25</v>
          </cell>
          <cell r="O84">
            <v>23973</v>
          </cell>
        </row>
        <row r="85">
          <cell r="B85" t="str">
            <v>Safety Equipment Expense</v>
          </cell>
          <cell r="C85">
            <v>728.2</v>
          </cell>
          <cell r="D85">
            <v>1079.05</v>
          </cell>
          <cell r="E85">
            <v>83.08</v>
          </cell>
          <cell r="F85">
            <v>2228.91</v>
          </cell>
          <cell r="G85">
            <v>304.52999999999997</v>
          </cell>
          <cell r="H85">
            <v>1061</v>
          </cell>
          <cell r="I85">
            <v>264.56</v>
          </cell>
          <cell r="J85">
            <v>-241.69</v>
          </cell>
          <cell r="K85">
            <v>716.53</v>
          </cell>
          <cell r="L85">
            <v>105.85</v>
          </cell>
          <cell r="M85">
            <v>1225.6300000000001</v>
          </cell>
          <cell r="N85">
            <v>386.26</v>
          </cell>
          <cell r="O85">
            <v>7941.9100000000008</v>
          </cell>
        </row>
        <row r="86">
          <cell r="B86" t="str">
            <v>Depreciation</v>
          </cell>
          <cell r="C86">
            <v>19219.580000000002</v>
          </cell>
          <cell r="D86">
            <v>19219.580000000002</v>
          </cell>
          <cell r="E86">
            <v>19219.580000000002</v>
          </cell>
          <cell r="F86">
            <v>19219.670000000002</v>
          </cell>
          <cell r="G86">
            <v>19219.580000000002</v>
          </cell>
          <cell r="H86">
            <v>19558.099999999999</v>
          </cell>
          <cell r="I86">
            <v>19247.79</v>
          </cell>
          <cell r="J86">
            <v>19247.79</v>
          </cell>
          <cell r="K86">
            <v>19247.79</v>
          </cell>
          <cell r="L86">
            <v>22142.720000000001</v>
          </cell>
          <cell r="M86">
            <v>22142.720000000001</v>
          </cell>
          <cell r="N86">
            <v>30827.510000000002</v>
          </cell>
          <cell r="O86">
            <v>248512.41000000003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Out"/>
      <sheetName val="Summary Price Out"/>
      <sheetName val="Fly Sheet"/>
      <sheetName val="Comp Report"/>
      <sheetName val="LURITXPF AVG"/>
      <sheetName val="Operations"/>
      <sheetName val="Assumptions"/>
      <sheetName val="Sch 1 - Restate Exp"/>
      <sheetName val="Sch 1, pg 2 - Restated"/>
      <sheetName val="Sch 2 - Forecast Exp"/>
      <sheetName val="Sch 2, pg 2 - Forecast"/>
      <sheetName val="Sch 3 - Reclass Exp"/>
      <sheetName val="Sch 3, pg 2 - Reclass"/>
      <sheetName val="Sch 4 - 12months"/>
      <sheetName val="WorkPapers"/>
      <sheetName val="WP-1 Exp Summary"/>
      <sheetName val="WP-1, pg 2 -  Expense Mat"/>
      <sheetName val="WP-2 - Summary Depn"/>
      <sheetName val="WP-2. pg 2 -  Depn"/>
      <sheetName val="WP-3 - Labor Analysis"/>
      <sheetName val="WP-3, pg 2 -  Labor Increase"/>
      <sheetName val="WP-3, pg 3 -  Benefits Analysis"/>
      <sheetName val="WP-4 - Vehicle License"/>
      <sheetName val="WP-5 - Dues &amp; Sub"/>
      <sheetName val="WP-6 - CapitalStructure"/>
      <sheetName val="WP-6 P2"/>
      <sheetName val="WP-7 - Affiliated "/>
      <sheetName val="WP-8 - Cust Counts (x per wk)"/>
      <sheetName val="WP-9 - Fuel"/>
      <sheetName val="WP-10  Misc GL"/>
      <sheetName val="WP-11 Bad Debts"/>
      <sheetName val="WP-12 Utilities"/>
      <sheetName val="Wp-13 Rent"/>
      <sheetName val="WP-14 Tires"/>
      <sheetName val="WP-15 p1 2012 Property Taxes"/>
      <sheetName val="WP-15 p22013 Property Taxes "/>
      <sheetName val="WP-16 Disposal"/>
      <sheetName val="WP-17 Study"/>
      <sheetName val="WP-18 Rate Case Cost"/>
      <sheetName val="WP-19 Truck Rent"/>
      <sheetName val="IS-P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C10" t="str">
            <v>July</v>
          </cell>
          <cell r="D10" t="str">
            <v>August</v>
          </cell>
          <cell r="E10" t="str">
            <v>September</v>
          </cell>
          <cell r="F10" t="str">
            <v>October</v>
          </cell>
          <cell r="G10" t="str">
            <v>November</v>
          </cell>
          <cell r="H10" t="str">
            <v>December</v>
          </cell>
          <cell r="I10" t="str">
            <v>January</v>
          </cell>
          <cell r="J10" t="str">
            <v>February</v>
          </cell>
          <cell r="K10" t="str">
            <v>March</v>
          </cell>
          <cell r="L10" t="str">
            <v>April</v>
          </cell>
          <cell r="M10" t="str">
            <v>May</v>
          </cell>
          <cell r="N10" t="str">
            <v>June</v>
          </cell>
          <cell r="O10" t="str">
            <v>BOOKS</v>
          </cell>
        </row>
        <row r="11">
          <cell r="B11" t="str">
            <v>REVENUES</v>
          </cell>
        </row>
        <row r="12">
          <cell r="B12" t="str">
            <v>Residential</v>
          </cell>
          <cell r="C12">
            <v>174180.93</v>
          </cell>
          <cell r="D12">
            <v>173280.81</v>
          </cell>
          <cell r="E12">
            <v>173720.66</v>
          </cell>
          <cell r="F12">
            <v>174251.51999999999</v>
          </cell>
          <cell r="G12">
            <v>172742.2</v>
          </cell>
          <cell r="H12">
            <v>178132.76</v>
          </cell>
          <cell r="I12">
            <v>171317.32</v>
          </cell>
          <cell r="J12">
            <v>170743.6</v>
          </cell>
          <cell r="K12">
            <v>175193.55</v>
          </cell>
          <cell r="L12">
            <v>169715.71000000002</v>
          </cell>
          <cell r="M12">
            <v>171741.57</v>
          </cell>
          <cell r="N12">
            <v>172744.06</v>
          </cell>
          <cell r="O12">
            <v>2077764.6900000004</v>
          </cell>
        </row>
        <row r="13">
          <cell r="B13" t="str">
            <v>Commercial</v>
          </cell>
          <cell r="C13">
            <v>47309.79</v>
          </cell>
          <cell r="D13">
            <v>49650.83</v>
          </cell>
          <cell r="E13">
            <v>49046.720000000001</v>
          </cell>
          <cell r="F13">
            <v>51952.58</v>
          </cell>
          <cell r="G13">
            <v>50878.630000000005</v>
          </cell>
          <cell r="H13">
            <v>51199.67</v>
          </cell>
          <cell r="I13">
            <v>50673.659999999996</v>
          </cell>
          <cell r="J13">
            <v>50446.21</v>
          </cell>
          <cell r="K13">
            <v>50125.05</v>
          </cell>
          <cell r="L13">
            <v>50311.41</v>
          </cell>
          <cell r="M13">
            <v>49825.22</v>
          </cell>
          <cell r="N13">
            <v>48109.53</v>
          </cell>
          <cell r="O13">
            <v>599529.29999999993</v>
          </cell>
        </row>
        <row r="14">
          <cell r="B14" t="str">
            <v>Drop Box</v>
          </cell>
          <cell r="C14">
            <v>94770.37</v>
          </cell>
          <cell r="D14">
            <v>83414.399999999994</v>
          </cell>
          <cell r="E14">
            <v>70757</v>
          </cell>
          <cell r="F14">
            <v>93470.47</v>
          </cell>
          <cell r="G14">
            <v>77609.36</v>
          </cell>
          <cell r="H14">
            <v>78412.759999999995</v>
          </cell>
          <cell r="I14">
            <v>84127.209999999992</v>
          </cell>
          <cell r="J14">
            <v>73158.41</v>
          </cell>
          <cell r="K14">
            <v>67670.3</v>
          </cell>
          <cell r="L14">
            <v>146420.00999999998</v>
          </cell>
          <cell r="M14">
            <v>110569.68000000001</v>
          </cell>
          <cell r="N14">
            <v>117378.07</v>
          </cell>
          <cell r="O14">
            <v>1097758.04</v>
          </cell>
        </row>
        <row r="15">
          <cell r="B15" t="str">
            <v>Fuel Surcharge</v>
          </cell>
          <cell r="C15">
            <v>7080.29</v>
          </cell>
          <cell r="D15">
            <v>5415.91</v>
          </cell>
          <cell r="E15">
            <v>3962.36</v>
          </cell>
          <cell r="F15">
            <v>3711.91</v>
          </cell>
          <cell r="G15">
            <v>5004.82</v>
          </cell>
          <cell r="H15">
            <v>6228</v>
          </cell>
          <cell r="I15">
            <v>6504.57</v>
          </cell>
          <cell r="J15">
            <v>5362.94</v>
          </cell>
          <cell r="K15">
            <v>2299.0500000000002</v>
          </cell>
          <cell r="L15">
            <v>0</v>
          </cell>
          <cell r="M15">
            <v>0</v>
          </cell>
          <cell r="N15">
            <v>0</v>
          </cell>
          <cell r="O15">
            <v>45569.850000000006</v>
          </cell>
        </row>
        <row r="16">
          <cell r="B16" t="str">
            <v>Contract Hauling</v>
          </cell>
          <cell r="C16">
            <v>0</v>
          </cell>
          <cell r="D16">
            <v>0</v>
          </cell>
          <cell r="E16">
            <v>0</v>
          </cell>
          <cell r="F16">
            <v>0</v>
          </cell>
          <cell r="G16">
            <v>0</v>
          </cell>
          <cell r="H16">
            <v>0</v>
          </cell>
          <cell r="I16">
            <v>0</v>
          </cell>
          <cell r="J16">
            <v>0</v>
          </cell>
          <cell r="K16">
            <v>0</v>
          </cell>
          <cell r="L16">
            <v>0</v>
          </cell>
          <cell r="M16">
            <v>0</v>
          </cell>
          <cell r="N16">
            <v>0</v>
          </cell>
          <cell r="O16">
            <v>0</v>
          </cell>
        </row>
        <row r="17">
          <cell r="B17" t="str">
            <v>Pass Thru</v>
          </cell>
          <cell r="C17">
            <v>0</v>
          </cell>
          <cell r="D17">
            <v>0</v>
          </cell>
          <cell r="E17">
            <v>0</v>
          </cell>
          <cell r="F17">
            <v>0</v>
          </cell>
          <cell r="G17">
            <v>0</v>
          </cell>
          <cell r="H17">
            <v>0</v>
          </cell>
          <cell r="I17">
            <v>0</v>
          </cell>
          <cell r="J17">
            <v>0</v>
          </cell>
          <cell r="K17">
            <v>0</v>
          </cell>
          <cell r="L17">
            <v>0</v>
          </cell>
          <cell r="M17">
            <v>0</v>
          </cell>
          <cell r="N17">
            <v>0</v>
          </cell>
          <cell r="O17">
            <v>0</v>
          </cell>
        </row>
        <row r="18">
          <cell r="B18" t="str">
            <v>Kalama</v>
          </cell>
          <cell r="C18">
            <v>11685.96</v>
          </cell>
          <cell r="D18">
            <v>27113.64</v>
          </cell>
          <cell r="E18">
            <v>10043.36</v>
          </cell>
          <cell r="F18">
            <v>26012.52</v>
          </cell>
          <cell r="G18">
            <v>10203.26</v>
          </cell>
          <cell r="H18">
            <v>26231.71</v>
          </cell>
          <cell r="I18">
            <v>11775.31</v>
          </cell>
          <cell r="J18">
            <v>25567.59</v>
          </cell>
          <cell r="K18">
            <v>11624</v>
          </cell>
          <cell r="L18">
            <v>24865.22</v>
          </cell>
          <cell r="M18">
            <v>10928.64</v>
          </cell>
          <cell r="N18">
            <v>26085.200000000001</v>
          </cell>
          <cell r="O18">
            <v>222136.40999999997</v>
          </cell>
        </row>
        <row r="19">
          <cell r="B19" t="str">
            <v>Refunds</v>
          </cell>
          <cell r="C19">
            <v>0</v>
          </cell>
          <cell r="D19">
            <v>-293.45</v>
          </cell>
          <cell r="E19">
            <v>-1045.5</v>
          </cell>
          <cell r="F19">
            <v>-1708.6799999999998</v>
          </cell>
          <cell r="G19">
            <v>-1493.08</v>
          </cell>
          <cell r="H19">
            <v>-666.96</v>
          </cell>
          <cell r="I19">
            <v>-645.04</v>
          </cell>
          <cell r="J19">
            <v>0</v>
          </cell>
          <cell r="K19">
            <v>-1047.19</v>
          </cell>
          <cell r="L19">
            <v>-1848.9</v>
          </cell>
          <cell r="M19">
            <v>-900.50000000000011</v>
          </cell>
          <cell r="N19">
            <v>-93.44</v>
          </cell>
          <cell r="O19">
            <v>-9742.74</v>
          </cell>
        </row>
        <row r="20">
          <cell r="C20">
            <v>335027.33999999997</v>
          </cell>
          <cell r="D20">
            <v>338582.14</v>
          </cell>
          <cell r="E20">
            <v>306484.59999999998</v>
          </cell>
          <cell r="F20">
            <v>347690.31999999995</v>
          </cell>
          <cell r="G20">
            <v>314945.19</v>
          </cell>
          <cell r="H20">
            <v>339537.94</v>
          </cell>
          <cell r="I20">
            <v>323753.03000000003</v>
          </cell>
          <cell r="J20">
            <v>325278.75</v>
          </cell>
          <cell r="K20">
            <v>305864.75999999995</v>
          </cell>
          <cell r="L20">
            <v>389463.44999999995</v>
          </cell>
          <cell r="M20">
            <v>342164.61000000004</v>
          </cell>
          <cell r="N20">
            <v>364223.42000000004</v>
          </cell>
          <cell r="O20">
            <v>4033015.5500000003</v>
          </cell>
        </row>
        <row r="22">
          <cell r="B22" t="str">
            <v>OPERATING EXPENSES</v>
          </cell>
        </row>
        <row r="23">
          <cell r="B23" t="str">
            <v>Wages Drivers</v>
          </cell>
          <cell r="C23">
            <v>25914.53</v>
          </cell>
          <cell r="D23">
            <v>25612.28</v>
          </cell>
          <cell r="E23">
            <v>26860.720000000001</v>
          </cell>
          <cell r="F23">
            <v>22905.47</v>
          </cell>
          <cell r="G23">
            <v>24624.27</v>
          </cell>
          <cell r="H23">
            <v>34114.94</v>
          </cell>
          <cell r="I23">
            <v>27945.73</v>
          </cell>
          <cell r="J23">
            <v>27919.93</v>
          </cell>
          <cell r="K23">
            <v>31246.15</v>
          </cell>
          <cell r="L23">
            <v>28708.51</v>
          </cell>
          <cell r="M23">
            <v>30610.31</v>
          </cell>
          <cell r="N23">
            <v>32955.53</v>
          </cell>
          <cell r="O23">
            <v>339418.37</v>
          </cell>
        </row>
        <row r="24">
          <cell r="B24" t="str">
            <v>Wages Drop Box Drivers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Wages Mechanics</v>
          </cell>
          <cell r="C25">
            <v>12823.84</v>
          </cell>
          <cell r="D25">
            <v>16758.509999999998</v>
          </cell>
          <cell r="E25">
            <v>16738.03</v>
          </cell>
          <cell r="F25">
            <v>15679.32</v>
          </cell>
          <cell r="G25">
            <v>19706.93</v>
          </cell>
          <cell r="H25">
            <v>19005.95</v>
          </cell>
          <cell r="I25">
            <v>19410.27</v>
          </cell>
          <cell r="J25">
            <v>17054.080000000002</v>
          </cell>
          <cell r="K25">
            <v>20579.61</v>
          </cell>
          <cell r="L25">
            <v>21031.96</v>
          </cell>
          <cell r="M25">
            <v>23542.17</v>
          </cell>
          <cell r="N25">
            <v>21356.76</v>
          </cell>
          <cell r="O25">
            <v>223687.43</v>
          </cell>
        </row>
        <row r="26">
          <cell r="B26" t="str">
            <v>Wages Supervisor</v>
          </cell>
          <cell r="C26">
            <v>0</v>
          </cell>
          <cell r="D26">
            <v>0</v>
          </cell>
          <cell r="E26">
            <v>0</v>
          </cell>
          <cell r="F26">
            <v>0</v>
          </cell>
          <cell r="G26">
            <v>0</v>
          </cell>
          <cell r="H26">
            <v>0</v>
          </cell>
          <cell r="I26">
            <v>0</v>
          </cell>
          <cell r="J26">
            <v>0</v>
          </cell>
          <cell r="K26">
            <v>0</v>
          </cell>
          <cell r="L26">
            <v>0</v>
          </cell>
          <cell r="M26">
            <v>0</v>
          </cell>
          <cell r="N26">
            <v>0</v>
          </cell>
          <cell r="O26">
            <v>0</v>
          </cell>
        </row>
        <row r="27">
          <cell r="B27" t="str">
            <v>Wages Extra Labor</v>
          </cell>
          <cell r="C27">
            <v>6623.09</v>
          </cell>
          <cell r="D27">
            <v>6114.4</v>
          </cell>
          <cell r="E27">
            <v>4761.58</v>
          </cell>
          <cell r="F27">
            <v>1667.53</v>
          </cell>
          <cell r="G27">
            <v>2320.4</v>
          </cell>
          <cell r="H27">
            <v>2540.62</v>
          </cell>
          <cell r="I27">
            <v>218.14</v>
          </cell>
          <cell r="J27">
            <v>248.16</v>
          </cell>
          <cell r="K27">
            <v>326.97000000000003</v>
          </cell>
          <cell r="L27">
            <v>-326.97000000000003</v>
          </cell>
          <cell r="M27">
            <v>0</v>
          </cell>
          <cell r="N27">
            <v>3574.45</v>
          </cell>
          <cell r="O27">
            <v>28068.37</v>
          </cell>
        </row>
        <row r="28">
          <cell r="B28" t="str">
            <v>Fringe Benefits</v>
          </cell>
          <cell r="C28">
            <v>0</v>
          </cell>
          <cell r="D28">
            <v>0</v>
          </cell>
          <cell r="E28">
            <v>0</v>
          </cell>
          <cell r="F28">
            <v>0</v>
          </cell>
          <cell r="G28">
            <v>0</v>
          </cell>
          <cell r="H28">
            <v>0</v>
          </cell>
          <cell r="I28">
            <v>0</v>
          </cell>
          <cell r="J28">
            <v>0</v>
          </cell>
          <cell r="K28">
            <v>0</v>
          </cell>
          <cell r="L28">
            <v>0</v>
          </cell>
          <cell r="M28">
            <v>0</v>
          </cell>
          <cell r="N28">
            <v>0</v>
          </cell>
          <cell r="O28">
            <v>0</v>
          </cell>
        </row>
        <row r="29">
          <cell r="B29" t="str">
            <v>Contract Labor</v>
          </cell>
          <cell r="C29">
            <v>312.95999999999998</v>
          </cell>
          <cell r="D29">
            <v>309</v>
          </cell>
          <cell r="E29">
            <v>0</v>
          </cell>
          <cell r="F29">
            <v>550.20000000000005</v>
          </cell>
          <cell r="G29">
            <v>0</v>
          </cell>
          <cell r="H29">
            <v>0</v>
          </cell>
          <cell r="I29">
            <v>0</v>
          </cell>
          <cell r="J29">
            <v>0</v>
          </cell>
          <cell r="K29">
            <v>0</v>
          </cell>
          <cell r="L29">
            <v>0</v>
          </cell>
          <cell r="M29">
            <v>0</v>
          </cell>
          <cell r="N29">
            <v>0</v>
          </cell>
          <cell r="O29">
            <v>1172.1600000000001</v>
          </cell>
        </row>
        <row r="30">
          <cell r="B30" t="str">
            <v>Maintenance</v>
          </cell>
          <cell r="C30">
            <v>7239.82</v>
          </cell>
          <cell r="D30">
            <v>10680.2</v>
          </cell>
          <cell r="E30">
            <v>7082.9800000000005</v>
          </cell>
          <cell r="F30">
            <v>17263.809999999998</v>
          </cell>
          <cell r="G30">
            <v>6765.65</v>
          </cell>
          <cell r="H30">
            <v>12578.570000000002</v>
          </cell>
          <cell r="I30">
            <v>8705</v>
          </cell>
          <cell r="J30">
            <v>8629.4699999999993</v>
          </cell>
          <cell r="K30">
            <v>12846.37</v>
          </cell>
          <cell r="L30">
            <v>9522.98</v>
          </cell>
          <cell r="M30">
            <v>6152.06</v>
          </cell>
          <cell r="N30">
            <v>12420.72</v>
          </cell>
          <cell r="O30">
            <v>119887.62999999999</v>
          </cell>
        </row>
        <row r="31">
          <cell r="B31" t="str">
            <v>Maintenance/ Cont./Dr Bx</v>
          </cell>
          <cell r="C31">
            <v>0</v>
          </cell>
          <cell r="D31">
            <v>0</v>
          </cell>
          <cell r="E31">
            <v>0</v>
          </cell>
          <cell r="F31">
            <v>410.72</v>
          </cell>
          <cell r="G31">
            <v>1250</v>
          </cell>
          <cell r="H31">
            <v>491.77</v>
          </cell>
          <cell r="I31">
            <v>341.34</v>
          </cell>
          <cell r="J31">
            <v>118.86</v>
          </cell>
          <cell r="K31">
            <v>0</v>
          </cell>
          <cell r="L31">
            <v>1620</v>
          </cell>
          <cell r="M31">
            <v>4860</v>
          </cell>
          <cell r="N31">
            <v>0</v>
          </cell>
          <cell r="O31">
            <v>9092.69</v>
          </cell>
        </row>
        <row r="32">
          <cell r="B32" t="str">
            <v>Truck Rental</v>
          </cell>
          <cell r="C32">
            <v>3000</v>
          </cell>
          <cell r="D32">
            <v>3000</v>
          </cell>
          <cell r="E32">
            <v>3000</v>
          </cell>
          <cell r="F32">
            <v>3000</v>
          </cell>
          <cell r="G32">
            <v>3000</v>
          </cell>
          <cell r="H32">
            <v>3000</v>
          </cell>
          <cell r="I32">
            <v>3000</v>
          </cell>
          <cell r="J32">
            <v>3000</v>
          </cell>
          <cell r="K32">
            <v>3000</v>
          </cell>
          <cell r="L32">
            <v>3000</v>
          </cell>
          <cell r="M32">
            <v>3000</v>
          </cell>
          <cell r="N32">
            <v>3000</v>
          </cell>
          <cell r="O32">
            <v>36000</v>
          </cell>
        </row>
        <row r="33">
          <cell r="B33" t="str">
            <v>Equipment Rent</v>
          </cell>
          <cell r="C33">
            <v>0</v>
          </cell>
          <cell r="D33">
            <v>0</v>
          </cell>
          <cell r="E33">
            <v>0</v>
          </cell>
          <cell r="F33">
            <v>0</v>
          </cell>
          <cell r="G33">
            <v>0</v>
          </cell>
          <cell r="H33">
            <v>0</v>
          </cell>
          <cell r="I33">
            <v>0</v>
          </cell>
          <cell r="J33">
            <v>0</v>
          </cell>
          <cell r="K33">
            <v>0</v>
          </cell>
          <cell r="L33">
            <v>0</v>
          </cell>
          <cell r="M33">
            <v>0</v>
          </cell>
          <cell r="N33">
            <v>0</v>
          </cell>
          <cell r="O33">
            <v>0</v>
          </cell>
        </row>
        <row r="34">
          <cell r="B34" t="str">
            <v>Tires</v>
          </cell>
          <cell r="C34">
            <v>6067.27</v>
          </cell>
          <cell r="D34">
            <v>7800.67</v>
          </cell>
          <cell r="E34">
            <v>6023.77</v>
          </cell>
          <cell r="F34">
            <v>7511.52</v>
          </cell>
          <cell r="G34">
            <v>6007.28</v>
          </cell>
          <cell r="H34">
            <v>10259.75</v>
          </cell>
          <cell r="I34">
            <v>6118.4</v>
          </cell>
          <cell r="J34">
            <v>7359.39</v>
          </cell>
          <cell r="K34">
            <v>10000.81</v>
          </cell>
          <cell r="L34">
            <v>8372.99</v>
          </cell>
          <cell r="M34">
            <v>8042.56</v>
          </cell>
          <cell r="N34">
            <v>7165.97</v>
          </cell>
          <cell r="O34">
            <v>90730.38</v>
          </cell>
        </row>
        <row r="35">
          <cell r="B35" t="str">
            <v>Fuel</v>
          </cell>
          <cell r="C35">
            <v>26792.65</v>
          </cell>
          <cell r="D35">
            <v>28921.18</v>
          </cell>
          <cell r="E35">
            <v>24422.75</v>
          </cell>
          <cell r="F35">
            <v>28974.639999999999</v>
          </cell>
          <cell r="G35">
            <v>29501.34</v>
          </cell>
          <cell r="H35">
            <v>23414.98</v>
          </cell>
          <cell r="I35">
            <v>26385.67</v>
          </cell>
          <cell r="J35">
            <v>25155.59</v>
          </cell>
          <cell r="K35">
            <v>23578.45</v>
          </cell>
          <cell r="L35">
            <v>22344.26</v>
          </cell>
          <cell r="M35">
            <v>27773.759999999998</v>
          </cell>
          <cell r="N35">
            <v>24252.16</v>
          </cell>
          <cell r="O35">
            <v>311517.43</v>
          </cell>
        </row>
        <row r="36">
          <cell r="B36" t="str">
            <v>Contract Hauling</v>
          </cell>
          <cell r="C36">
            <v>0</v>
          </cell>
          <cell r="D36">
            <v>0</v>
          </cell>
          <cell r="E36">
            <v>0</v>
          </cell>
          <cell r="F36">
            <v>0</v>
          </cell>
          <cell r="G36">
            <v>0</v>
          </cell>
          <cell r="H36">
            <v>50197.35</v>
          </cell>
          <cell r="I36">
            <v>0</v>
          </cell>
          <cell r="J36">
            <v>0</v>
          </cell>
          <cell r="K36">
            <v>0</v>
          </cell>
          <cell r="L36">
            <v>59542.7</v>
          </cell>
          <cell r="M36">
            <v>0</v>
          </cell>
          <cell r="N36">
            <v>44344.66</v>
          </cell>
          <cell r="O36">
            <v>154084.71</v>
          </cell>
        </row>
        <row r="37">
          <cell r="B37" t="str">
            <v>Disposal Fees - Cowlitz County</v>
          </cell>
          <cell r="C37">
            <v>44780.83</v>
          </cell>
          <cell r="D37">
            <v>44188.160000000003</v>
          </cell>
          <cell r="E37">
            <v>39947.22</v>
          </cell>
          <cell r="F37">
            <v>46320.47</v>
          </cell>
          <cell r="G37">
            <v>45874.43</v>
          </cell>
          <cell r="H37">
            <v>41319.96</v>
          </cell>
          <cell r="I37">
            <v>42529.11</v>
          </cell>
          <cell r="J37">
            <v>36778.39</v>
          </cell>
          <cell r="K37">
            <v>39433.089999999997</v>
          </cell>
          <cell r="L37">
            <v>44657.21</v>
          </cell>
          <cell r="M37">
            <v>47362.61</v>
          </cell>
          <cell r="N37">
            <v>43503.02</v>
          </cell>
          <cell r="O37">
            <v>516694.50000000006</v>
          </cell>
        </row>
        <row r="38">
          <cell r="B38" t="str">
            <v>Disposal Fees - G-49 Packers</v>
          </cell>
          <cell r="C38">
            <v>5714.76</v>
          </cell>
          <cell r="D38">
            <v>6421.61</v>
          </cell>
          <cell r="E38">
            <v>4966.8900000000003</v>
          </cell>
          <cell r="F38">
            <v>4960.78</v>
          </cell>
          <cell r="G38">
            <v>5678.92</v>
          </cell>
          <cell r="H38">
            <v>4505.8500000000004</v>
          </cell>
          <cell r="I38">
            <v>4919.96</v>
          </cell>
          <cell r="J38">
            <v>1591.94</v>
          </cell>
          <cell r="K38">
            <v>4801.6400000000003</v>
          </cell>
          <cell r="L38">
            <v>4888.91</v>
          </cell>
          <cell r="M38">
            <v>5858.33</v>
          </cell>
          <cell r="N38">
            <v>5663.28</v>
          </cell>
          <cell r="O38">
            <v>59972.869999999995</v>
          </cell>
        </row>
        <row r="39">
          <cell r="B39" t="str">
            <v xml:space="preserve">Disposal Fees - G-49 </v>
          </cell>
          <cell r="C39">
            <v>2077.61</v>
          </cell>
          <cell r="D39">
            <v>1437.55</v>
          </cell>
          <cell r="E39">
            <v>1615.08</v>
          </cell>
          <cell r="F39">
            <v>2195.63</v>
          </cell>
          <cell r="G39">
            <v>2273.08</v>
          </cell>
          <cell r="H39">
            <v>665.8</v>
          </cell>
          <cell r="I39">
            <v>1985.48</v>
          </cell>
          <cell r="J39">
            <v>4490.55</v>
          </cell>
          <cell r="K39">
            <v>1440.9</v>
          </cell>
          <cell r="L39">
            <v>1575.56</v>
          </cell>
          <cell r="M39">
            <v>2304.38</v>
          </cell>
          <cell r="N39">
            <v>2752.72</v>
          </cell>
          <cell r="O39">
            <v>24814.340000000004</v>
          </cell>
        </row>
        <row r="40">
          <cell r="B40" t="str">
            <v>Disposal Fees Pass Thru</v>
          </cell>
          <cell r="C40">
            <v>42374.07</v>
          </cell>
          <cell r="D40">
            <v>34971.360000000001</v>
          </cell>
          <cell r="E40">
            <v>27081.54</v>
          </cell>
          <cell r="F40">
            <v>38805.300000000003</v>
          </cell>
          <cell r="G40">
            <v>31798.17</v>
          </cell>
          <cell r="H40">
            <v>34705.86</v>
          </cell>
          <cell r="I40">
            <v>35911.43</v>
          </cell>
          <cell r="J40">
            <v>31325.59</v>
          </cell>
          <cell r="K40">
            <v>32623.84</v>
          </cell>
          <cell r="L40">
            <v>35705.51</v>
          </cell>
          <cell r="M40">
            <v>35867.86</v>
          </cell>
          <cell r="N40">
            <v>35870.61</v>
          </cell>
          <cell r="O40">
            <v>417041.14</v>
          </cell>
        </row>
        <row r="41">
          <cell r="B41" t="str">
            <v>Stormwater management</v>
          </cell>
          <cell r="C41">
            <v>1000</v>
          </cell>
          <cell r="D41">
            <v>1000</v>
          </cell>
          <cell r="E41">
            <v>1000</v>
          </cell>
          <cell r="F41">
            <v>1000</v>
          </cell>
          <cell r="G41">
            <v>1000</v>
          </cell>
          <cell r="H41">
            <v>1000</v>
          </cell>
          <cell r="I41">
            <v>1000</v>
          </cell>
          <cell r="J41">
            <v>1000</v>
          </cell>
          <cell r="K41">
            <v>1000</v>
          </cell>
          <cell r="L41">
            <v>1000</v>
          </cell>
          <cell r="M41">
            <v>1000</v>
          </cell>
          <cell r="N41">
            <v>1000</v>
          </cell>
          <cell r="O41">
            <v>12000</v>
          </cell>
        </row>
        <row r="42">
          <cell r="B42" t="str">
            <v>Liability Insurance</v>
          </cell>
          <cell r="C42">
            <v>2451.96</v>
          </cell>
          <cell r="D42">
            <v>2451.96</v>
          </cell>
          <cell r="E42">
            <v>2451.96</v>
          </cell>
          <cell r="F42">
            <v>2337.96</v>
          </cell>
          <cell r="G42">
            <v>2451.96</v>
          </cell>
          <cell r="H42">
            <v>2451.96</v>
          </cell>
          <cell r="I42">
            <v>2261.9499999999998</v>
          </cell>
          <cell r="J42">
            <v>2261.9499999999998</v>
          </cell>
          <cell r="K42">
            <v>2261.9499999999998</v>
          </cell>
          <cell r="L42">
            <v>2261.9499999999998</v>
          </cell>
          <cell r="M42">
            <v>2261.9499999999998</v>
          </cell>
          <cell r="N42">
            <v>2261.96</v>
          </cell>
          <cell r="O42">
            <v>28169.47</v>
          </cell>
        </row>
        <row r="43">
          <cell r="B43" t="str">
            <v>Officer Salaries</v>
          </cell>
          <cell r="C43">
            <v>0</v>
          </cell>
          <cell r="D43">
            <v>0</v>
          </cell>
          <cell r="E43">
            <v>0</v>
          </cell>
          <cell r="F43">
            <v>0</v>
          </cell>
          <cell r="G43">
            <v>0</v>
          </cell>
          <cell r="H43">
            <v>0</v>
          </cell>
          <cell r="I43">
            <v>0</v>
          </cell>
          <cell r="J43">
            <v>0</v>
          </cell>
          <cell r="K43">
            <v>0</v>
          </cell>
          <cell r="L43">
            <v>0</v>
          </cell>
          <cell r="M43">
            <v>0</v>
          </cell>
          <cell r="N43">
            <v>0</v>
          </cell>
          <cell r="O43">
            <v>0</v>
          </cell>
        </row>
        <row r="44">
          <cell r="B44" t="str">
            <v>Office Salaries</v>
          </cell>
          <cell r="C44">
            <v>14703.57</v>
          </cell>
          <cell r="D44">
            <v>16008.8</v>
          </cell>
          <cell r="E44">
            <v>18022.36</v>
          </cell>
          <cell r="F44">
            <v>16033.94</v>
          </cell>
          <cell r="G44">
            <v>16714.990000000002</v>
          </cell>
          <cell r="H44">
            <v>18842.7</v>
          </cell>
          <cell r="I44">
            <v>16418.29</v>
          </cell>
          <cell r="J44">
            <v>15327.01</v>
          </cell>
          <cell r="K44">
            <v>17203.59</v>
          </cell>
          <cell r="L44">
            <v>15963.53</v>
          </cell>
          <cell r="M44">
            <v>17123.25</v>
          </cell>
          <cell r="N44">
            <v>18468.03</v>
          </cell>
          <cell r="O44">
            <v>200830.06</v>
          </cell>
        </row>
        <row r="45">
          <cell r="B45" t="str">
            <v>Management Fees</v>
          </cell>
          <cell r="C45">
            <v>15000</v>
          </cell>
          <cell r="D45">
            <v>15000</v>
          </cell>
          <cell r="E45">
            <v>15000</v>
          </cell>
          <cell r="F45">
            <v>15000</v>
          </cell>
          <cell r="G45">
            <v>15000</v>
          </cell>
          <cell r="H45">
            <v>15000</v>
          </cell>
          <cell r="I45">
            <v>15000</v>
          </cell>
          <cell r="J45">
            <v>15000</v>
          </cell>
          <cell r="K45">
            <v>15000</v>
          </cell>
          <cell r="L45">
            <v>15000</v>
          </cell>
          <cell r="M45">
            <v>15000</v>
          </cell>
          <cell r="N45">
            <v>15000</v>
          </cell>
          <cell r="O45">
            <v>180000</v>
          </cell>
        </row>
        <row r="46">
          <cell r="B46" t="str">
            <v>Bad Debt Expense</v>
          </cell>
          <cell r="C46">
            <v>1492.98</v>
          </cell>
          <cell r="D46">
            <v>3927.6699999999992</v>
          </cell>
          <cell r="E46">
            <v>2901.04</v>
          </cell>
          <cell r="F46">
            <v>1615.34</v>
          </cell>
          <cell r="G46">
            <v>3780.5699999999997</v>
          </cell>
          <cell r="H46">
            <v>15379.85</v>
          </cell>
          <cell r="I46">
            <v>8831.99</v>
          </cell>
          <cell r="J46">
            <v>4601.5</v>
          </cell>
          <cell r="K46">
            <v>3034.8</v>
          </cell>
          <cell r="L46">
            <v>-939.91</v>
          </cell>
          <cell r="M46">
            <v>1362.4299999999998</v>
          </cell>
          <cell r="N46">
            <v>4179.01</v>
          </cell>
          <cell r="O46">
            <v>50167.27</v>
          </cell>
        </row>
        <row r="47">
          <cell r="B47" t="str">
            <v>Office Supply</v>
          </cell>
          <cell r="C47">
            <v>4318.51</v>
          </cell>
          <cell r="D47">
            <v>4748.49</v>
          </cell>
          <cell r="E47">
            <v>5046.9399999999996</v>
          </cell>
          <cell r="F47">
            <v>4715.07</v>
          </cell>
          <cell r="G47">
            <v>5303.17</v>
          </cell>
          <cell r="H47">
            <v>6065.01</v>
          </cell>
          <cell r="I47">
            <v>3913.67</v>
          </cell>
          <cell r="J47">
            <v>3599.26</v>
          </cell>
          <cell r="K47">
            <v>3683.92</v>
          </cell>
          <cell r="L47">
            <v>4149.17</v>
          </cell>
          <cell r="M47">
            <v>3015.0299999999997</v>
          </cell>
          <cell r="N47">
            <v>4175.4799999999996</v>
          </cell>
          <cell r="O47">
            <v>52733.72</v>
          </cell>
        </row>
        <row r="48">
          <cell r="B48" t="str">
            <v>Postage</v>
          </cell>
          <cell r="C48">
            <v>350</v>
          </cell>
          <cell r="D48">
            <v>0</v>
          </cell>
          <cell r="E48">
            <v>0</v>
          </cell>
          <cell r="F48">
            <v>350</v>
          </cell>
          <cell r="G48">
            <v>0</v>
          </cell>
          <cell r="H48">
            <v>200</v>
          </cell>
          <cell r="I48">
            <v>0</v>
          </cell>
          <cell r="J48">
            <v>90.47</v>
          </cell>
          <cell r="K48">
            <v>0</v>
          </cell>
          <cell r="L48">
            <v>300</v>
          </cell>
          <cell r="M48">
            <v>94.19</v>
          </cell>
          <cell r="N48">
            <v>300</v>
          </cell>
          <cell r="O48">
            <v>1684.66</v>
          </cell>
        </row>
        <row r="49">
          <cell r="B49" t="str">
            <v>Bank Charges</v>
          </cell>
          <cell r="C49">
            <v>447.54</v>
          </cell>
          <cell r="D49">
            <v>262.07</v>
          </cell>
          <cell r="E49">
            <v>362.1</v>
          </cell>
          <cell r="F49">
            <v>376.24</v>
          </cell>
          <cell r="G49">
            <v>460.67</v>
          </cell>
          <cell r="H49">
            <v>317.61</v>
          </cell>
          <cell r="I49">
            <v>395.2</v>
          </cell>
          <cell r="J49">
            <v>347.85</v>
          </cell>
          <cell r="K49">
            <v>523.35</v>
          </cell>
          <cell r="L49">
            <v>385.77</v>
          </cell>
          <cell r="M49">
            <v>436.54</v>
          </cell>
          <cell r="N49">
            <v>314.5</v>
          </cell>
          <cell r="O49">
            <v>4629.4399999999996</v>
          </cell>
        </row>
        <row r="50">
          <cell r="B50" t="str">
            <v>Maintenance</v>
          </cell>
          <cell r="C50">
            <v>141.12</v>
          </cell>
          <cell r="D50">
            <v>825.32999999999993</v>
          </cell>
          <cell r="E50">
            <v>634.54</v>
          </cell>
          <cell r="F50">
            <v>1633.31</v>
          </cell>
          <cell r="G50">
            <v>499.07</v>
          </cell>
          <cell r="H50">
            <v>221.97</v>
          </cell>
          <cell r="I50">
            <v>857.36</v>
          </cell>
          <cell r="J50">
            <v>0</v>
          </cell>
          <cell r="K50">
            <v>15.95</v>
          </cell>
          <cell r="L50">
            <v>361.08</v>
          </cell>
          <cell r="M50">
            <v>1058.49</v>
          </cell>
          <cell r="N50">
            <v>2850.03</v>
          </cell>
          <cell r="O50">
            <v>9098.25</v>
          </cell>
        </row>
        <row r="51">
          <cell r="B51" t="str">
            <v>Rate Case Expense</v>
          </cell>
          <cell r="C51">
            <v>0</v>
          </cell>
          <cell r="D51">
            <v>0</v>
          </cell>
          <cell r="E51">
            <v>0</v>
          </cell>
          <cell r="F51">
            <v>0</v>
          </cell>
          <cell r="G51">
            <v>0</v>
          </cell>
          <cell r="H51">
            <v>0</v>
          </cell>
          <cell r="I51">
            <v>0</v>
          </cell>
          <cell r="J51">
            <v>0</v>
          </cell>
          <cell r="K51">
            <v>0</v>
          </cell>
          <cell r="L51">
            <v>0</v>
          </cell>
          <cell r="M51">
            <v>0</v>
          </cell>
          <cell r="N51">
            <v>0</v>
          </cell>
          <cell r="O51">
            <v>0</v>
          </cell>
        </row>
        <row r="52">
          <cell r="B52" t="str">
            <v>Accounting</v>
          </cell>
          <cell r="C52">
            <v>377.3</v>
          </cell>
          <cell r="D52">
            <v>2382.6</v>
          </cell>
          <cell r="E52">
            <v>0</v>
          </cell>
          <cell r="F52">
            <v>1852.4</v>
          </cell>
          <cell r="G52">
            <v>271.60000000000002</v>
          </cell>
          <cell r="H52">
            <v>889.4</v>
          </cell>
          <cell r="I52">
            <v>264</v>
          </cell>
          <cell r="J52">
            <v>253</v>
          </cell>
          <cell r="K52">
            <v>0</v>
          </cell>
          <cell r="L52">
            <v>3905.8</v>
          </cell>
          <cell r="M52">
            <v>6436.05</v>
          </cell>
          <cell r="N52">
            <v>1026</v>
          </cell>
          <cell r="O52">
            <v>17658.150000000001</v>
          </cell>
        </row>
        <row r="53">
          <cell r="B53" t="str">
            <v>Legal</v>
          </cell>
          <cell r="C53">
            <v>0</v>
          </cell>
          <cell r="D53">
            <v>277.39999999999998</v>
          </cell>
          <cell r="E53">
            <v>79.2</v>
          </cell>
          <cell r="F53">
            <v>0</v>
          </cell>
          <cell r="G53">
            <v>2725</v>
          </cell>
          <cell r="H53">
            <v>0</v>
          </cell>
          <cell r="I53">
            <v>1100</v>
          </cell>
          <cell r="J53">
            <v>0</v>
          </cell>
          <cell r="K53">
            <v>1125</v>
          </cell>
          <cell r="L53">
            <v>0</v>
          </cell>
          <cell r="M53">
            <v>0</v>
          </cell>
          <cell r="N53">
            <v>1458.33</v>
          </cell>
          <cell r="O53">
            <v>6764.93</v>
          </cell>
        </row>
        <row r="54">
          <cell r="B54" t="str">
            <v>WUTC Fee</v>
          </cell>
          <cell r="C54">
            <v>0</v>
          </cell>
          <cell r="D54">
            <v>0</v>
          </cell>
          <cell r="E54">
            <v>0</v>
          </cell>
          <cell r="F54">
            <v>0</v>
          </cell>
          <cell r="G54">
            <v>0</v>
          </cell>
          <cell r="H54">
            <v>0</v>
          </cell>
          <cell r="I54">
            <v>0</v>
          </cell>
          <cell r="J54">
            <v>0</v>
          </cell>
          <cell r="K54">
            <v>0</v>
          </cell>
          <cell r="L54">
            <v>16778.560000000001</v>
          </cell>
          <cell r="M54">
            <v>30.65</v>
          </cell>
          <cell r="N54">
            <v>0</v>
          </cell>
          <cell r="O54">
            <v>16809.210000000003</v>
          </cell>
        </row>
        <row r="55">
          <cell r="B55" t="str">
            <v>Franchise</v>
          </cell>
          <cell r="C55">
            <v>761.15</v>
          </cell>
          <cell r="D55">
            <v>588.66</v>
          </cell>
          <cell r="E55">
            <v>485.63</v>
          </cell>
          <cell r="F55">
            <v>716.57</v>
          </cell>
          <cell r="G55">
            <v>665.06</v>
          </cell>
          <cell r="H55">
            <v>624.52</v>
          </cell>
          <cell r="I55">
            <v>668.46</v>
          </cell>
          <cell r="J55">
            <v>736.87</v>
          </cell>
          <cell r="K55">
            <v>640.67999999999995</v>
          </cell>
          <cell r="L55">
            <v>572.41</v>
          </cell>
          <cell r="M55">
            <v>686.89</v>
          </cell>
          <cell r="N55">
            <v>564</v>
          </cell>
          <cell r="O55">
            <v>7710.9000000000005</v>
          </cell>
        </row>
        <row r="56">
          <cell r="B56" t="str">
            <v>Communications</v>
          </cell>
          <cell r="C56">
            <v>1485.08</v>
          </cell>
          <cell r="D56">
            <v>1681.71</v>
          </cell>
          <cell r="E56">
            <v>1611.77</v>
          </cell>
          <cell r="F56">
            <v>1923.83</v>
          </cell>
          <cell r="G56">
            <v>1462.07</v>
          </cell>
          <cell r="H56">
            <v>3733.84</v>
          </cell>
          <cell r="I56">
            <v>1723.96</v>
          </cell>
          <cell r="J56">
            <v>442.29</v>
          </cell>
          <cell r="K56">
            <v>1595.51</v>
          </cell>
          <cell r="L56">
            <v>1087.24</v>
          </cell>
          <cell r="M56">
            <v>1114.52</v>
          </cell>
          <cell r="N56">
            <v>1295.8</v>
          </cell>
          <cell r="O56">
            <v>19157.62</v>
          </cell>
        </row>
        <row r="57">
          <cell r="B57" t="str">
            <v>Utilities</v>
          </cell>
          <cell r="C57">
            <v>3540.79</v>
          </cell>
          <cell r="D57">
            <v>4687.87</v>
          </cell>
          <cell r="E57">
            <v>5805.68</v>
          </cell>
          <cell r="F57">
            <v>6407.79</v>
          </cell>
          <cell r="G57">
            <v>6200.55</v>
          </cell>
          <cell r="H57">
            <v>3914.38</v>
          </cell>
          <cell r="I57">
            <v>5517.2</v>
          </cell>
          <cell r="J57">
            <v>5876.54</v>
          </cell>
          <cell r="K57">
            <v>2912.57</v>
          </cell>
          <cell r="L57">
            <v>4981.25</v>
          </cell>
          <cell r="M57">
            <v>5160.37</v>
          </cell>
          <cell r="N57">
            <v>4818.08</v>
          </cell>
          <cell r="O57">
            <v>59823.070000000007</v>
          </cell>
        </row>
        <row r="58">
          <cell r="B58" t="str">
            <v>Laundry/Uniforms</v>
          </cell>
          <cell r="C58">
            <v>1759.71</v>
          </cell>
          <cell r="D58">
            <v>2344.33</v>
          </cell>
          <cell r="E58">
            <v>2202.5700000000002</v>
          </cell>
          <cell r="F58">
            <v>2348.59</v>
          </cell>
          <cell r="G58">
            <v>2092.77</v>
          </cell>
          <cell r="H58">
            <v>2451.9899999999998</v>
          </cell>
          <cell r="I58">
            <v>2760.65</v>
          </cell>
          <cell r="J58">
            <v>1809.44</v>
          </cell>
          <cell r="K58">
            <v>0</v>
          </cell>
          <cell r="L58">
            <v>872.81</v>
          </cell>
          <cell r="M58">
            <v>540.57000000000005</v>
          </cell>
          <cell r="N58">
            <v>0</v>
          </cell>
          <cell r="O58">
            <v>19183.43</v>
          </cell>
        </row>
        <row r="59">
          <cell r="B59" t="str">
            <v>Miscellaneous</v>
          </cell>
          <cell r="C59">
            <v>0</v>
          </cell>
          <cell r="D59">
            <v>0</v>
          </cell>
          <cell r="E59">
            <v>0</v>
          </cell>
          <cell r="F59">
            <v>0</v>
          </cell>
          <cell r="G59">
            <v>0</v>
          </cell>
          <cell r="H59">
            <v>0</v>
          </cell>
          <cell r="I59">
            <v>0</v>
          </cell>
          <cell r="J59">
            <v>0</v>
          </cell>
          <cell r="K59">
            <v>0</v>
          </cell>
          <cell r="L59">
            <v>0</v>
          </cell>
          <cell r="M59">
            <v>0</v>
          </cell>
          <cell r="N59">
            <v>0</v>
          </cell>
          <cell r="O59">
            <v>0</v>
          </cell>
        </row>
        <row r="60">
          <cell r="B60" t="str">
            <v>Dues and Subscriptions</v>
          </cell>
          <cell r="C60">
            <v>1300</v>
          </cell>
          <cell r="D60">
            <v>1300</v>
          </cell>
          <cell r="E60">
            <v>1300</v>
          </cell>
          <cell r="F60">
            <v>1727.23</v>
          </cell>
          <cell r="G60">
            <v>1726.48</v>
          </cell>
          <cell r="H60">
            <v>1446.29</v>
          </cell>
          <cell r="I60">
            <v>1300</v>
          </cell>
          <cell r="J60">
            <v>1300</v>
          </cell>
          <cell r="K60">
            <v>1300</v>
          </cell>
          <cell r="L60">
            <v>1300</v>
          </cell>
          <cell r="M60">
            <v>1300</v>
          </cell>
          <cell r="N60">
            <v>1300</v>
          </cell>
          <cell r="O60">
            <v>16600</v>
          </cell>
        </row>
        <row r="61">
          <cell r="B61" t="str">
            <v>Dues Non-deductible</v>
          </cell>
          <cell r="C61">
            <v>0</v>
          </cell>
          <cell r="D61">
            <v>0</v>
          </cell>
          <cell r="E61">
            <v>1100</v>
          </cell>
          <cell r="F61">
            <v>0</v>
          </cell>
          <cell r="G61">
            <v>600</v>
          </cell>
          <cell r="H61">
            <v>172.16</v>
          </cell>
          <cell r="I61">
            <v>441.62</v>
          </cell>
          <cell r="J61">
            <v>0</v>
          </cell>
          <cell r="K61">
            <v>0</v>
          </cell>
          <cell r="L61">
            <v>428.63</v>
          </cell>
          <cell r="M61">
            <v>441.38</v>
          </cell>
          <cell r="N61">
            <v>498.28</v>
          </cell>
          <cell r="O61">
            <v>3682.0700000000006</v>
          </cell>
        </row>
        <row r="62">
          <cell r="B62" t="str">
            <v>Travel</v>
          </cell>
          <cell r="C62">
            <v>0</v>
          </cell>
          <cell r="D62">
            <v>0</v>
          </cell>
          <cell r="E62">
            <v>0</v>
          </cell>
          <cell r="F62">
            <v>0</v>
          </cell>
          <cell r="G62">
            <v>0</v>
          </cell>
          <cell r="H62">
            <v>0</v>
          </cell>
          <cell r="I62">
            <v>717.44</v>
          </cell>
          <cell r="J62">
            <v>0</v>
          </cell>
          <cell r="K62">
            <v>0</v>
          </cell>
          <cell r="L62">
            <v>0</v>
          </cell>
          <cell r="M62">
            <v>0</v>
          </cell>
          <cell r="N62">
            <v>0</v>
          </cell>
          <cell r="O62">
            <v>717.44</v>
          </cell>
        </row>
        <row r="63">
          <cell r="B63" t="str">
            <v>Seminars</v>
          </cell>
          <cell r="C63">
            <v>0</v>
          </cell>
          <cell r="D63">
            <v>0</v>
          </cell>
          <cell r="E63">
            <v>0</v>
          </cell>
          <cell r="F63">
            <v>1315</v>
          </cell>
          <cell r="G63">
            <v>1325</v>
          </cell>
          <cell r="H63">
            <v>0</v>
          </cell>
          <cell r="I63">
            <v>0</v>
          </cell>
          <cell r="J63">
            <v>0</v>
          </cell>
          <cell r="K63">
            <v>0</v>
          </cell>
          <cell r="L63">
            <v>0</v>
          </cell>
          <cell r="M63">
            <v>750</v>
          </cell>
          <cell r="N63">
            <v>2580</v>
          </cell>
          <cell r="O63">
            <v>5970</v>
          </cell>
        </row>
        <row r="64">
          <cell r="B64" t="str">
            <v>Meals and Entertainment</v>
          </cell>
          <cell r="C64">
            <v>0</v>
          </cell>
          <cell r="D64">
            <v>0</v>
          </cell>
          <cell r="E64">
            <v>28.48</v>
          </cell>
          <cell r="F64">
            <v>0</v>
          </cell>
          <cell r="G64">
            <v>0</v>
          </cell>
          <cell r="H64">
            <v>0</v>
          </cell>
          <cell r="I64">
            <v>120</v>
          </cell>
          <cell r="J64">
            <v>0</v>
          </cell>
          <cell r="K64">
            <v>0</v>
          </cell>
          <cell r="L64">
            <v>0</v>
          </cell>
          <cell r="M64">
            <v>0</v>
          </cell>
          <cell r="N64">
            <v>0</v>
          </cell>
          <cell r="O64">
            <v>148.47999999999999</v>
          </cell>
        </row>
        <row r="65">
          <cell r="B65" t="str">
            <v>Advertising</v>
          </cell>
          <cell r="C65">
            <v>118.55</v>
          </cell>
          <cell r="D65">
            <v>212.95</v>
          </cell>
          <cell r="E65">
            <v>118.55</v>
          </cell>
          <cell r="F65">
            <v>118.55</v>
          </cell>
          <cell r="G65">
            <v>118.55</v>
          </cell>
          <cell r="H65">
            <v>158.43</v>
          </cell>
          <cell r="I65">
            <v>245.39</v>
          </cell>
          <cell r="J65">
            <v>118.55</v>
          </cell>
          <cell r="K65">
            <v>118.55</v>
          </cell>
          <cell r="L65">
            <v>118.55</v>
          </cell>
          <cell r="M65">
            <v>410.83</v>
          </cell>
          <cell r="N65">
            <v>124.7</v>
          </cell>
          <cell r="O65">
            <v>1982.1499999999996</v>
          </cell>
        </row>
        <row r="66">
          <cell r="B66" t="str">
            <v>Truck License</v>
          </cell>
          <cell r="C66">
            <v>92.75</v>
          </cell>
          <cell r="D66">
            <v>0</v>
          </cell>
          <cell r="E66">
            <v>1548</v>
          </cell>
          <cell r="F66">
            <v>735</v>
          </cell>
          <cell r="G66">
            <v>1599</v>
          </cell>
          <cell r="H66">
            <v>0</v>
          </cell>
          <cell r="I66">
            <v>798</v>
          </cell>
          <cell r="J66">
            <v>126</v>
          </cell>
          <cell r="K66">
            <v>1416</v>
          </cell>
          <cell r="L66">
            <v>718</v>
          </cell>
          <cell r="M66">
            <v>0</v>
          </cell>
          <cell r="N66">
            <v>80.75</v>
          </cell>
          <cell r="O66">
            <v>7113.5</v>
          </cell>
        </row>
        <row r="67">
          <cell r="B67" t="str">
            <v>Taxes and licensing</v>
          </cell>
          <cell r="C67">
            <v>0</v>
          </cell>
          <cell r="D67">
            <v>0</v>
          </cell>
          <cell r="E67">
            <v>0</v>
          </cell>
          <cell r="F67">
            <v>0</v>
          </cell>
          <cell r="G67">
            <v>0</v>
          </cell>
          <cell r="H67">
            <v>0</v>
          </cell>
          <cell r="I67">
            <v>0</v>
          </cell>
          <cell r="J67">
            <v>0</v>
          </cell>
          <cell r="K67">
            <v>0</v>
          </cell>
          <cell r="L67">
            <v>0</v>
          </cell>
          <cell r="M67">
            <v>0</v>
          </cell>
          <cell r="N67">
            <v>0</v>
          </cell>
          <cell r="O67">
            <v>0</v>
          </cell>
        </row>
        <row r="68">
          <cell r="B68" t="str">
            <v>Permits</v>
          </cell>
          <cell r="C68">
            <v>45</v>
          </cell>
          <cell r="D68">
            <v>69</v>
          </cell>
          <cell r="E68">
            <v>0</v>
          </cell>
          <cell r="F68">
            <v>0</v>
          </cell>
          <cell r="G68">
            <v>0</v>
          </cell>
          <cell r="H68">
            <v>113.92</v>
          </cell>
          <cell r="I68">
            <v>0</v>
          </cell>
          <cell r="J68">
            <v>0</v>
          </cell>
          <cell r="K68">
            <v>0</v>
          </cell>
          <cell r="L68">
            <v>0</v>
          </cell>
          <cell r="M68">
            <v>48</v>
          </cell>
          <cell r="N68">
            <v>0</v>
          </cell>
          <cell r="O68">
            <v>275.92</v>
          </cell>
        </row>
        <row r="69">
          <cell r="B69" t="str">
            <v>Contributions</v>
          </cell>
          <cell r="C69">
            <v>0</v>
          </cell>
          <cell r="D69">
            <v>0</v>
          </cell>
          <cell r="E69">
            <v>0</v>
          </cell>
          <cell r="F69">
            <v>0</v>
          </cell>
          <cell r="G69">
            <v>0</v>
          </cell>
          <cell r="H69">
            <v>0</v>
          </cell>
          <cell r="I69">
            <v>0</v>
          </cell>
          <cell r="J69">
            <v>100</v>
          </cell>
          <cell r="K69">
            <v>0</v>
          </cell>
          <cell r="L69">
            <v>750</v>
          </cell>
          <cell r="M69">
            <v>0</v>
          </cell>
          <cell r="N69">
            <v>300</v>
          </cell>
          <cell r="O69">
            <v>1150</v>
          </cell>
        </row>
        <row r="70">
          <cell r="B70" t="str">
            <v>B &amp; O Tax</v>
          </cell>
          <cell r="C70">
            <v>4485.3100000000004</v>
          </cell>
          <cell r="D70">
            <v>4316.3200000000006</v>
          </cell>
          <cell r="E70">
            <v>4219.34</v>
          </cell>
          <cell r="F70">
            <v>4511.91</v>
          </cell>
          <cell r="G70">
            <v>4344.54</v>
          </cell>
          <cell r="H70">
            <v>9459.91</v>
          </cell>
          <cell r="I70">
            <v>4372.21</v>
          </cell>
          <cell r="J70">
            <v>5016.0600000000004</v>
          </cell>
          <cell r="K70">
            <v>4073.7200000000003</v>
          </cell>
          <cell r="L70">
            <v>7179.7800000000007</v>
          </cell>
          <cell r="M70">
            <v>12349.94</v>
          </cell>
          <cell r="N70">
            <v>6934.43</v>
          </cell>
          <cell r="O70">
            <v>71263.47</v>
          </cell>
        </row>
        <row r="71">
          <cell r="B71" t="str">
            <v>Land Rent</v>
          </cell>
          <cell r="C71">
            <v>11500</v>
          </cell>
          <cell r="D71">
            <v>11500</v>
          </cell>
          <cell r="E71">
            <v>11500</v>
          </cell>
          <cell r="F71">
            <v>11500</v>
          </cell>
          <cell r="G71">
            <v>11500</v>
          </cell>
          <cell r="H71">
            <v>11500</v>
          </cell>
          <cell r="I71">
            <v>11500</v>
          </cell>
          <cell r="J71">
            <v>11500</v>
          </cell>
          <cell r="K71">
            <v>11500</v>
          </cell>
          <cell r="L71">
            <v>11500</v>
          </cell>
          <cell r="M71">
            <v>11500</v>
          </cell>
          <cell r="N71">
            <v>11500</v>
          </cell>
          <cell r="O71">
            <v>138000</v>
          </cell>
        </row>
        <row r="72">
          <cell r="B72" t="str">
            <v>Computer Expense</v>
          </cell>
          <cell r="C72">
            <v>0</v>
          </cell>
          <cell r="D72">
            <v>698.39</v>
          </cell>
          <cell r="E72">
            <v>0</v>
          </cell>
          <cell r="F72">
            <v>1298.3900000000001</v>
          </cell>
          <cell r="G72">
            <v>0</v>
          </cell>
          <cell r="H72">
            <v>1198.3900000000001</v>
          </cell>
          <cell r="I72">
            <v>232.8</v>
          </cell>
          <cell r="J72">
            <v>0</v>
          </cell>
          <cell r="K72">
            <v>698.39</v>
          </cell>
          <cell r="L72">
            <v>590</v>
          </cell>
          <cell r="M72">
            <v>232.8</v>
          </cell>
          <cell r="N72">
            <v>232.95</v>
          </cell>
          <cell r="O72">
            <v>5182.1100000000006</v>
          </cell>
        </row>
        <row r="73">
          <cell r="B73" t="str">
            <v>Workmen’s Comp</v>
          </cell>
          <cell r="C73">
            <v>0</v>
          </cell>
          <cell r="D73">
            <v>566.74</v>
          </cell>
          <cell r="E73">
            <v>10778.8</v>
          </cell>
          <cell r="F73">
            <v>0</v>
          </cell>
          <cell r="G73">
            <v>592.83000000000004</v>
          </cell>
          <cell r="H73">
            <v>9930.74</v>
          </cell>
          <cell r="I73">
            <v>0</v>
          </cell>
          <cell r="J73">
            <v>546.19000000000005</v>
          </cell>
          <cell r="K73">
            <v>10546.72</v>
          </cell>
          <cell r="L73">
            <v>580.07000000000005</v>
          </cell>
          <cell r="M73">
            <v>0</v>
          </cell>
          <cell r="N73">
            <v>2439.7600000000002</v>
          </cell>
          <cell r="O73">
            <v>35981.85</v>
          </cell>
        </row>
        <row r="74">
          <cell r="B74" t="str">
            <v>Payroll Taxes</v>
          </cell>
          <cell r="C74">
            <v>4840.6099999999997</v>
          </cell>
          <cell r="D74">
            <v>4829.1499999999996</v>
          </cell>
          <cell r="E74">
            <v>6169.2699999999995</v>
          </cell>
          <cell r="F74">
            <v>4390.2299999999996</v>
          </cell>
          <cell r="G74">
            <v>4742.8900000000003</v>
          </cell>
          <cell r="H74">
            <v>6197.079999999999</v>
          </cell>
          <cell r="I74">
            <v>5185.53</v>
          </cell>
          <cell r="J74">
            <v>4505.6099999999997</v>
          </cell>
          <cell r="K74">
            <v>8214.2199999999993</v>
          </cell>
          <cell r="L74">
            <v>5069.12</v>
          </cell>
          <cell r="M74">
            <v>5299.01</v>
          </cell>
          <cell r="N74">
            <v>7884.2300000000005</v>
          </cell>
          <cell r="O74">
            <v>67326.95</v>
          </cell>
        </row>
        <row r="75">
          <cell r="B75" t="str">
            <v>Employee Relations</v>
          </cell>
          <cell r="C75">
            <v>1255.4100000000001</v>
          </cell>
          <cell r="D75">
            <v>1846.92</v>
          </cell>
          <cell r="E75">
            <v>1509.96</v>
          </cell>
          <cell r="F75">
            <v>3349.65</v>
          </cell>
          <cell r="G75">
            <v>3552.83</v>
          </cell>
          <cell r="H75">
            <v>4626.29</v>
          </cell>
          <cell r="I75">
            <v>1299.8</v>
          </cell>
          <cell r="J75">
            <v>1088</v>
          </cell>
          <cell r="K75">
            <v>1381.25</v>
          </cell>
          <cell r="L75">
            <v>1075</v>
          </cell>
          <cell r="M75">
            <v>1562.01</v>
          </cell>
          <cell r="N75">
            <v>1392.5</v>
          </cell>
          <cell r="O75">
            <v>23939.62</v>
          </cell>
        </row>
        <row r="76">
          <cell r="B76" t="str">
            <v>Life Insurance</v>
          </cell>
          <cell r="C76">
            <v>0</v>
          </cell>
          <cell r="D76">
            <v>0</v>
          </cell>
          <cell r="E76">
            <v>0</v>
          </cell>
          <cell r="F76">
            <v>0</v>
          </cell>
          <cell r="G76">
            <v>0</v>
          </cell>
          <cell r="H76">
            <v>0</v>
          </cell>
          <cell r="I76">
            <v>73.099999999999994</v>
          </cell>
          <cell r="J76">
            <v>73.099999999999994</v>
          </cell>
          <cell r="K76">
            <v>0</v>
          </cell>
          <cell r="L76">
            <v>167.7</v>
          </cell>
          <cell r="M76">
            <v>55.9</v>
          </cell>
          <cell r="N76">
            <v>77.400000000000006</v>
          </cell>
          <cell r="O76">
            <v>447.19999999999993</v>
          </cell>
        </row>
        <row r="77">
          <cell r="B77" t="str">
            <v>Counseling Services</v>
          </cell>
          <cell r="C77">
            <v>154.38</v>
          </cell>
          <cell r="D77">
            <v>154.38</v>
          </cell>
          <cell r="E77">
            <v>154.38</v>
          </cell>
          <cell r="F77">
            <v>154.38</v>
          </cell>
          <cell r="G77">
            <v>154.38</v>
          </cell>
          <cell r="H77">
            <v>154.38</v>
          </cell>
          <cell r="I77">
            <v>154.38</v>
          </cell>
          <cell r="J77">
            <v>154.38</v>
          </cell>
          <cell r="K77">
            <v>154.38</v>
          </cell>
          <cell r="L77">
            <v>154.38</v>
          </cell>
          <cell r="M77">
            <v>154.38</v>
          </cell>
          <cell r="N77">
            <v>154.38</v>
          </cell>
          <cell r="O77">
            <v>1852.5600000000004</v>
          </cell>
        </row>
        <row r="78">
          <cell r="B78" t="str">
            <v>Employee Medical Insurance</v>
          </cell>
          <cell r="C78">
            <v>8800.4399999999987</v>
          </cell>
          <cell r="D78">
            <v>7888.28</v>
          </cell>
          <cell r="E78">
            <v>7891.97</v>
          </cell>
          <cell r="F78">
            <v>8035.21</v>
          </cell>
          <cell r="G78">
            <v>8035.21</v>
          </cell>
          <cell r="H78">
            <v>318</v>
          </cell>
          <cell r="I78">
            <v>16953.82</v>
          </cell>
          <cell r="J78">
            <v>9964.0600000000013</v>
          </cell>
          <cell r="K78">
            <v>10237.189999999999</v>
          </cell>
          <cell r="L78">
            <v>8322.56</v>
          </cell>
          <cell r="M78">
            <v>13934.380000000001</v>
          </cell>
          <cell r="N78">
            <v>8637.33</v>
          </cell>
          <cell r="O78">
            <v>109018.45000000001</v>
          </cell>
        </row>
        <row r="79">
          <cell r="B79" t="str">
            <v>Property Taxes</v>
          </cell>
          <cell r="C79">
            <v>0</v>
          </cell>
          <cell r="D79">
            <v>0</v>
          </cell>
          <cell r="E79">
            <v>0</v>
          </cell>
          <cell r="F79">
            <v>6400.86</v>
          </cell>
          <cell r="G79">
            <v>0</v>
          </cell>
          <cell r="H79">
            <v>0</v>
          </cell>
          <cell r="I79">
            <v>0</v>
          </cell>
          <cell r="J79">
            <v>0</v>
          </cell>
          <cell r="K79">
            <v>0</v>
          </cell>
          <cell r="L79">
            <v>5728.36</v>
          </cell>
          <cell r="M79">
            <v>0</v>
          </cell>
          <cell r="N79">
            <v>0</v>
          </cell>
          <cell r="O79">
            <v>12129.22</v>
          </cell>
        </row>
        <row r="80">
          <cell r="B80" t="str">
            <v>Drug Testing</v>
          </cell>
          <cell r="C80">
            <v>165.5</v>
          </cell>
          <cell r="D80">
            <v>38.5</v>
          </cell>
          <cell r="E80">
            <v>55</v>
          </cell>
          <cell r="F80">
            <v>341</v>
          </cell>
          <cell r="G80">
            <v>20</v>
          </cell>
          <cell r="H80">
            <v>180</v>
          </cell>
          <cell r="I80">
            <v>106.5</v>
          </cell>
          <cell r="J80">
            <v>20</v>
          </cell>
          <cell r="K80">
            <v>0</v>
          </cell>
          <cell r="L80">
            <v>64</v>
          </cell>
          <cell r="M80">
            <v>93.5</v>
          </cell>
          <cell r="N80">
            <v>231.5</v>
          </cell>
          <cell r="O80">
            <v>1315.5</v>
          </cell>
        </row>
        <row r="81">
          <cell r="B81" t="str">
            <v>SEP Benefits</v>
          </cell>
          <cell r="C81">
            <v>3529.52</v>
          </cell>
          <cell r="D81">
            <v>3668.15</v>
          </cell>
          <cell r="E81">
            <v>3758.64</v>
          </cell>
          <cell r="F81">
            <v>3570.71</v>
          </cell>
          <cell r="G81">
            <v>3779.68</v>
          </cell>
          <cell r="H81">
            <v>4339.07</v>
          </cell>
          <cell r="I81">
            <v>4392.53</v>
          </cell>
          <cell r="J81">
            <v>3404.41</v>
          </cell>
          <cell r="K81">
            <v>3760.32</v>
          </cell>
          <cell r="L81">
            <v>3785.55</v>
          </cell>
          <cell r="M81">
            <v>3928.97</v>
          </cell>
          <cell r="N81">
            <v>3469.85</v>
          </cell>
          <cell r="O81">
            <v>45387.4</v>
          </cell>
        </row>
        <row r="82">
          <cell r="B82" t="str">
            <v>Interest</v>
          </cell>
          <cell r="C82">
            <v>3616.12</v>
          </cell>
          <cell r="D82">
            <v>3552.65</v>
          </cell>
          <cell r="E82">
            <v>3488.85</v>
          </cell>
          <cell r="F82">
            <v>3424.74</v>
          </cell>
          <cell r="G82">
            <v>3600.3</v>
          </cell>
          <cell r="H82">
            <v>14536.76</v>
          </cell>
          <cell r="I82">
            <v>3230.46</v>
          </cell>
          <cell r="J82">
            <v>3165.05</v>
          </cell>
          <cell r="K82">
            <v>3099.31</v>
          </cell>
          <cell r="L82">
            <v>3033.25</v>
          </cell>
          <cell r="M82">
            <v>2966.85</v>
          </cell>
          <cell r="N82">
            <v>2900.14</v>
          </cell>
          <cell r="O82">
            <v>50614.479999999996</v>
          </cell>
        </row>
        <row r="83">
          <cell r="B83" t="str">
            <v>Freight</v>
          </cell>
          <cell r="C83">
            <v>0</v>
          </cell>
          <cell r="D83">
            <v>0</v>
          </cell>
          <cell r="E83">
            <v>0</v>
          </cell>
          <cell r="F83">
            <v>0</v>
          </cell>
          <cell r="G83">
            <v>288.3</v>
          </cell>
          <cell r="H83">
            <v>176.07</v>
          </cell>
          <cell r="I83">
            <v>0</v>
          </cell>
          <cell r="J83">
            <v>41.14</v>
          </cell>
          <cell r="K83">
            <v>0</v>
          </cell>
          <cell r="L83">
            <v>0</v>
          </cell>
          <cell r="M83">
            <v>0</v>
          </cell>
          <cell r="N83">
            <v>0</v>
          </cell>
          <cell r="O83">
            <v>505.51</v>
          </cell>
        </row>
        <row r="84">
          <cell r="B84" t="str">
            <v>Consulting</v>
          </cell>
          <cell r="C84">
            <v>0</v>
          </cell>
          <cell r="D84">
            <v>4164</v>
          </cell>
          <cell r="E84">
            <v>0</v>
          </cell>
          <cell r="F84">
            <v>2138.5</v>
          </cell>
          <cell r="G84">
            <v>2401</v>
          </cell>
          <cell r="H84">
            <v>3838.5</v>
          </cell>
          <cell r="I84">
            <v>1076</v>
          </cell>
          <cell r="J84">
            <v>2463.5</v>
          </cell>
          <cell r="K84">
            <v>2163.5</v>
          </cell>
          <cell r="L84">
            <v>2176</v>
          </cell>
          <cell r="M84">
            <v>1819.75</v>
          </cell>
          <cell r="N84">
            <v>1732.25</v>
          </cell>
          <cell r="O84">
            <v>23973</v>
          </cell>
        </row>
        <row r="85">
          <cell r="B85" t="str">
            <v>Safety Equipment Expense</v>
          </cell>
          <cell r="C85">
            <v>728.2</v>
          </cell>
          <cell r="D85">
            <v>1079.05</v>
          </cell>
          <cell r="E85">
            <v>83.08</v>
          </cell>
          <cell r="F85">
            <v>2228.91</v>
          </cell>
          <cell r="G85">
            <v>304.52999999999997</v>
          </cell>
          <cell r="H85">
            <v>1061</v>
          </cell>
          <cell r="I85">
            <v>264.56</v>
          </cell>
          <cell r="J85">
            <v>-241.69</v>
          </cell>
          <cell r="K85">
            <v>716.53</v>
          </cell>
          <cell r="L85">
            <v>105.85</v>
          </cell>
          <cell r="M85">
            <v>1225.6300000000001</v>
          </cell>
          <cell r="N85">
            <v>386.26</v>
          </cell>
          <cell r="O85">
            <v>7941.9100000000008</v>
          </cell>
        </row>
        <row r="86">
          <cell r="B86" t="str">
            <v>Depreciation</v>
          </cell>
          <cell r="C86">
            <v>19219.580000000002</v>
          </cell>
          <cell r="D86">
            <v>19219.580000000002</v>
          </cell>
          <cell r="E86">
            <v>19219.580000000002</v>
          </cell>
          <cell r="F86">
            <v>19219.670000000002</v>
          </cell>
          <cell r="G86">
            <v>19219.580000000002</v>
          </cell>
          <cell r="H86">
            <v>19558.099999999999</v>
          </cell>
          <cell r="I86">
            <v>19247.79</v>
          </cell>
          <cell r="J86">
            <v>19247.79</v>
          </cell>
          <cell r="K86">
            <v>19247.79</v>
          </cell>
          <cell r="L86">
            <v>22142.720000000001</v>
          </cell>
          <cell r="M86">
            <v>22142.720000000001</v>
          </cell>
          <cell r="N86">
            <v>30827.510000000002</v>
          </cell>
          <cell r="O86">
            <v>248512.41000000003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2"/>
  <sheetViews>
    <sheetView tabSelected="1" topLeftCell="A16" zoomScale="80" zoomScaleNormal="80" workbookViewId="0">
      <selection activeCell="H40" sqref="H40"/>
    </sheetView>
  </sheetViews>
  <sheetFormatPr defaultRowHeight="15" x14ac:dyDescent="0.25"/>
  <cols>
    <col min="1" max="1" width="6.42578125" style="15" customWidth="1"/>
    <col min="2" max="2" width="34.28515625" style="15" customWidth="1"/>
    <col min="3" max="3" width="11.42578125" style="15" bestFit="1" customWidth="1"/>
    <col min="4" max="4" width="12.28515625" style="15" bestFit="1" customWidth="1"/>
    <col min="5" max="5" width="15.28515625" style="15" customWidth="1"/>
    <col min="6" max="7" width="9.140625" style="15"/>
    <col min="8" max="8" width="11.5703125" style="15" customWidth="1"/>
    <col min="9" max="9" width="6.7109375" style="15" customWidth="1"/>
    <col min="10" max="10" width="7.42578125" style="15" customWidth="1"/>
    <col min="11" max="11" width="7.85546875" style="15" customWidth="1"/>
    <col min="12" max="12" width="11.28515625" style="15" bestFit="1" customWidth="1"/>
    <col min="13" max="13" width="9.140625" style="15"/>
    <col min="14" max="14" width="10.140625" style="15" customWidth="1"/>
    <col min="15" max="15" width="12.42578125" style="15" bestFit="1" customWidth="1"/>
    <col min="16" max="16" width="10.7109375" style="16" bestFit="1" customWidth="1"/>
    <col min="17" max="17" width="12.85546875" style="15" customWidth="1"/>
    <col min="18" max="22" width="9.140625" style="15"/>
    <col min="23" max="23" width="12.42578125" style="15" bestFit="1" customWidth="1"/>
    <col min="24" max="24" width="10.7109375" style="15" bestFit="1" customWidth="1"/>
    <col min="25" max="16384" width="9.140625" style="15"/>
  </cols>
  <sheetData>
    <row r="1" spans="1:29" s="1" customFormat="1" ht="15.75" x14ac:dyDescent="0.25">
      <c r="A1" s="117" t="s">
        <v>69</v>
      </c>
      <c r="B1" s="118"/>
      <c r="C1" s="118"/>
      <c r="D1" s="118"/>
      <c r="E1" s="118"/>
      <c r="F1" s="118"/>
      <c r="G1" s="118"/>
    </row>
    <row r="2" spans="1:29" s="1" customFormat="1" ht="18" customHeight="1" x14ac:dyDescent="0.25">
      <c r="A2" s="51"/>
      <c r="B2" s="52"/>
      <c r="C2" s="52"/>
      <c r="D2" s="52"/>
      <c r="E2" s="53"/>
      <c r="F2" s="52"/>
      <c r="G2" s="53"/>
      <c r="H2" s="2"/>
      <c r="I2" s="2"/>
      <c r="J2" s="2"/>
      <c r="K2" s="3"/>
      <c r="L2" s="3"/>
      <c r="M2" s="3"/>
    </row>
    <row r="3" spans="1:29" s="1" customFormat="1" ht="15.75" x14ac:dyDescent="0.25">
      <c r="A3" s="118" t="s">
        <v>0</v>
      </c>
      <c r="B3" s="118"/>
      <c r="C3" s="118"/>
      <c r="D3" s="118"/>
      <c r="E3" s="118"/>
      <c r="F3" s="118"/>
      <c r="G3" s="118"/>
      <c r="H3" s="4"/>
      <c r="I3" s="4"/>
      <c r="J3" s="4"/>
      <c r="K3" s="4"/>
      <c r="L3" s="4"/>
      <c r="M3" s="4"/>
    </row>
    <row r="4" spans="1:29" s="1" customFormat="1" ht="15.75" x14ac:dyDescent="0.25">
      <c r="B4" s="54"/>
      <c r="C4" s="54"/>
      <c r="D4" s="55"/>
      <c r="E4" s="54"/>
      <c r="F4" s="54"/>
      <c r="G4" s="54"/>
      <c r="H4" s="5"/>
      <c r="I4" s="5"/>
      <c r="J4" s="5"/>
      <c r="K4" s="5"/>
      <c r="L4" s="4"/>
      <c r="M4" s="4"/>
    </row>
    <row r="5" spans="1:29" s="1" customFormat="1" ht="15.75" x14ac:dyDescent="0.25">
      <c r="A5" s="118" t="s">
        <v>70</v>
      </c>
      <c r="B5" s="118"/>
      <c r="C5" s="118"/>
      <c r="D5" s="118"/>
      <c r="E5" s="118"/>
      <c r="F5" s="118"/>
      <c r="G5" s="118"/>
      <c r="H5" s="5"/>
      <c r="I5" s="5"/>
      <c r="J5" s="5"/>
      <c r="K5" s="5"/>
      <c r="L5" s="4"/>
      <c r="M5" s="4"/>
    </row>
    <row r="6" spans="1:29" s="6" customFormat="1" x14ac:dyDescent="0.25">
      <c r="A6" s="56"/>
      <c r="B6" s="57"/>
      <c r="C6" s="57"/>
      <c r="D6" s="57"/>
      <c r="E6" s="57"/>
      <c r="F6" s="57"/>
      <c r="G6" s="57"/>
      <c r="H6" s="57"/>
      <c r="I6" s="57"/>
      <c r="J6" s="57"/>
      <c r="K6" s="58"/>
      <c r="L6" s="58"/>
      <c r="M6" s="58"/>
      <c r="N6" s="58"/>
      <c r="O6" s="58"/>
      <c r="P6" s="58"/>
      <c r="Q6" s="58"/>
      <c r="R6" s="58"/>
      <c r="S6" s="58"/>
      <c r="T6" s="59"/>
      <c r="U6" s="58"/>
      <c r="V6" s="59"/>
      <c r="W6" s="7"/>
      <c r="X6" s="7"/>
      <c r="Z6" s="8"/>
      <c r="AA6" s="8"/>
    </row>
    <row r="7" spans="1:29" s="6" customFormat="1" x14ac:dyDescent="0.25">
      <c r="A7" s="56"/>
      <c r="B7" s="57"/>
      <c r="C7" s="57"/>
      <c r="D7" s="119" t="s">
        <v>1</v>
      </c>
      <c r="E7" s="119"/>
      <c r="F7" s="119" t="s">
        <v>2</v>
      </c>
      <c r="G7" s="119"/>
      <c r="H7" s="57"/>
      <c r="I7" s="57"/>
      <c r="J7" s="57"/>
      <c r="K7" s="58"/>
      <c r="L7" s="58"/>
      <c r="M7" s="58"/>
      <c r="N7" s="58"/>
      <c r="O7" s="58"/>
      <c r="P7" s="58"/>
      <c r="Q7" s="58"/>
      <c r="R7" s="58"/>
      <c r="S7" s="58"/>
      <c r="T7" s="59"/>
      <c r="U7" s="58"/>
      <c r="V7" s="59"/>
      <c r="W7" s="7"/>
      <c r="X7" s="7"/>
      <c r="Z7" s="8"/>
      <c r="AA7" s="8"/>
    </row>
    <row r="8" spans="1:29" s="6" customFormat="1" ht="15" customHeight="1" x14ac:dyDescent="0.25">
      <c r="A8" s="56"/>
      <c r="B8" s="57"/>
      <c r="C8" s="57"/>
      <c r="D8" s="60" t="s">
        <v>3</v>
      </c>
      <c r="E8" s="60" t="s">
        <v>4</v>
      </c>
      <c r="F8" s="60" t="s">
        <v>3</v>
      </c>
      <c r="G8" s="60" t="s">
        <v>4</v>
      </c>
      <c r="H8" s="57"/>
      <c r="I8" s="57"/>
      <c r="J8" s="57"/>
      <c r="K8" s="58"/>
      <c r="L8" s="58"/>
      <c r="M8" s="58"/>
      <c r="N8" s="58"/>
      <c r="O8" s="58"/>
      <c r="P8" s="58"/>
      <c r="Q8" s="58"/>
      <c r="R8" s="58"/>
      <c r="S8" s="58"/>
      <c r="T8" s="59"/>
      <c r="U8" s="58"/>
      <c r="V8" s="59"/>
      <c r="W8" s="7"/>
      <c r="X8" s="7"/>
      <c r="Z8" s="8"/>
      <c r="AA8" s="8"/>
    </row>
    <row r="9" spans="1:29" s="6" customFormat="1" x14ac:dyDescent="0.25">
      <c r="A9" s="56"/>
      <c r="B9" s="57"/>
      <c r="C9" s="57"/>
      <c r="D9" s="60">
        <v>6</v>
      </c>
      <c r="E9" s="60">
        <v>2012</v>
      </c>
      <c r="F9" s="60">
        <f>12-D9</f>
        <v>6</v>
      </c>
      <c r="G9" s="60">
        <f>E9+1</f>
        <v>2013</v>
      </c>
      <c r="H9" s="57"/>
      <c r="I9" s="57"/>
      <c r="J9" s="57"/>
      <c r="K9" s="58"/>
      <c r="L9" s="58"/>
      <c r="M9" s="58"/>
      <c r="N9" s="58"/>
      <c r="O9" s="61"/>
      <c r="P9" s="61"/>
      <c r="Q9" s="58"/>
      <c r="R9" s="58"/>
      <c r="S9" s="58"/>
      <c r="T9" s="59"/>
      <c r="U9" s="61"/>
      <c r="V9" s="59"/>
      <c r="W9" s="9"/>
      <c r="X9" s="9"/>
      <c r="Z9" s="8"/>
      <c r="AA9" s="8"/>
    </row>
    <row r="10" spans="1:29" s="6" customFormat="1" x14ac:dyDescent="0.25">
      <c r="A10" s="62"/>
      <c r="B10" s="57"/>
      <c r="C10" s="57"/>
      <c r="D10" s="63"/>
      <c r="E10" s="58"/>
      <c r="F10" s="63"/>
      <c r="G10" s="57"/>
      <c r="H10" s="63"/>
      <c r="I10" s="57"/>
      <c r="J10" s="64"/>
      <c r="K10" s="58"/>
      <c r="L10" s="58"/>
      <c r="M10" s="58"/>
      <c r="N10" s="58"/>
      <c r="O10" s="61"/>
      <c r="P10" s="61"/>
      <c r="Q10" s="58"/>
      <c r="R10" s="61"/>
      <c r="S10" s="61"/>
      <c r="T10" s="59"/>
      <c r="U10" s="61"/>
      <c r="V10" s="65"/>
      <c r="W10" s="9"/>
      <c r="X10" s="9"/>
    </row>
    <row r="11" spans="1:29" s="6" customFormat="1" ht="60" customHeight="1" x14ac:dyDescent="0.25">
      <c r="A11" s="56"/>
      <c r="B11" s="66" t="s">
        <v>5</v>
      </c>
      <c r="C11" s="120" t="s">
        <v>6</v>
      </c>
      <c r="D11" s="120"/>
      <c r="E11" s="67" t="s">
        <v>7</v>
      </c>
      <c r="F11" s="68" t="s">
        <v>8</v>
      </c>
      <c r="G11" s="68" t="s">
        <v>9</v>
      </c>
      <c r="H11" s="68" t="s">
        <v>10</v>
      </c>
      <c r="I11" s="109" t="s">
        <v>11</v>
      </c>
      <c r="J11" s="110"/>
      <c r="K11" s="111"/>
      <c r="L11" s="67" t="s">
        <v>12</v>
      </c>
      <c r="M11" s="112" t="s">
        <v>13</v>
      </c>
      <c r="N11" s="112"/>
      <c r="O11" s="113" t="s">
        <v>14</v>
      </c>
      <c r="P11" s="114"/>
      <c r="Q11" s="67" t="s">
        <v>15</v>
      </c>
      <c r="R11" s="69" t="s">
        <v>16</v>
      </c>
      <c r="S11" s="69" t="s">
        <v>17</v>
      </c>
      <c r="T11" s="69" t="s">
        <v>18</v>
      </c>
      <c r="U11" s="69" t="s">
        <v>19</v>
      </c>
      <c r="V11" s="69" t="s">
        <v>20</v>
      </c>
      <c r="W11" s="115" t="s">
        <v>21</v>
      </c>
      <c r="X11" s="116"/>
      <c r="Y11" s="10" t="s">
        <v>22</v>
      </c>
      <c r="Z11" s="10" t="s">
        <v>23</v>
      </c>
      <c r="AA11" s="10" t="s">
        <v>24</v>
      </c>
      <c r="AB11" s="10" t="s">
        <v>25</v>
      </c>
      <c r="AC11" s="10" t="s">
        <v>26</v>
      </c>
    </row>
    <row r="12" spans="1:29" s="6" customFormat="1" ht="15.75" x14ac:dyDescent="0.25">
      <c r="A12" s="70"/>
      <c r="B12" s="71" t="s">
        <v>27</v>
      </c>
      <c r="C12" s="72" t="s">
        <v>3</v>
      </c>
      <c r="D12" s="72" t="s">
        <v>4</v>
      </c>
      <c r="E12" s="73" t="s">
        <v>28</v>
      </c>
      <c r="F12" s="74" t="s">
        <v>29</v>
      </c>
      <c r="G12" s="72" t="s">
        <v>30</v>
      </c>
      <c r="H12" s="72" t="s">
        <v>4</v>
      </c>
      <c r="I12" s="72" t="s">
        <v>31</v>
      </c>
      <c r="J12" s="72" t="s">
        <v>32</v>
      </c>
      <c r="K12" s="73" t="s">
        <v>28</v>
      </c>
      <c r="L12" s="73" t="s">
        <v>28</v>
      </c>
      <c r="M12" s="75" t="s">
        <v>33</v>
      </c>
      <c r="N12" s="75" t="s">
        <v>34</v>
      </c>
      <c r="O12" s="75" t="s">
        <v>35</v>
      </c>
      <c r="P12" s="75" t="s">
        <v>36</v>
      </c>
      <c r="Q12" s="75" t="s">
        <v>28</v>
      </c>
      <c r="R12" s="76" t="s">
        <v>28</v>
      </c>
      <c r="S12" s="76" t="s">
        <v>28</v>
      </c>
      <c r="T12" s="77" t="s">
        <v>29</v>
      </c>
      <c r="U12" s="76" t="s">
        <v>28</v>
      </c>
      <c r="V12" s="77" t="s">
        <v>29</v>
      </c>
      <c r="W12" s="19" t="s">
        <v>35</v>
      </c>
      <c r="X12" s="19" t="s">
        <v>36</v>
      </c>
      <c r="Y12" s="11" t="s">
        <v>37</v>
      </c>
      <c r="Z12" s="11" t="s">
        <v>38</v>
      </c>
      <c r="AA12" s="11" t="s">
        <v>39</v>
      </c>
      <c r="AB12" s="11" t="s">
        <v>40</v>
      </c>
      <c r="AC12" s="11" t="s">
        <v>41</v>
      </c>
    </row>
    <row r="13" spans="1:29" s="13" customFormat="1" x14ac:dyDescent="0.25">
      <c r="A13" s="63"/>
      <c r="B13" s="78" t="s">
        <v>42</v>
      </c>
      <c r="C13" s="63"/>
      <c r="D13" s="63"/>
      <c r="E13" s="61"/>
      <c r="F13" s="63"/>
      <c r="G13" s="63"/>
      <c r="H13" s="63"/>
      <c r="I13" s="64"/>
      <c r="J13" s="64"/>
      <c r="K13" s="61"/>
      <c r="L13" s="61"/>
      <c r="M13" s="61"/>
      <c r="N13" s="61"/>
      <c r="O13" s="61"/>
      <c r="P13" s="61"/>
      <c r="Q13" s="61"/>
      <c r="R13" s="61"/>
      <c r="S13" s="61"/>
      <c r="T13" s="65"/>
      <c r="U13" s="61"/>
      <c r="V13" s="65"/>
      <c r="W13" s="9"/>
      <c r="X13" s="7"/>
      <c r="Y13" s="12"/>
      <c r="Z13" s="12"/>
      <c r="AA13" s="12"/>
      <c r="AB13" s="12"/>
      <c r="AC13" s="12"/>
    </row>
    <row r="14" spans="1:29" s="6" customFormat="1" x14ac:dyDescent="0.25">
      <c r="A14" s="56"/>
      <c r="B14" s="20" t="s">
        <v>43</v>
      </c>
      <c r="C14" s="79">
        <v>6</v>
      </c>
      <c r="D14" s="79">
        <v>2011</v>
      </c>
      <c r="E14" s="80">
        <f>39369*E42</f>
        <v>38099.032258064515</v>
      </c>
      <c r="F14" s="81">
        <v>0.33</v>
      </c>
      <c r="G14" s="79">
        <v>5</v>
      </c>
      <c r="H14" s="57">
        <f>D14+G14</f>
        <v>2016</v>
      </c>
      <c r="I14" s="63"/>
      <c r="J14" s="63"/>
      <c r="K14" s="61">
        <v>0</v>
      </c>
      <c r="L14" s="58">
        <f>E14-E14*F14</f>
        <v>25526.351612903225</v>
      </c>
      <c r="M14" s="58">
        <f>L14/G14/12</f>
        <v>425.4391935483871</v>
      </c>
      <c r="N14" s="58">
        <f>IF(K14&gt;0,0,IF(OR(Y14&gt;Z14,AA14&lt;AB14),0,IF(AND(AA14&gt;=AB14,AA14&lt;=Z14),M14*((AA14-AB14)*12),IF(AND(AB14&lt;=Y14,Z14&gt;=Y14),((Z14-Y14)*12)*M14,IF(AA14&gt;Z14,12*M14,0)))))</f>
        <v>5105.2703225806454</v>
      </c>
      <c r="O14" s="58">
        <f>IF(Y14&gt;Z14,0,IF(AA14&lt;AB14,L14,IF(AND(AA14&gt;=AB14,AA14&lt;=Z14),(L14-S14),IF(AND(AB14&lt;=Y14,Z14&gt;=Y14),0,IF(AA14&gt;Z14,((AB14-Y14)*12)*M14,0)))))</f>
        <v>5530.7095161286452</v>
      </c>
      <c r="P14" s="58">
        <f>IF(K14&gt;0,0,X14+U14*V14)*V14</f>
        <v>10635.979838709291</v>
      </c>
      <c r="Q14" s="58">
        <f>IF(K14&gt;0,(E14-X14)/2,IF(Y14&gt;=AB14,(((E14*T14)*V14)-P14)/2,((((E14*T14)*V14)-X14)+(((E14*T14)*V14)-P14))/2))</f>
        <v>30015.68758064555</v>
      </c>
      <c r="R14" s="58">
        <f>IF(K14=0,0,IF(AND(AC14&gt;=AB14,AC14&lt;=AA14),((AC14-AB14)*12)*M14,0))</f>
        <v>0</v>
      </c>
      <c r="S14" s="58">
        <f>IF(R14&gt;0,R14,N14)</f>
        <v>5105.2703225806454</v>
      </c>
      <c r="T14" s="59">
        <v>1</v>
      </c>
      <c r="U14" s="58">
        <f>T14*(N14+R14)</f>
        <v>5105.2703225806454</v>
      </c>
      <c r="V14" s="59">
        <v>1</v>
      </c>
      <c r="W14" s="7">
        <f>O14*T14</f>
        <v>5530.7095161286452</v>
      </c>
      <c r="X14" s="7">
        <f>W14*V14</f>
        <v>5530.7095161286452</v>
      </c>
      <c r="Y14" s="14">
        <f>$D14+(($C14-1)/12)</f>
        <v>2011.4166666666667</v>
      </c>
      <c r="Z14" s="6">
        <f>($G$9+1)-($D$9/12)</f>
        <v>2013.5</v>
      </c>
      <c r="AA14" s="14">
        <f>$H14+(($C14-1)/12)</f>
        <v>2016.4166666666667</v>
      </c>
      <c r="AB14" s="6">
        <f>$E$9+($F$9/12)</f>
        <v>2012.5</v>
      </c>
      <c r="AC14" s="6">
        <f>$J14+(($I14-1)/12)</f>
        <v>-8.3333333333333329E-2</v>
      </c>
    </row>
    <row r="15" spans="1:29" s="6" customFormat="1" x14ac:dyDescent="0.25">
      <c r="A15" s="56"/>
      <c r="B15" s="20" t="s">
        <v>44</v>
      </c>
      <c r="C15" s="79">
        <v>11</v>
      </c>
      <c r="D15" s="79">
        <v>2011</v>
      </c>
      <c r="E15" s="80">
        <f>21640*E43</f>
        <v>4837.1764705882351</v>
      </c>
      <c r="F15" s="81">
        <v>0.33</v>
      </c>
      <c r="G15" s="79">
        <v>5</v>
      </c>
      <c r="H15" s="57">
        <f>D15+G15</f>
        <v>2016</v>
      </c>
      <c r="I15" s="63"/>
      <c r="J15" s="63"/>
      <c r="K15" s="61">
        <v>0</v>
      </c>
      <c r="L15" s="58">
        <f>E15-E15*F15</f>
        <v>3240.9082352941177</v>
      </c>
      <c r="M15" s="58">
        <f>L15/G15/12</f>
        <v>54.015137254901958</v>
      </c>
      <c r="N15" s="58">
        <f>IF(K15&gt;0,0,IF(OR(Y15&gt;Z15,AA15&lt;AB15),0,IF(AND(AA15&gt;=AB15,AA15&lt;=Z15),M15*((AA15-AB15)*12),IF(AND(AB15&lt;=Y15,Z15&gt;=Y15),((Z15-Y15)*12)*M15,IF(AA15&gt;Z15,12*M15,0)))))</f>
        <v>648.1816470588235</v>
      </c>
      <c r="O15" s="58">
        <f>IF(Y15&gt;Z15,0,IF(AA15&lt;AB15,L15,IF(AND(AA15&gt;=AB15,AA15&lt;=Z15),(L15-S15),IF(AND(AB15&lt;=Y15,Z15&gt;=Y15),0,IF(AA15&gt;Z15,((AB15-Y15)*12)*M15,0)))))</f>
        <v>432.12109803926478</v>
      </c>
      <c r="P15" s="58">
        <f>IF(K15&gt;0,0,X15+U15*V15)*V15</f>
        <v>1080.3027450980883</v>
      </c>
      <c r="Q15" s="58">
        <f>IF(K15&gt;0,(E15-X15)/2,IF(Y15&gt;=AB15,(((E15*T15)*V15)-P15)/2,((((E15*T15)*V15)-X15)+(((E15*T15)*V15)-P15))/2))</f>
        <v>4080.9645490195585</v>
      </c>
      <c r="R15" s="58">
        <f>IF(K15=0,0,IF(AND(AC15&gt;=AB15,AC15&lt;=AA15),((AC15-AB15)*12)*M15,0))</f>
        <v>0</v>
      </c>
      <c r="S15" s="58">
        <f>IF(R15&gt;0,R15,N15)</f>
        <v>648.1816470588235</v>
      </c>
      <c r="T15" s="59">
        <v>1</v>
      </c>
      <c r="U15" s="58">
        <f>T15*(N15+R15)</f>
        <v>648.1816470588235</v>
      </c>
      <c r="V15" s="59">
        <v>1</v>
      </c>
      <c r="W15" s="7">
        <f>O15*T15</f>
        <v>432.12109803926478</v>
      </c>
      <c r="X15" s="7">
        <f>W15*V15</f>
        <v>432.12109803926478</v>
      </c>
      <c r="Y15" s="14">
        <f>$D15+(($C15-1)/12)</f>
        <v>2011.8333333333333</v>
      </c>
      <c r="Z15" s="6">
        <f>($G$9+1)-($D$9/12)</f>
        <v>2013.5</v>
      </c>
      <c r="AA15" s="14">
        <f>$H15+(($C15-1)/12)</f>
        <v>2016.8333333333333</v>
      </c>
      <c r="AB15" s="6">
        <f>$E$9+($F$9/12)</f>
        <v>2012.5</v>
      </c>
      <c r="AC15" s="6">
        <f>$J15+(($I15-1)/12)</f>
        <v>-8.3333333333333329E-2</v>
      </c>
    </row>
    <row r="16" spans="1:29" s="6" customFormat="1" x14ac:dyDescent="0.25">
      <c r="A16" s="56"/>
      <c r="B16" s="20" t="s">
        <v>45</v>
      </c>
      <c r="C16" s="79">
        <v>1</v>
      </c>
      <c r="D16" s="79">
        <v>2005</v>
      </c>
      <c r="E16" s="80">
        <f>204602*E44</f>
        <v>195706.26086956522</v>
      </c>
      <c r="F16" s="81">
        <v>0.2</v>
      </c>
      <c r="G16" s="79">
        <v>7</v>
      </c>
      <c r="H16" s="57">
        <f>D16+G16</f>
        <v>2012</v>
      </c>
      <c r="I16" s="63"/>
      <c r="J16" s="63"/>
      <c r="K16" s="61">
        <v>0</v>
      </c>
      <c r="L16" s="58">
        <f>E16-E16*F16</f>
        <v>156565.00869565218</v>
      </c>
      <c r="M16" s="58">
        <f>L16/G16/12</f>
        <v>1863.8691511387167</v>
      </c>
      <c r="N16" s="58">
        <f>IF(K16&gt;0,0,IF(OR(Y16&gt;Z16,AA16&lt;AB16),0,IF(AND(AA16&gt;=AB16,AA16&lt;=Z16),M16*((AA16-AB16)*12),IF(AND(AB16&lt;=Y16,Z16&gt;=Y16),((Z16-Y16)*12)*M16,IF(AA16&gt;Z16,12*M16,0)))))</f>
        <v>0</v>
      </c>
      <c r="O16" s="58">
        <f>IF(Y16&gt;Z16,0,IF(AA16&lt;AB16,L16,IF(AND(AA16&gt;=AB16,AA16&lt;=Z16),(L16-S16),IF(AND(AB16&lt;=Y16,Z16&gt;=Y16),0,IF(AA16&gt;Z16,((AB16-Y16)*12)*M16,0)))))</f>
        <v>156565.00869565218</v>
      </c>
      <c r="P16" s="58">
        <f>IF(K16&gt;0,0,X16+U16*V16)*V16</f>
        <v>156565.00869565218</v>
      </c>
      <c r="Q16" s="58">
        <f>IF(K16&gt;0,(E16-X16)/2,IF(Y16&gt;=AB16,(((E16*T16)*V16)-P16)/2,((((E16*T16)*V16)-X16)+(((E16*T16)*V16)-P16))/2))</f>
        <v>39141.252173913032</v>
      </c>
      <c r="R16" s="58">
        <f>IF(K16=0,0,IF(AND(AC16&gt;=AB16,AC16&lt;=AA16),((AC16-AB16)*12)*M16,0))</f>
        <v>0</v>
      </c>
      <c r="S16" s="58">
        <f>IF(R16&gt;0,R16,N16)</f>
        <v>0</v>
      </c>
      <c r="T16" s="59">
        <v>1</v>
      </c>
      <c r="U16" s="58">
        <f>T16*(N16+R16)</f>
        <v>0</v>
      </c>
      <c r="V16" s="59">
        <v>1</v>
      </c>
      <c r="W16" s="7">
        <f>O16*T16</f>
        <v>156565.00869565218</v>
      </c>
      <c r="X16" s="7">
        <f>W16*V16</f>
        <v>156565.00869565218</v>
      </c>
      <c r="Y16" s="14">
        <f>$D16+(($C16-1)/12)</f>
        <v>2005</v>
      </c>
      <c r="Z16" s="6">
        <f>($G$9+1)-($D$9/12)</f>
        <v>2013.5</v>
      </c>
      <c r="AA16" s="14">
        <f>$H16+(($C16-1)/12)</f>
        <v>2012</v>
      </c>
      <c r="AB16" s="6">
        <f>$E$9+($F$9/12)</f>
        <v>2012.5</v>
      </c>
      <c r="AC16" s="6">
        <f>$J16+(($I16-1)/12)</f>
        <v>-8.3333333333333329E-2</v>
      </c>
    </row>
    <row r="17" spans="2:29" ht="15.75" thickBot="1" x14ac:dyDescent="0.3">
      <c r="B17" s="21"/>
      <c r="C17" s="21"/>
      <c r="D17" s="21"/>
      <c r="E17" s="21"/>
      <c r="F17" s="21"/>
      <c r="G17" s="21"/>
      <c r="H17" s="21"/>
      <c r="I17" s="21"/>
      <c r="J17" s="21"/>
      <c r="K17" s="21"/>
      <c r="L17" s="21"/>
      <c r="M17" s="21"/>
      <c r="N17" s="21"/>
      <c r="O17" s="21"/>
      <c r="P17" s="21"/>
      <c r="Q17" s="21"/>
      <c r="R17" s="21"/>
      <c r="S17" s="21"/>
      <c r="T17" s="21"/>
      <c r="U17" s="21"/>
      <c r="V17" s="21"/>
      <c r="W17" s="21"/>
      <c r="X17" s="21"/>
    </row>
    <row r="18" spans="2:29" ht="15.75" thickBot="1" x14ac:dyDescent="0.3">
      <c r="B18" s="22" t="s">
        <v>46</v>
      </c>
      <c r="C18" s="23"/>
      <c r="D18" s="23"/>
      <c r="E18" s="23"/>
      <c r="F18" s="23"/>
      <c r="G18" s="23"/>
      <c r="H18" s="23"/>
      <c r="I18" s="23"/>
      <c r="J18" s="23"/>
      <c r="K18" s="23"/>
      <c r="L18" s="23"/>
      <c r="M18" s="23"/>
      <c r="N18" s="24">
        <f>SUM(N14:N16)</f>
        <v>5753.4519696394691</v>
      </c>
      <c r="O18" s="23"/>
      <c r="P18" s="23"/>
      <c r="Q18" s="24">
        <f>SUM(Q14:Q16)</f>
        <v>73237.904303578136</v>
      </c>
      <c r="R18" s="23"/>
      <c r="S18" s="23"/>
      <c r="T18" s="23"/>
      <c r="U18" s="23"/>
      <c r="V18" s="23"/>
      <c r="W18" s="23"/>
      <c r="X18" s="23"/>
      <c r="Y18" s="17"/>
      <c r="Z18" s="17"/>
      <c r="AA18" s="17"/>
      <c r="AB18" s="17"/>
      <c r="AC18" s="18"/>
    </row>
    <row r="19" spans="2:29" ht="15.75" thickBot="1" x14ac:dyDescent="0.3">
      <c r="B19" s="21"/>
      <c r="C19" s="21"/>
      <c r="D19" s="21"/>
      <c r="E19" s="21"/>
      <c r="F19" s="21"/>
      <c r="G19" s="21"/>
      <c r="H19" s="21"/>
      <c r="I19" s="21"/>
      <c r="J19" s="21"/>
      <c r="K19" s="21"/>
      <c r="L19" s="21"/>
      <c r="M19" s="21"/>
      <c r="N19" s="21"/>
      <c r="O19" s="21"/>
      <c r="P19" s="21"/>
      <c r="Q19" s="21"/>
      <c r="R19" s="21"/>
      <c r="S19" s="21"/>
      <c r="T19" s="21"/>
      <c r="U19" s="21"/>
      <c r="V19" s="21"/>
      <c r="W19" s="21"/>
      <c r="X19" s="21"/>
    </row>
    <row r="20" spans="2:29" x14ac:dyDescent="0.25">
      <c r="B20" s="25" t="s">
        <v>15</v>
      </c>
      <c r="C20" s="26"/>
      <c r="D20" s="27">
        <f>Q18</f>
        <v>73237.904303578136</v>
      </c>
      <c r="E20" s="21"/>
      <c r="F20" s="21"/>
      <c r="G20" s="21"/>
      <c r="H20" s="28"/>
      <c r="I20" s="21"/>
      <c r="J20" s="21"/>
      <c r="K20" s="21"/>
      <c r="L20" s="21"/>
      <c r="M20" s="21"/>
      <c r="N20" s="21"/>
      <c r="O20" s="21"/>
      <c r="P20" s="21"/>
      <c r="Q20" s="21"/>
      <c r="R20" s="21"/>
      <c r="S20" s="21"/>
      <c r="T20" s="21"/>
      <c r="U20" s="21"/>
      <c r="V20" s="21"/>
      <c r="W20" s="21"/>
      <c r="X20" s="21"/>
    </row>
    <row r="21" spans="2:29" x14ac:dyDescent="0.25">
      <c r="B21" s="29"/>
      <c r="C21" s="30"/>
      <c r="D21" s="31"/>
      <c r="E21" s="21"/>
      <c r="F21" s="21"/>
      <c r="G21" s="21"/>
      <c r="H21" s="32"/>
      <c r="I21" s="21"/>
      <c r="J21" s="21"/>
      <c r="K21" s="21"/>
      <c r="L21" s="21"/>
      <c r="M21" s="33">
        <v>3</v>
      </c>
      <c r="N21" s="33">
        <v>6</v>
      </c>
      <c r="O21" s="33">
        <v>29</v>
      </c>
      <c r="P21" s="21"/>
      <c r="Q21" s="21"/>
      <c r="R21" s="21"/>
      <c r="S21" s="21"/>
      <c r="T21" s="21"/>
      <c r="U21" s="21"/>
      <c r="V21" s="21"/>
      <c r="W21" s="21"/>
      <c r="X21" s="21"/>
    </row>
    <row r="22" spans="2:29" x14ac:dyDescent="0.25">
      <c r="B22" s="29" t="s">
        <v>47</v>
      </c>
      <c r="C22" s="30"/>
      <c r="D22" s="34"/>
      <c r="E22" s="21"/>
      <c r="F22" s="21"/>
      <c r="G22" s="21"/>
      <c r="H22" s="32"/>
      <c r="I22" s="21"/>
      <c r="J22" s="21"/>
      <c r="K22" s="21" t="s">
        <v>48</v>
      </c>
      <c r="L22" s="21"/>
      <c r="M22" s="28">
        <v>336</v>
      </c>
      <c r="N22" s="28">
        <v>1140</v>
      </c>
      <c r="O22" s="28">
        <v>341</v>
      </c>
      <c r="P22" s="28">
        <v>1817</v>
      </c>
      <c r="Q22" s="21" t="s">
        <v>49</v>
      </c>
      <c r="R22" s="21"/>
      <c r="S22" s="21"/>
      <c r="T22" s="21"/>
      <c r="U22" s="21"/>
      <c r="V22" s="21"/>
      <c r="W22" s="21"/>
      <c r="X22" s="21"/>
    </row>
    <row r="23" spans="2:29" x14ac:dyDescent="0.25">
      <c r="B23" s="29" t="s">
        <v>50</v>
      </c>
      <c r="C23" s="35">
        <v>0</v>
      </c>
      <c r="D23" s="34">
        <f>D20*C23</f>
        <v>0</v>
      </c>
      <c r="E23" s="21"/>
      <c r="F23" s="21"/>
      <c r="G23" s="21"/>
      <c r="H23" s="28"/>
      <c r="I23" s="21"/>
      <c r="J23" s="21"/>
      <c r="K23" s="21" t="s">
        <v>51</v>
      </c>
      <c r="L23" s="21"/>
      <c r="M23" s="28">
        <v>681</v>
      </c>
      <c r="N23" s="28">
        <v>681</v>
      </c>
      <c r="O23" s="28">
        <v>681</v>
      </c>
      <c r="P23" s="28">
        <v>2043</v>
      </c>
      <c r="Q23" s="21" t="s">
        <v>49</v>
      </c>
      <c r="R23" s="21"/>
      <c r="S23" s="21"/>
      <c r="T23" s="21"/>
      <c r="U23" s="21"/>
      <c r="V23" s="21"/>
      <c r="W23" s="21"/>
      <c r="X23" s="21"/>
    </row>
    <row r="24" spans="2:29" x14ac:dyDescent="0.25">
      <c r="B24" s="29" t="s">
        <v>52</v>
      </c>
      <c r="C24" s="36">
        <v>1</v>
      </c>
      <c r="D24" s="34">
        <f>C24*D20</f>
        <v>73237.904303578136</v>
      </c>
      <c r="E24" s="21"/>
      <c r="F24" s="21" t="s">
        <v>53</v>
      </c>
      <c r="G24" s="21"/>
      <c r="H24" s="32">
        <f>+D33</f>
        <v>40012.766905058765</v>
      </c>
      <c r="I24" s="21"/>
      <c r="J24" s="21"/>
      <c r="K24" s="21" t="s">
        <v>54</v>
      </c>
      <c r="L24" s="21"/>
      <c r="M24" s="28">
        <v>1200</v>
      </c>
      <c r="N24" s="28">
        <v>1200</v>
      </c>
      <c r="O24" s="28">
        <v>1200</v>
      </c>
      <c r="P24" s="28">
        <v>3600</v>
      </c>
      <c r="Q24" s="21" t="s">
        <v>55</v>
      </c>
      <c r="R24" s="21"/>
      <c r="S24" s="21"/>
      <c r="T24" s="21"/>
      <c r="U24" s="21"/>
      <c r="V24" s="21"/>
      <c r="W24" s="21"/>
      <c r="X24" s="21"/>
    </row>
    <row r="25" spans="2:29" x14ac:dyDescent="0.25">
      <c r="B25" s="29"/>
      <c r="C25" s="35"/>
      <c r="D25" s="34"/>
      <c r="E25" s="21"/>
      <c r="F25" s="37"/>
      <c r="G25" s="21"/>
      <c r="H25" s="38">
        <f>SUM(H20:H24)</f>
        <v>40012.766905058765</v>
      </c>
      <c r="I25" s="21"/>
      <c r="J25" s="21"/>
      <c r="K25" s="21" t="s">
        <v>56</v>
      </c>
      <c r="L25" s="21"/>
      <c r="M25" s="90">
        <v>5438.0099999999993</v>
      </c>
      <c r="N25" s="90">
        <v>7643.3400000000011</v>
      </c>
      <c r="O25" s="90">
        <v>9084.69</v>
      </c>
      <c r="P25" s="90">
        <v>22166.04</v>
      </c>
      <c r="Q25" s="21" t="s">
        <v>49</v>
      </c>
      <c r="R25" s="21"/>
      <c r="S25" s="21"/>
      <c r="T25" s="21"/>
      <c r="U25" s="21"/>
      <c r="V25" s="21"/>
      <c r="W25" s="21"/>
      <c r="X25" s="21"/>
    </row>
    <row r="26" spans="2:29" ht="45" x14ac:dyDescent="0.25">
      <c r="B26" s="29" t="s">
        <v>57</v>
      </c>
      <c r="C26" s="36"/>
      <c r="D26" s="34"/>
      <c r="E26" s="21"/>
      <c r="F26" s="37" t="s">
        <v>58</v>
      </c>
      <c r="G26" s="21"/>
      <c r="H26" s="28">
        <v>-36000</v>
      </c>
      <c r="I26" s="21"/>
      <c r="J26" s="21"/>
      <c r="K26" s="21" t="s">
        <v>59</v>
      </c>
      <c r="L26" s="21"/>
      <c r="M26" s="91">
        <f>SUM(M22:M25)</f>
        <v>7655.0099999999993</v>
      </c>
      <c r="N26" s="91">
        <f>SUM(N22:N25)</f>
        <v>10664.34</v>
      </c>
      <c r="O26" s="91">
        <f>SUM(O22:O25)</f>
        <v>11306.69</v>
      </c>
      <c r="P26" s="91">
        <f>SUM(P22:P25)</f>
        <v>29626.04</v>
      </c>
      <c r="Q26" s="21"/>
      <c r="R26" s="21"/>
      <c r="S26" s="21"/>
      <c r="T26" s="21"/>
      <c r="U26" s="21"/>
      <c r="V26" s="21"/>
      <c r="W26" s="21"/>
      <c r="X26" s="21"/>
    </row>
    <row r="27" spans="2:29" ht="15.75" thickBot="1" x14ac:dyDescent="0.3">
      <c r="B27" s="29"/>
      <c r="C27" s="35">
        <v>0</v>
      </c>
      <c r="D27" s="34">
        <f>C27*D23</f>
        <v>0</v>
      </c>
      <c r="E27" s="21"/>
      <c r="F27" s="37"/>
      <c r="G27" s="21"/>
      <c r="H27" s="93">
        <f>SUM(H25:H26)</f>
        <v>4012.7669050587647</v>
      </c>
      <c r="I27" s="21" t="s">
        <v>60</v>
      </c>
      <c r="J27" s="21"/>
      <c r="K27" s="21" t="s">
        <v>61</v>
      </c>
      <c r="L27" s="21"/>
      <c r="M27" s="92">
        <f>+M26*E42</f>
        <v>7408.0741935483866</v>
      </c>
      <c r="N27" s="92">
        <f>+N26*E43</f>
        <v>2383.7936470588238</v>
      </c>
      <c r="O27" s="92">
        <f>+O26*E44</f>
        <v>10815.094782608696</v>
      </c>
      <c r="P27" s="92">
        <f>SUM(M27:O27)</f>
        <v>20606.962623215906</v>
      </c>
      <c r="Q27" s="21"/>
      <c r="R27" s="21"/>
      <c r="S27" s="21"/>
      <c r="T27" s="21"/>
      <c r="U27" s="21"/>
      <c r="V27" s="21"/>
      <c r="W27" s="21"/>
      <c r="X27" s="21"/>
    </row>
    <row r="28" spans="2:29" ht="15.75" thickTop="1" x14ac:dyDescent="0.25">
      <c r="B28" s="29" t="s">
        <v>62</v>
      </c>
      <c r="C28" s="36">
        <v>0.15</v>
      </c>
      <c r="D28" s="34">
        <f>C28*D24</f>
        <v>10985.68564553672</v>
      </c>
      <c r="E28" s="21"/>
      <c r="F28" s="21"/>
      <c r="G28" s="21"/>
      <c r="H28" s="21"/>
      <c r="I28" s="21"/>
      <c r="J28" s="21"/>
      <c r="K28" s="21"/>
      <c r="L28" s="21"/>
      <c r="M28" s="21"/>
      <c r="N28" s="21"/>
      <c r="O28" s="21"/>
      <c r="P28" s="21"/>
      <c r="Q28" s="21"/>
      <c r="R28" s="21"/>
      <c r="S28" s="21"/>
      <c r="T28" s="21"/>
      <c r="U28" s="21"/>
      <c r="V28" s="21"/>
      <c r="W28" s="21"/>
      <c r="X28" s="21"/>
    </row>
    <row r="29" spans="2:29" x14ac:dyDescent="0.25">
      <c r="B29" s="29"/>
      <c r="C29" s="30"/>
      <c r="D29" s="34"/>
      <c r="E29" s="21"/>
      <c r="F29" s="21"/>
      <c r="G29" s="21"/>
      <c r="H29" s="21"/>
      <c r="I29" s="21"/>
      <c r="J29" s="21"/>
      <c r="K29" s="21"/>
      <c r="L29" s="21"/>
      <c r="M29" s="21"/>
      <c r="N29" s="21"/>
      <c r="O29" s="21"/>
      <c r="P29" s="21"/>
      <c r="Q29" s="21"/>
      <c r="R29" s="21"/>
      <c r="S29" s="21"/>
      <c r="T29" s="21"/>
      <c r="U29" s="21"/>
      <c r="V29" s="21"/>
      <c r="W29" s="21"/>
      <c r="X29" s="21"/>
    </row>
    <row r="30" spans="2:29" x14ac:dyDescent="0.25">
      <c r="B30" s="39" t="s">
        <v>13</v>
      </c>
      <c r="C30" s="40"/>
      <c r="D30" s="41">
        <f>N18</f>
        <v>5753.4519696394691</v>
      </c>
      <c r="E30" s="21"/>
      <c r="F30" s="21"/>
      <c r="G30" s="21"/>
      <c r="H30" s="21"/>
      <c r="I30" s="21"/>
      <c r="J30" s="21"/>
      <c r="K30" s="21"/>
      <c r="L30" s="21"/>
      <c r="M30" s="21"/>
      <c r="N30" s="21"/>
      <c r="O30" s="21"/>
      <c r="P30" s="21"/>
      <c r="Q30" s="21"/>
      <c r="R30" s="21"/>
      <c r="S30" s="21"/>
      <c r="T30" s="21"/>
      <c r="U30" s="21"/>
      <c r="V30" s="21"/>
      <c r="W30" s="21"/>
      <c r="X30" s="21"/>
    </row>
    <row r="31" spans="2:29" x14ac:dyDescent="0.25">
      <c r="B31" s="29" t="s">
        <v>63</v>
      </c>
      <c r="C31" s="30"/>
      <c r="D31" s="42">
        <f>+P27</f>
        <v>20606.962623215906</v>
      </c>
      <c r="E31" s="21"/>
      <c r="F31" s="21"/>
      <c r="G31" s="21"/>
      <c r="H31" s="21"/>
      <c r="I31" s="21"/>
      <c r="J31" s="21"/>
      <c r="K31" s="21"/>
      <c r="L31" s="21"/>
      <c r="M31" s="21"/>
      <c r="N31" s="21"/>
      <c r="O31" s="21"/>
      <c r="P31" s="21"/>
      <c r="Q31" s="21"/>
      <c r="R31" s="21"/>
      <c r="S31" s="21"/>
      <c r="T31" s="21"/>
      <c r="U31" s="21"/>
      <c r="V31" s="21"/>
      <c r="W31" s="21"/>
      <c r="X31" s="21"/>
    </row>
    <row r="32" spans="2:29" x14ac:dyDescent="0.25">
      <c r="B32" s="29" t="s">
        <v>64</v>
      </c>
      <c r="C32" s="30"/>
      <c r="D32" s="82">
        <f>36000-(36000/1.08)</f>
        <v>2666.6666666666715</v>
      </c>
      <c r="E32" s="21"/>
      <c r="F32" s="21"/>
      <c r="G32" s="21"/>
      <c r="H32" s="21"/>
      <c r="I32" s="21"/>
      <c r="J32" s="21"/>
      <c r="K32" s="21"/>
      <c r="L32" s="21"/>
      <c r="M32" s="21"/>
      <c r="N32" s="21"/>
      <c r="O32" s="21"/>
      <c r="P32" s="21"/>
      <c r="Q32" s="21"/>
      <c r="R32" s="21"/>
      <c r="S32" s="21"/>
      <c r="T32" s="21"/>
      <c r="U32" s="21"/>
      <c r="V32" s="21"/>
      <c r="W32" s="21"/>
      <c r="X32" s="21"/>
    </row>
    <row r="33" spans="2:24" x14ac:dyDescent="0.25">
      <c r="B33" s="85" t="s">
        <v>65</v>
      </c>
      <c r="C33" s="86"/>
      <c r="D33" s="87">
        <f>SUM(D28:D32)</f>
        <v>40012.766905058765</v>
      </c>
      <c r="E33" s="21"/>
      <c r="F33" s="21"/>
      <c r="G33" s="21"/>
      <c r="H33" s="21"/>
      <c r="I33" s="21"/>
      <c r="J33" s="21"/>
      <c r="K33" s="21"/>
      <c r="L33" s="21"/>
      <c r="M33" s="21"/>
      <c r="N33" s="21"/>
      <c r="O33" s="21"/>
      <c r="P33" s="21"/>
      <c r="Q33" s="21"/>
      <c r="R33" s="21"/>
      <c r="S33" s="21"/>
      <c r="T33" s="21"/>
      <c r="U33" s="21"/>
      <c r="V33" s="21"/>
      <c r="W33" s="21"/>
      <c r="X33" s="21"/>
    </row>
    <row r="34" spans="2:24" ht="15.75" thickBot="1" x14ac:dyDescent="0.3">
      <c r="B34" s="43"/>
      <c r="C34" s="44"/>
      <c r="D34" s="45"/>
      <c r="E34" s="21"/>
      <c r="F34" s="21"/>
      <c r="G34" s="21"/>
      <c r="H34" s="21"/>
      <c r="I34" s="21"/>
      <c r="J34" s="21"/>
      <c r="K34" s="21"/>
      <c r="L34" s="21"/>
      <c r="M34" s="21"/>
      <c r="N34" s="21"/>
      <c r="O34" s="21"/>
      <c r="P34" s="21"/>
      <c r="Q34" s="21"/>
      <c r="R34" s="21"/>
      <c r="S34" s="21"/>
      <c r="T34" s="21"/>
      <c r="U34" s="21"/>
      <c r="V34" s="21"/>
      <c r="W34" s="21"/>
      <c r="X34" s="21"/>
    </row>
    <row r="35" spans="2:24" x14ac:dyDescent="0.25">
      <c r="B35" s="21"/>
      <c r="C35" s="21"/>
      <c r="D35" s="21"/>
      <c r="E35" s="21"/>
      <c r="F35" s="21"/>
      <c r="G35" s="21"/>
      <c r="H35" s="21"/>
      <c r="I35" s="21"/>
      <c r="J35" s="21"/>
      <c r="K35" s="21"/>
      <c r="L35" s="21"/>
      <c r="M35" s="21"/>
      <c r="N35" s="21"/>
      <c r="O35" s="21"/>
      <c r="P35" s="21"/>
      <c r="Q35" s="21"/>
      <c r="R35" s="21"/>
      <c r="S35" s="21"/>
      <c r="T35" s="21"/>
      <c r="U35" s="21"/>
      <c r="V35" s="21"/>
      <c r="W35" s="21"/>
      <c r="X35" s="21"/>
    </row>
    <row r="36" spans="2:24" x14ac:dyDescent="0.25">
      <c r="B36" s="46"/>
      <c r="C36" s="47"/>
      <c r="D36" s="28"/>
      <c r="E36" s="21"/>
      <c r="F36" s="21"/>
      <c r="G36" s="21"/>
      <c r="H36" s="21"/>
      <c r="I36" s="21"/>
      <c r="J36" s="21"/>
      <c r="K36" s="21"/>
      <c r="L36" s="21"/>
      <c r="M36" s="21"/>
      <c r="N36" s="21"/>
      <c r="O36" s="21"/>
      <c r="P36" s="21"/>
      <c r="Q36" s="21"/>
      <c r="R36" s="21"/>
      <c r="S36" s="21"/>
      <c r="T36" s="21"/>
      <c r="U36" s="21"/>
      <c r="V36" s="21"/>
      <c r="W36" s="21"/>
      <c r="X36" s="21"/>
    </row>
    <row r="37" spans="2:24" x14ac:dyDescent="0.25">
      <c r="B37" s="46"/>
      <c r="C37" s="21"/>
      <c r="D37" s="28"/>
      <c r="E37" s="21"/>
      <c r="F37" s="21"/>
      <c r="G37" s="21"/>
      <c r="H37" s="21"/>
      <c r="I37" s="21"/>
      <c r="J37" s="21"/>
      <c r="K37" s="21"/>
      <c r="L37" s="21"/>
      <c r="M37" s="21"/>
      <c r="N37" s="21"/>
      <c r="O37" s="21"/>
      <c r="P37" s="21"/>
      <c r="Q37" s="21"/>
      <c r="R37" s="21"/>
      <c r="S37" s="21"/>
      <c r="T37" s="21"/>
      <c r="U37" s="83"/>
      <c r="V37" s="21"/>
      <c r="W37" s="21"/>
      <c r="X37" s="21"/>
    </row>
    <row r="38" spans="2:24" x14ac:dyDescent="0.25">
      <c r="B38" s="37"/>
      <c r="C38" s="21"/>
      <c r="D38" s="28"/>
      <c r="E38" s="21"/>
      <c r="F38" s="21"/>
      <c r="G38" s="21"/>
      <c r="H38" s="21"/>
      <c r="I38" s="21"/>
      <c r="J38" s="21"/>
      <c r="K38" s="21"/>
      <c r="L38" s="21"/>
      <c r="M38" s="21"/>
      <c r="N38" s="21"/>
      <c r="O38" s="21"/>
      <c r="P38" s="21"/>
      <c r="Q38" s="21"/>
      <c r="R38" s="21"/>
      <c r="S38" s="21"/>
      <c r="T38" s="21"/>
      <c r="U38" s="83"/>
      <c r="V38" s="21"/>
      <c r="W38" s="21"/>
      <c r="X38" s="21"/>
    </row>
    <row r="39" spans="2:24" x14ac:dyDescent="0.25">
      <c r="B39" s="21"/>
      <c r="C39" s="21" t="s">
        <v>68</v>
      </c>
      <c r="D39" s="21"/>
      <c r="E39" s="21"/>
      <c r="F39" s="21"/>
      <c r="G39" s="21"/>
      <c r="H39" s="21"/>
      <c r="I39" s="21"/>
      <c r="J39" s="21"/>
      <c r="K39" s="21"/>
      <c r="L39" s="21"/>
      <c r="M39" s="21"/>
      <c r="N39" s="21"/>
      <c r="O39" s="21"/>
      <c r="P39" s="21"/>
      <c r="Q39" s="21"/>
      <c r="R39" s="21"/>
      <c r="S39" s="21"/>
      <c r="T39" s="21"/>
      <c r="U39" s="83"/>
      <c r="V39" s="21"/>
      <c r="W39" s="21"/>
      <c r="X39" s="21"/>
    </row>
    <row r="40" spans="2:24" x14ac:dyDescent="0.25">
      <c r="B40" s="30"/>
      <c r="C40" s="21"/>
      <c r="D40" s="21"/>
      <c r="E40" s="21"/>
      <c r="F40" s="30"/>
      <c r="G40" s="30"/>
      <c r="H40" s="30"/>
      <c r="I40" s="30"/>
      <c r="J40" s="30"/>
      <c r="K40" s="30"/>
      <c r="L40" s="30"/>
      <c r="M40" s="30"/>
      <c r="N40" s="30"/>
      <c r="O40" s="30"/>
      <c r="P40" s="30"/>
      <c r="Q40" s="21"/>
      <c r="R40" s="21"/>
      <c r="S40" s="21"/>
      <c r="T40" s="21"/>
      <c r="U40" s="84"/>
      <c r="V40" s="21"/>
      <c r="W40" s="21"/>
      <c r="X40" s="21"/>
    </row>
    <row r="41" spans="2:24" ht="30" x14ac:dyDescent="0.25">
      <c r="B41" s="124" t="s">
        <v>91</v>
      </c>
      <c r="C41" s="125" t="s">
        <v>66</v>
      </c>
      <c r="D41" s="125" t="s">
        <v>67</v>
      </c>
      <c r="E41" s="21"/>
      <c r="F41" s="88"/>
      <c r="G41" s="88"/>
      <c r="H41" s="88"/>
      <c r="I41" s="88"/>
      <c r="J41" s="88"/>
      <c r="K41" s="88"/>
      <c r="L41" s="88"/>
      <c r="M41" s="88"/>
      <c r="N41" s="88"/>
      <c r="O41" s="30"/>
      <c r="P41" s="30"/>
      <c r="T41" s="21"/>
      <c r="U41" s="21"/>
      <c r="V41" s="21"/>
      <c r="W41" s="21"/>
      <c r="X41" s="21"/>
    </row>
    <row r="42" spans="2:24" x14ac:dyDescent="0.25">
      <c r="B42" s="30">
        <v>3</v>
      </c>
      <c r="C42" s="48">
        <v>62</v>
      </c>
      <c r="D42" s="48">
        <v>60</v>
      </c>
      <c r="E42" s="50">
        <f>+D42/C42</f>
        <v>0.967741935483871</v>
      </c>
      <c r="F42" s="88"/>
      <c r="G42" s="88"/>
      <c r="H42" s="88"/>
      <c r="I42" s="88"/>
      <c r="J42" s="88"/>
      <c r="K42" s="88"/>
      <c r="L42" s="88"/>
      <c r="M42" s="88"/>
      <c r="N42" s="88"/>
      <c r="O42" s="30"/>
      <c r="P42" s="88"/>
      <c r="T42" s="21"/>
      <c r="U42" s="21"/>
      <c r="V42" s="21"/>
      <c r="W42" s="21"/>
      <c r="X42" s="21"/>
    </row>
    <row r="43" spans="2:24" x14ac:dyDescent="0.25">
      <c r="B43" s="89">
        <v>6</v>
      </c>
      <c r="C43" s="48">
        <v>85</v>
      </c>
      <c r="D43" s="48">
        <v>19</v>
      </c>
      <c r="E43" s="50">
        <f>+D43/C43</f>
        <v>0.22352941176470589</v>
      </c>
      <c r="F43" s="30"/>
      <c r="G43" s="30"/>
      <c r="H43" s="30"/>
      <c r="I43" s="30"/>
      <c r="J43" s="30"/>
      <c r="K43" s="30"/>
      <c r="L43" s="30"/>
      <c r="M43" s="30"/>
      <c r="N43" s="30"/>
      <c r="O43" s="30"/>
      <c r="P43" s="30"/>
      <c r="T43" s="21"/>
      <c r="U43" s="21"/>
      <c r="V43" s="21"/>
      <c r="W43" s="21"/>
      <c r="X43" s="21"/>
    </row>
    <row r="44" spans="2:24" x14ac:dyDescent="0.25">
      <c r="B44" s="89">
        <v>29</v>
      </c>
      <c r="C44" s="49">
        <v>46</v>
      </c>
      <c r="D44" s="49">
        <v>44</v>
      </c>
      <c r="E44" s="50">
        <f>+D44/C44</f>
        <v>0.95652173913043481</v>
      </c>
      <c r="F44" s="88"/>
      <c r="G44" s="88"/>
      <c r="H44" s="88"/>
      <c r="I44" s="88"/>
      <c r="J44" s="88"/>
      <c r="K44" s="88"/>
      <c r="L44" s="88"/>
      <c r="M44" s="88"/>
      <c r="N44" s="88"/>
      <c r="O44" s="30"/>
      <c r="P44" s="88"/>
      <c r="T44" s="21"/>
      <c r="U44" s="21"/>
      <c r="V44" s="21"/>
      <c r="W44" s="21"/>
      <c r="X44" s="21"/>
    </row>
    <row r="45" spans="2:24" x14ac:dyDescent="0.25">
      <c r="B45" s="89"/>
      <c r="C45" s="48">
        <f>SUM(C42:C44)</f>
        <v>193</v>
      </c>
      <c r="D45" s="48">
        <f>SUM(D42:D44)</f>
        <v>123</v>
      </c>
      <c r="E45" s="50">
        <f>+D45/C45</f>
        <v>0.63730569948186533</v>
      </c>
      <c r="F45" s="88"/>
      <c r="G45" s="88"/>
      <c r="H45" s="88"/>
      <c r="I45" s="88"/>
      <c r="J45" s="88"/>
      <c r="K45" s="88"/>
      <c r="L45" s="88"/>
      <c r="M45" s="88"/>
      <c r="N45" s="88"/>
      <c r="O45" s="30"/>
      <c r="P45" s="88"/>
      <c r="T45" s="21"/>
      <c r="U45" s="21"/>
      <c r="V45" s="21"/>
      <c r="W45" s="21"/>
      <c r="X45" s="21"/>
    </row>
    <row r="46" spans="2:24" x14ac:dyDescent="0.25">
      <c r="B46" s="89"/>
      <c r="C46" s="88"/>
      <c r="D46" s="88"/>
      <c r="E46" s="88"/>
      <c r="F46" s="88"/>
      <c r="G46" s="88"/>
      <c r="H46" s="88"/>
      <c r="I46" s="88"/>
      <c r="J46" s="88"/>
      <c r="K46" s="88"/>
      <c r="L46" s="88"/>
      <c r="M46" s="88"/>
      <c r="N46" s="88"/>
      <c r="O46" s="30"/>
      <c r="P46" s="88"/>
      <c r="T46" s="21"/>
      <c r="U46" s="21"/>
      <c r="V46" s="21"/>
      <c r="W46" s="21"/>
      <c r="X46" s="21"/>
    </row>
    <row r="47" spans="2:24" x14ac:dyDescent="0.25">
      <c r="B47" s="30"/>
      <c r="C47" s="88"/>
      <c r="D47" s="88"/>
      <c r="E47" s="88"/>
      <c r="F47" s="88"/>
      <c r="G47" s="88"/>
      <c r="H47" s="88"/>
      <c r="I47" s="88"/>
      <c r="J47" s="88"/>
      <c r="K47" s="88"/>
      <c r="L47" s="88"/>
      <c r="M47" s="88"/>
      <c r="N47" s="88"/>
      <c r="O47" s="30"/>
      <c r="P47" s="88"/>
      <c r="T47" s="21"/>
      <c r="U47" s="21"/>
      <c r="V47" s="21"/>
      <c r="W47" s="21"/>
      <c r="X47" s="21"/>
    </row>
    <row r="48" spans="2:24" x14ac:dyDescent="0.25">
      <c r="B48" s="30"/>
      <c r="C48" s="30"/>
      <c r="D48" s="30"/>
      <c r="E48" s="30"/>
      <c r="F48" s="30"/>
      <c r="G48" s="30"/>
      <c r="H48" s="30"/>
      <c r="I48" s="30"/>
      <c r="J48" s="30"/>
      <c r="K48" s="30"/>
      <c r="L48" s="30"/>
      <c r="M48" s="30"/>
      <c r="N48" s="30"/>
      <c r="O48" s="30"/>
      <c r="P48" s="30"/>
      <c r="Q48" s="21"/>
      <c r="R48" s="21"/>
      <c r="S48" s="21"/>
      <c r="T48" s="21"/>
      <c r="U48" s="21"/>
      <c r="V48" s="21"/>
      <c r="W48" s="21"/>
      <c r="X48" s="21"/>
    </row>
    <row r="49" spans="1:24" x14ac:dyDescent="0.25">
      <c r="B49" s="21"/>
      <c r="C49" s="21"/>
      <c r="D49" s="21"/>
      <c r="E49" s="21"/>
      <c r="F49" s="21"/>
      <c r="G49" s="21"/>
      <c r="H49" s="21"/>
      <c r="I49" s="21"/>
      <c r="J49" s="21"/>
      <c r="K49" s="21"/>
      <c r="L49" s="21"/>
      <c r="M49" s="21"/>
      <c r="N49" s="21"/>
      <c r="O49" s="21"/>
      <c r="P49" s="21"/>
      <c r="Q49" s="21"/>
      <c r="R49" s="21"/>
      <c r="S49" s="21"/>
      <c r="T49" s="21"/>
      <c r="U49" s="21"/>
      <c r="V49" s="21"/>
      <c r="W49" s="21"/>
      <c r="X49" s="21"/>
    </row>
    <row r="50" spans="1:24" x14ac:dyDescent="0.25">
      <c r="P50" s="15"/>
    </row>
    <row r="51" spans="1:24" x14ac:dyDescent="0.25">
      <c r="P51" s="15"/>
    </row>
    <row r="52" spans="1:24" x14ac:dyDescent="0.25">
      <c r="A52" s="21"/>
      <c r="B52" s="21"/>
      <c r="C52" s="21"/>
      <c r="D52" s="21"/>
      <c r="P52" s="15"/>
    </row>
  </sheetData>
  <mergeCells count="10">
    <mergeCell ref="I11:K11"/>
    <mergeCell ref="M11:N11"/>
    <mergeCell ref="O11:P11"/>
    <mergeCell ref="W11:X11"/>
    <mergeCell ref="A1:G1"/>
    <mergeCell ref="A3:G3"/>
    <mergeCell ref="A5:G5"/>
    <mergeCell ref="D7:E7"/>
    <mergeCell ref="F7:G7"/>
    <mergeCell ref="C11:D11"/>
  </mergeCells>
  <pageMargins left="0.7" right="0.7" top="0.75" bottom="0.75" header="0.3" footer="0.3"/>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zoomScale="85" zoomScaleNormal="85" workbookViewId="0">
      <pane ySplit="9" topLeftCell="A10" activePane="bottomLeft" state="frozen"/>
      <selection pane="bottomLeft" activeCell="G85" sqref="G85"/>
    </sheetView>
  </sheetViews>
  <sheetFormatPr defaultRowHeight="15" x14ac:dyDescent="0.25"/>
  <cols>
    <col min="1" max="1" width="19.85546875" style="94" customWidth="1"/>
    <col min="2" max="8" width="9.140625" style="94"/>
    <col min="9" max="14" width="10.28515625" style="94" bestFit="1" customWidth="1"/>
    <col min="15" max="256" width="9.140625" style="94"/>
    <col min="257" max="257" width="19.85546875" style="94" customWidth="1"/>
    <col min="258" max="512" width="9.140625" style="94"/>
    <col min="513" max="513" width="19.85546875" style="94" customWidth="1"/>
    <col min="514" max="768" width="9.140625" style="94"/>
    <col min="769" max="769" width="19.85546875" style="94" customWidth="1"/>
    <col min="770" max="1024" width="9.140625" style="94"/>
    <col min="1025" max="1025" width="19.85546875" style="94" customWidth="1"/>
    <col min="1026" max="1280" width="9.140625" style="94"/>
    <col min="1281" max="1281" width="19.85546875" style="94" customWidth="1"/>
    <col min="1282" max="1536" width="9.140625" style="94"/>
    <col min="1537" max="1537" width="19.85546875" style="94" customWidth="1"/>
    <col min="1538" max="1792" width="9.140625" style="94"/>
    <col min="1793" max="1793" width="19.85546875" style="94" customWidth="1"/>
    <col min="1794" max="2048" width="9.140625" style="94"/>
    <col min="2049" max="2049" width="19.85546875" style="94" customWidth="1"/>
    <col min="2050" max="2304" width="9.140625" style="94"/>
    <col min="2305" max="2305" width="19.85546875" style="94" customWidth="1"/>
    <col min="2306" max="2560" width="9.140625" style="94"/>
    <col min="2561" max="2561" width="19.85546875" style="94" customWidth="1"/>
    <col min="2562" max="2816" width="9.140625" style="94"/>
    <col min="2817" max="2817" width="19.85546875" style="94" customWidth="1"/>
    <col min="2818" max="3072" width="9.140625" style="94"/>
    <col min="3073" max="3073" width="19.85546875" style="94" customWidth="1"/>
    <col min="3074" max="3328" width="9.140625" style="94"/>
    <col min="3329" max="3329" width="19.85546875" style="94" customWidth="1"/>
    <col min="3330" max="3584" width="9.140625" style="94"/>
    <col min="3585" max="3585" width="19.85546875" style="94" customWidth="1"/>
    <col min="3586" max="3840" width="9.140625" style="94"/>
    <col min="3841" max="3841" width="19.85546875" style="94" customWidth="1"/>
    <col min="3842" max="4096" width="9.140625" style="94"/>
    <col min="4097" max="4097" width="19.85546875" style="94" customWidth="1"/>
    <col min="4098" max="4352" width="9.140625" style="94"/>
    <col min="4353" max="4353" width="19.85546875" style="94" customWidth="1"/>
    <col min="4354" max="4608" width="9.140625" style="94"/>
    <col min="4609" max="4609" width="19.85546875" style="94" customWidth="1"/>
    <col min="4610" max="4864" width="9.140625" style="94"/>
    <col min="4865" max="4865" width="19.85546875" style="94" customWidth="1"/>
    <col min="4866" max="5120" width="9.140625" style="94"/>
    <col min="5121" max="5121" width="19.85546875" style="94" customWidth="1"/>
    <col min="5122" max="5376" width="9.140625" style="94"/>
    <col min="5377" max="5377" width="19.85546875" style="94" customWidth="1"/>
    <col min="5378" max="5632" width="9.140625" style="94"/>
    <col min="5633" max="5633" width="19.85546875" style="94" customWidth="1"/>
    <col min="5634" max="5888" width="9.140625" style="94"/>
    <col min="5889" max="5889" width="19.85546875" style="94" customWidth="1"/>
    <col min="5890" max="6144" width="9.140625" style="94"/>
    <col min="6145" max="6145" width="19.85546875" style="94" customWidth="1"/>
    <col min="6146" max="6400" width="9.140625" style="94"/>
    <col min="6401" max="6401" width="19.85546875" style="94" customWidth="1"/>
    <col min="6402" max="6656" width="9.140625" style="94"/>
    <col min="6657" max="6657" width="19.85546875" style="94" customWidth="1"/>
    <col min="6658" max="6912" width="9.140625" style="94"/>
    <col min="6913" max="6913" width="19.85546875" style="94" customWidth="1"/>
    <col min="6914" max="7168" width="9.140625" style="94"/>
    <col min="7169" max="7169" width="19.85546875" style="94" customWidth="1"/>
    <col min="7170" max="7424" width="9.140625" style="94"/>
    <col min="7425" max="7425" width="19.85546875" style="94" customWidth="1"/>
    <col min="7426" max="7680" width="9.140625" style="94"/>
    <col min="7681" max="7681" width="19.85546875" style="94" customWidth="1"/>
    <col min="7682" max="7936" width="9.140625" style="94"/>
    <col min="7937" max="7937" width="19.85546875" style="94" customWidth="1"/>
    <col min="7938" max="8192" width="9.140625" style="94"/>
    <col min="8193" max="8193" width="19.85546875" style="94" customWidth="1"/>
    <col min="8194" max="8448" width="9.140625" style="94"/>
    <col min="8449" max="8449" width="19.85546875" style="94" customWidth="1"/>
    <col min="8450" max="8704" width="9.140625" style="94"/>
    <col min="8705" max="8705" width="19.85546875" style="94" customWidth="1"/>
    <col min="8706" max="8960" width="9.140625" style="94"/>
    <col min="8961" max="8961" width="19.85546875" style="94" customWidth="1"/>
    <col min="8962" max="9216" width="9.140625" style="94"/>
    <col min="9217" max="9217" width="19.85546875" style="94" customWidth="1"/>
    <col min="9218" max="9472" width="9.140625" style="94"/>
    <col min="9473" max="9473" width="19.85546875" style="94" customWidth="1"/>
    <col min="9474" max="9728" width="9.140625" style="94"/>
    <col min="9729" max="9729" width="19.85546875" style="94" customWidth="1"/>
    <col min="9730" max="9984" width="9.140625" style="94"/>
    <col min="9985" max="9985" width="19.85546875" style="94" customWidth="1"/>
    <col min="9986" max="10240" width="9.140625" style="94"/>
    <col min="10241" max="10241" width="19.85546875" style="94" customWidth="1"/>
    <col min="10242" max="10496" width="9.140625" style="94"/>
    <col min="10497" max="10497" width="19.85546875" style="94" customWidth="1"/>
    <col min="10498" max="10752" width="9.140625" style="94"/>
    <col min="10753" max="10753" width="19.85546875" style="94" customWidth="1"/>
    <col min="10754" max="11008" width="9.140625" style="94"/>
    <col min="11009" max="11009" width="19.85546875" style="94" customWidth="1"/>
    <col min="11010" max="11264" width="9.140625" style="94"/>
    <col min="11265" max="11265" width="19.85546875" style="94" customWidth="1"/>
    <col min="11266" max="11520" width="9.140625" style="94"/>
    <col min="11521" max="11521" width="19.85546875" style="94" customWidth="1"/>
    <col min="11522" max="11776" width="9.140625" style="94"/>
    <col min="11777" max="11777" width="19.85546875" style="94" customWidth="1"/>
    <col min="11778" max="12032" width="9.140625" style="94"/>
    <col min="12033" max="12033" width="19.85546875" style="94" customWidth="1"/>
    <col min="12034" max="12288" width="9.140625" style="94"/>
    <col min="12289" max="12289" width="19.85546875" style="94" customWidth="1"/>
    <col min="12290" max="12544" width="9.140625" style="94"/>
    <col min="12545" max="12545" width="19.85546875" style="94" customWidth="1"/>
    <col min="12546" max="12800" width="9.140625" style="94"/>
    <col min="12801" max="12801" width="19.85546875" style="94" customWidth="1"/>
    <col min="12802" max="13056" width="9.140625" style="94"/>
    <col min="13057" max="13057" width="19.85546875" style="94" customWidth="1"/>
    <col min="13058" max="13312" width="9.140625" style="94"/>
    <col min="13313" max="13313" width="19.85546875" style="94" customWidth="1"/>
    <col min="13314" max="13568" width="9.140625" style="94"/>
    <col min="13569" max="13569" width="19.85546875" style="94" customWidth="1"/>
    <col min="13570" max="13824" width="9.140625" style="94"/>
    <col min="13825" max="13825" width="19.85546875" style="94" customWidth="1"/>
    <col min="13826" max="14080" width="9.140625" style="94"/>
    <col min="14081" max="14081" width="19.85546875" style="94" customWidth="1"/>
    <col min="14082" max="14336" width="9.140625" style="94"/>
    <col min="14337" max="14337" width="19.85546875" style="94" customWidth="1"/>
    <col min="14338" max="14592" width="9.140625" style="94"/>
    <col min="14593" max="14593" width="19.85546875" style="94" customWidth="1"/>
    <col min="14594" max="14848" width="9.140625" style="94"/>
    <col min="14849" max="14849" width="19.85546875" style="94" customWidth="1"/>
    <col min="14850" max="15104" width="9.140625" style="94"/>
    <col min="15105" max="15105" width="19.85546875" style="94" customWidth="1"/>
    <col min="15106" max="15360" width="9.140625" style="94"/>
    <col min="15361" max="15361" width="19.85546875" style="94" customWidth="1"/>
    <col min="15362" max="15616" width="9.140625" style="94"/>
    <col min="15617" max="15617" width="19.85546875" style="94" customWidth="1"/>
    <col min="15618" max="15872" width="9.140625" style="94"/>
    <col min="15873" max="15873" width="19.85546875" style="94" customWidth="1"/>
    <col min="15874" max="16128" width="9.140625" style="94"/>
    <col min="16129" max="16129" width="19.85546875" style="94" customWidth="1"/>
    <col min="16130" max="16384" width="9.140625" style="94"/>
  </cols>
  <sheetData>
    <row r="1" spans="1:31" x14ac:dyDescent="0.25">
      <c r="A1" s="94" t="s">
        <v>71</v>
      </c>
    </row>
    <row r="2" spans="1:31" x14ac:dyDescent="0.25">
      <c r="A2" s="94" t="s">
        <v>72</v>
      </c>
    </row>
    <row r="4" spans="1:31" x14ac:dyDescent="0.25">
      <c r="A4" s="94" t="s">
        <v>73</v>
      </c>
    </row>
    <row r="7" spans="1:31" s="15" customFormat="1" ht="15.75" customHeight="1" x14ac:dyDescent="0.25">
      <c r="A7" s="95" t="s">
        <v>74</v>
      </c>
      <c r="C7" s="122">
        <v>2012</v>
      </c>
      <c r="D7" s="122"/>
      <c r="E7" s="122"/>
      <c r="F7" s="122"/>
      <c r="G7" s="122"/>
      <c r="H7" s="122"/>
      <c r="I7" s="122"/>
      <c r="J7" s="122"/>
      <c r="K7" s="122"/>
      <c r="L7" s="122"/>
      <c r="M7" s="122"/>
      <c r="N7" s="122"/>
      <c r="O7" s="122">
        <v>2013</v>
      </c>
      <c r="P7" s="122"/>
      <c r="Q7" s="122"/>
      <c r="R7" s="122"/>
      <c r="S7" s="122"/>
      <c r="T7" s="122"/>
      <c r="U7" s="122"/>
      <c r="V7" s="122"/>
      <c r="W7" s="122"/>
      <c r="X7" s="122"/>
      <c r="Y7" s="122"/>
      <c r="Z7" s="122"/>
    </row>
    <row r="8" spans="1:31" s="15" customFormat="1" x14ac:dyDescent="0.25">
      <c r="C8" s="122" t="s">
        <v>75</v>
      </c>
      <c r="D8" s="122"/>
      <c r="E8" s="122" t="s">
        <v>76</v>
      </c>
      <c r="F8" s="122"/>
      <c r="G8" s="122" t="s">
        <v>77</v>
      </c>
      <c r="H8" s="122"/>
      <c r="I8" s="122" t="s">
        <v>78</v>
      </c>
      <c r="J8" s="122"/>
      <c r="K8" s="122" t="s">
        <v>79</v>
      </c>
      <c r="L8" s="122"/>
      <c r="M8" s="122" t="s">
        <v>80</v>
      </c>
      <c r="N8" s="122"/>
      <c r="O8" s="122" t="s">
        <v>81</v>
      </c>
      <c r="P8" s="122"/>
      <c r="Q8" s="122" t="s">
        <v>82</v>
      </c>
      <c r="R8" s="122"/>
      <c r="S8" s="122" t="s">
        <v>83</v>
      </c>
      <c r="T8" s="122"/>
      <c r="U8" s="122" t="s">
        <v>84</v>
      </c>
      <c r="V8" s="122"/>
      <c r="W8" s="122" t="s">
        <v>85</v>
      </c>
      <c r="X8" s="122"/>
      <c r="Y8" s="122" t="s">
        <v>86</v>
      </c>
      <c r="Z8" s="122"/>
    </row>
    <row r="9" spans="1:31" s="15" customFormat="1" x14ac:dyDescent="0.25">
      <c r="B9" s="96"/>
      <c r="C9" s="97" t="s">
        <v>87</v>
      </c>
      <c r="D9" s="97" t="s">
        <v>88</v>
      </c>
      <c r="E9" s="97" t="s">
        <v>87</v>
      </c>
      <c r="F9" s="97" t="s">
        <v>88</v>
      </c>
      <c r="G9" s="97" t="s">
        <v>87</v>
      </c>
      <c r="H9" s="97" t="s">
        <v>88</v>
      </c>
      <c r="I9" s="97" t="s">
        <v>87</v>
      </c>
      <c r="J9" s="97" t="s">
        <v>88</v>
      </c>
      <c r="K9" s="97" t="s">
        <v>87</v>
      </c>
      <c r="L9" s="97" t="s">
        <v>88</v>
      </c>
      <c r="M9" s="97" t="s">
        <v>87</v>
      </c>
      <c r="N9" s="97" t="s">
        <v>88</v>
      </c>
      <c r="O9" s="97" t="s">
        <v>87</v>
      </c>
      <c r="P9" s="97" t="s">
        <v>88</v>
      </c>
      <c r="Q9" s="97" t="s">
        <v>87</v>
      </c>
      <c r="R9" s="97" t="s">
        <v>88</v>
      </c>
      <c r="S9" s="97" t="s">
        <v>87</v>
      </c>
      <c r="T9" s="97" t="s">
        <v>88</v>
      </c>
      <c r="U9" s="97" t="s">
        <v>87</v>
      </c>
      <c r="V9" s="97" t="s">
        <v>88</v>
      </c>
      <c r="W9" s="97" t="s">
        <v>87</v>
      </c>
      <c r="X9" s="97" t="s">
        <v>88</v>
      </c>
      <c r="Y9" s="97" t="s">
        <v>87</v>
      </c>
      <c r="Z9" s="97" t="s">
        <v>88</v>
      </c>
    </row>
    <row r="10" spans="1:31" s="15" customFormat="1" ht="15.75" customHeight="1" x14ac:dyDescent="0.25">
      <c r="A10" s="123" t="s">
        <v>43</v>
      </c>
      <c r="B10" s="123"/>
      <c r="C10" s="98">
        <v>41100</v>
      </c>
      <c r="D10" s="98"/>
      <c r="E10" s="98">
        <v>41127</v>
      </c>
      <c r="F10" s="98"/>
      <c r="G10" s="98">
        <v>41170</v>
      </c>
      <c r="H10" s="98"/>
      <c r="I10" s="98">
        <v>41190</v>
      </c>
      <c r="J10" s="98">
        <v>41191</v>
      </c>
      <c r="K10" s="98"/>
      <c r="L10" s="98"/>
      <c r="M10" s="98">
        <v>41262</v>
      </c>
      <c r="N10" s="98"/>
      <c r="O10" s="98">
        <v>41282</v>
      </c>
      <c r="P10" s="98"/>
      <c r="Q10" s="98">
        <v>41310</v>
      </c>
      <c r="R10" s="98">
        <v>41323</v>
      </c>
      <c r="S10" s="98">
        <v>41341</v>
      </c>
      <c r="T10" s="98"/>
      <c r="U10" s="98">
        <v>41383</v>
      </c>
      <c r="V10" s="98"/>
      <c r="W10" s="98">
        <v>41404</v>
      </c>
      <c r="X10" s="98"/>
      <c r="Y10" s="98">
        <v>41432</v>
      </c>
      <c r="Z10" s="98"/>
    </row>
    <row r="11" spans="1:31" s="15" customFormat="1" x14ac:dyDescent="0.25">
      <c r="B11" s="96"/>
      <c r="C11" s="98">
        <v>41102</v>
      </c>
      <c r="D11" s="98"/>
      <c r="E11" s="98">
        <v>41128</v>
      </c>
      <c r="F11" s="98"/>
      <c r="G11" s="98">
        <v>41171</v>
      </c>
      <c r="H11" s="98"/>
      <c r="I11" s="98">
        <v>41201</v>
      </c>
      <c r="J11" s="98"/>
      <c r="K11" s="98"/>
      <c r="L11" s="98"/>
      <c r="M11" s="98">
        <v>41248</v>
      </c>
      <c r="N11" s="98"/>
      <c r="O11" s="98">
        <v>41284</v>
      </c>
      <c r="P11" s="98"/>
      <c r="Q11" s="98">
        <v>41313</v>
      </c>
      <c r="R11" s="98"/>
      <c r="S11" s="98">
        <v>41355</v>
      </c>
      <c r="T11" s="98"/>
      <c r="U11" s="98">
        <v>41365</v>
      </c>
      <c r="V11" s="98"/>
      <c r="W11" s="98">
        <v>41410</v>
      </c>
      <c r="X11" s="98"/>
      <c r="Y11" s="98">
        <v>41431</v>
      </c>
      <c r="Z11" s="98"/>
    </row>
    <row r="12" spans="1:31" s="15" customFormat="1" x14ac:dyDescent="0.25">
      <c r="B12" s="96"/>
      <c r="C12" s="98">
        <v>41101</v>
      </c>
      <c r="D12" s="98"/>
      <c r="E12" s="98">
        <v>41129</v>
      </c>
      <c r="F12" s="98"/>
      <c r="G12" s="98">
        <v>41173</v>
      </c>
      <c r="H12" s="98"/>
      <c r="I12" s="98">
        <v>41205</v>
      </c>
      <c r="J12" s="98"/>
      <c r="K12" s="98"/>
      <c r="L12" s="98"/>
      <c r="M12" s="98">
        <v>41249</v>
      </c>
      <c r="N12" s="98"/>
      <c r="O12" s="98">
        <v>41289</v>
      </c>
      <c r="P12" s="98"/>
      <c r="Q12" s="98">
        <v>41330</v>
      </c>
      <c r="R12" s="98"/>
      <c r="S12" s="98">
        <v>41338</v>
      </c>
      <c r="T12" s="98"/>
      <c r="U12" s="98">
        <v>41373</v>
      </c>
      <c r="V12" s="98"/>
      <c r="W12" s="98">
        <v>41424</v>
      </c>
      <c r="X12" s="98"/>
      <c r="Y12" s="98">
        <v>41437</v>
      </c>
      <c r="Z12" s="98"/>
      <c r="AE12" s="99"/>
    </row>
    <row r="13" spans="1:31" s="15" customFormat="1" x14ac:dyDescent="0.25">
      <c r="B13" s="96"/>
      <c r="C13" s="98"/>
      <c r="D13" s="98"/>
      <c r="E13" s="98"/>
      <c r="F13" s="98"/>
      <c r="G13" s="98"/>
      <c r="H13" s="98"/>
      <c r="I13" s="98">
        <v>41212</v>
      </c>
      <c r="J13" s="98"/>
      <c r="K13" s="98"/>
      <c r="L13" s="98"/>
      <c r="M13" s="98">
        <v>41270</v>
      </c>
      <c r="N13" s="98"/>
      <c r="O13" s="98">
        <v>41290</v>
      </c>
      <c r="P13" s="98"/>
      <c r="Q13" s="98">
        <v>41309</v>
      </c>
      <c r="R13" s="98"/>
      <c r="S13" s="98">
        <v>41339</v>
      </c>
      <c r="T13" s="98"/>
      <c r="U13" s="98">
        <v>41374</v>
      </c>
      <c r="V13" s="98"/>
      <c r="W13" s="98"/>
      <c r="X13" s="98"/>
      <c r="Y13" s="98">
        <v>41442</v>
      </c>
      <c r="Z13" s="98"/>
      <c r="AE13" s="99"/>
    </row>
    <row r="14" spans="1:31" s="15" customFormat="1" x14ac:dyDescent="0.25">
      <c r="B14" s="96"/>
      <c r="C14" s="98"/>
      <c r="D14" s="98"/>
      <c r="E14" s="98"/>
      <c r="F14" s="98"/>
      <c r="G14" s="98"/>
      <c r="H14" s="98"/>
      <c r="I14" s="98"/>
      <c r="J14" s="98"/>
      <c r="K14" s="98"/>
      <c r="L14" s="98"/>
      <c r="M14" s="98">
        <v>41271</v>
      </c>
      <c r="N14" s="98"/>
      <c r="O14" s="98">
        <v>41296</v>
      </c>
      <c r="P14" s="98"/>
      <c r="Q14" s="98">
        <v>41312</v>
      </c>
      <c r="R14" s="98"/>
      <c r="S14" s="98">
        <v>41340</v>
      </c>
      <c r="T14" s="98"/>
      <c r="U14" s="98">
        <v>41375</v>
      </c>
      <c r="V14" s="98"/>
      <c r="W14" s="98"/>
      <c r="X14" s="98"/>
      <c r="Y14" s="98">
        <v>41444</v>
      </c>
      <c r="Z14" s="98"/>
    </row>
    <row r="15" spans="1:31" s="15" customFormat="1" x14ac:dyDescent="0.25">
      <c r="B15" s="96"/>
      <c r="C15" s="98"/>
      <c r="D15" s="98"/>
      <c r="E15" s="98"/>
      <c r="F15" s="98"/>
      <c r="G15" s="98"/>
      <c r="H15" s="98"/>
      <c r="I15" s="98"/>
      <c r="J15" s="98"/>
      <c r="K15" s="98"/>
      <c r="L15" s="98"/>
      <c r="M15" s="98"/>
      <c r="N15" s="98"/>
      <c r="O15" s="98">
        <v>41297</v>
      </c>
      <c r="P15" s="98"/>
      <c r="Q15" s="98"/>
      <c r="R15" s="98"/>
      <c r="S15" s="98">
        <v>41344</v>
      </c>
      <c r="T15" s="98"/>
      <c r="U15" s="98">
        <v>41380</v>
      </c>
      <c r="V15" s="98"/>
      <c r="W15" s="98"/>
      <c r="X15" s="98"/>
      <c r="Y15" s="98">
        <v>41445</v>
      </c>
      <c r="Z15" s="98"/>
    </row>
    <row r="16" spans="1:31" s="15" customFormat="1" x14ac:dyDescent="0.25">
      <c r="B16" s="96"/>
      <c r="C16" s="98"/>
      <c r="D16" s="98"/>
      <c r="E16" s="98"/>
      <c r="F16" s="98"/>
      <c r="G16" s="98"/>
      <c r="H16" s="98"/>
      <c r="I16" s="98"/>
      <c r="J16" s="98"/>
      <c r="K16" s="98"/>
      <c r="L16" s="98"/>
      <c r="M16" s="98"/>
      <c r="N16" s="98"/>
      <c r="O16" s="98"/>
      <c r="P16" s="98"/>
      <c r="Q16" s="98"/>
      <c r="R16" s="98"/>
      <c r="S16" s="98">
        <v>41345</v>
      </c>
      <c r="T16" s="98"/>
      <c r="U16" s="98">
        <v>41381</v>
      </c>
      <c r="V16" s="98"/>
      <c r="W16" s="98"/>
      <c r="X16" s="98"/>
      <c r="Y16" s="98"/>
      <c r="Z16" s="98"/>
    </row>
    <row r="17" spans="1:26" s="15" customFormat="1" x14ac:dyDescent="0.25">
      <c r="B17" s="96"/>
      <c r="C17" s="98"/>
      <c r="D17" s="98"/>
      <c r="E17" s="98"/>
      <c r="F17" s="98"/>
      <c r="G17" s="98"/>
      <c r="H17" s="98"/>
      <c r="I17" s="98"/>
      <c r="J17" s="98"/>
      <c r="K17" s="98"/>
      <c r="L17" s="98"/>
      <c r="M17" s="98"/>
      <c r="N17" s="98"/>
      <c r="O17" s="98"/>
      <c r="P17" s="98"/>
      <c r="Q17" s="98"/>
      <c r="R17" s="98"/>
      <c r="S17" s="98">
        <v>41346</v>
      </c>
      <c r="T17" s="98"/>
      <c r="U17" s="98"/>
      <c r="V17" s="98"/>
      <c r="W17" s="98"/>
      <c r="X17" s="98"/>
      <c r="Y17" s="98"/>
      <c r="Z17" s="98"/>
    </row>
    <row r="18" spans="1:26" s="15" customFormat="1" x14ac:dyDescent="0.25">
      <c r="B18" s="96"/>
      <c r="C18" s="98"/>
      <c r="D18" s="98"/>
      <c r="E18" s="98"/>
      <c r="F18" s="98"/>
      <c r="G18" s="98"/>
      <c r="H18" s="98"/>
      <c r="I18" s="98"/>
      <c r="J18" s="98"/>
      <c r="K18" s="98"/>
      <c r="L18" s="98"/>
      <c r="M18" s="98"/>
      <c r="N18" s="98"/>
      <c r="O18" s="98"/>
      <c r="P18" s="98"/>
      <c r="Q18" s="98"/>
      <c r="R18" s="98"/>
      <c r="S18" s="98">
        <v>41347</v>
      </c>
      <c r="T18" s="98"/>
      <c r="U18" s="98"/>
      <c r="V18" s="98"/>
      <c r="W18" s="98"/>
      <c r="X18" s="98"/>
      <c r="Y18" s="98"/>
      <c r="Z18" s="98"/>
    </row>
    <row r="19" spans="1:26" s="15" customFormat="1" x14ac:dyDescent="0.25">
      <c r="B19" s="96"/>
      <c r="C19" s="98"/>
      <c r="D19" s="98"/>
      <c r="E19" s="98"/>
      <c r="F19" s="98"/>
      <c r="G19" s="98"/>
      <c r="H19" s="98"/>
      <c r="I19" s="98"/>
      <c r="J19" s="98"/>
      <c r="K19" s="98"/>
      <c r="L19" s="98"/>
      <c r="M19" s="98"/>
      <c r="N19" s="98"/>
      <c r="O19" s="98"/>
      <c r="P19" s="98"/>
      <c r="Q19" s="98"/>
      <c r="R19" s="98"/>
      <c r="S19" s="98">
        <v>41348</v>
      </c>
      <c r="T19" s="98"/>
      <c r="U19" s="98"/>
      <c r="V19" s="98"/>
      <c r="W19" s="98"/>
      <c r="X19" s="98"/>
      <c r="Y19" s="98"/>
      <c r="Z19" s="98"/>
    </row>
    <row r="20" spans="1:26" s="15" customFormat="1" x14ac:dyDescent="0.25">
      <c r="B20" s="96"/>
      <c r="C20" s="98"/>
      <c r="D20" s="98"/>
      <c r="E20" s="98"/>
      <c r="F20" s="98"/>
      <c r="G20" s="98"/>
      <c r="H20" s="98"/>
      <c r="I20" s="98"/>
      <c r="J20" s="98"/>
      <c r="K20" s="98"/>
      <c r="L20" s="98"/>
      <c r="M20" s="98"/>
      <c r="N20" s="98"/>
      <c r="O20" s="98"/>
      <c r="P20" s="98"/>
      <c r="Q20" s="98"/>
      <c r="R20" s="98"/>
      <c r="S20" s="98">
        <v>41351</v>
      </c>
      <c r="T20" s="98"/>
      <c r="U20" s="98"/>
      <c r="V20" s="98"/>
      <c r="W20" s="98"/>
      <c r="X20" s="98"/>
      <c r="Y20" s="98"/>
      <c r="Z20" s="98"/>
    </row>
    <row r="21" spans="1:26" s="15" customFormat="1" x14ac:dyDescent="0.25">
      <c r="B21" s="96"/>
      <c r="C21" s="98"/>
      <c r="D21" s="98"/>
      <c r="E21" s="98"/>
      <c r="F21" s="98"/>
      <c r="G21" s="98"/>
      <c r="H21" s="98"/>
      <c r="I21" s="98"/>
      <c r="J21" s="98"/>
      <c r="K21" s="98"/>
      <c r="L21" s="98"/>
      <c r="M21" s="98"/>
      <c r="N21" s="98"/>
      <c r="O21" s="98"/>
      <c r="P21" s="98"/>
      <c r="Q21" s="98"/>
      <c r="R21" s="98"/>
      <c r="S21" s="98">
        <v>41352</v>
      </c>
      <c r="T21" s="98"/>
      <c r="U21" s="98"/>
      <c r="V21" s="98"/>
      <c r="W21" s="98"/>
      <c r="X21" s="98"/>
      <c r="Y21" s="98"/>
      <c r="Z21" s="98"/>
    </row>
    <row r="22" spans="1:26" s="15" customFormat="1" x14ac:dyDescent="0.25">
      <c r="B22" s="96"/>
      <c r="C22" s="98"/>
      <c r="D22" s="98"/>
      <c r="E22" s="98"/>
      <c r="F22" s="98"/>
      <c r="G22" s="98"/>
      <c r="H22" s="98"/>
      <c r="I22" s="98"/>
      <c r="J22" s="98"/>
      <c r="K22" s="98"/>
      <c r="L22" s="98"/>
      <c r="M22" s="98"/>
      <c r="N22" s="98"/>
      <c r="O22" s="98"/>
      <c r="P22" s="98"/>
      <c r="Q22" s="98"/>
      <c r="R22" s="98"/>
      <c r="S22" s="98">
        <v>41353</v>
      </c>
      <c r="T22" s="98"/>
      <c r="U22" s="98"/>
      <c r="V22" s="98"/>
      <c r="W22" s="98"/>
      <c r="X22" s="98"/>
      <c r="Y22" s="98"/>
      <c r="Z22" s="98"/>
    </row>
    <row r="23" spans="1:26" s="15" customFormat="1" x14ac:dyDescent="0.25">
      <c r="B23" s="96"/>
      <c r="C23" s="98"/>
      <c r="D23" s="98"/>
      <c r="E23" s="98"/>
      <c r="F23" s="98"/>
      <c r="G23" s="98"/>
      <c r="H23" s="98"/>
      <c r="I23" s="98"/>
      <c r="J23" s="98"/>
      <c r="K23" s="98"/>
      <c r="L23" s="98"/>
      <c r="M23" s="98"/>
      <c r="N23" s="98"/>
      <c r="O23" s="98"/>
      <c r="P23" s="98"/>
      <c r="Q23" s="98"/>
      <c r="R23" s="98"/>
      <c r="S23" s="98">
        <v>41354</v>
      </c>
      <c r="T23" s="98"/>
      <c r="U23" s="98"/>
      <c r="V23" s="98"/>
      <c r="W23" s="98"/>
      <c r="X23" s="98"/>
      <c r="Y23" s="98"/>
      <c r="Z23" s="98"/>
    </row>
    <row r="24" spans="1:26" s="15" customFormat="1" x14ac:dyDescent="0.25">
      <c r="B24" s="96"/>
      <c r="C24" s="98"/>
      <c r="D24" s="98"/>
      <c r="E24" s="98"/>
      <c r="F24" s="98"/>
      <c r="G24" s="98"/>
      <c r="H24" s="98"/>
      <c r="I24" s="98"/>
      <c r="J24" s="98"/>
      <c r="K24" s="98"/>
      <c r="L24" s="98"/>
      <c r="M24" s="98"/>
      <c r="N24" s="98"/>
      <c r="O24" s="98"/>
      <c r="P24" s="98"/>
      <c r="Q24" s="98"/>
      <c r="R24" s="98"/>
      <c r="S24" s="98">
        <v>41359</v>
      </c>
      <c r="T24" s="98"/>
      <c r="U24" s="98"/>
      <c r="V24" s="98"/>
      <c r="W24" s="98"/>
      <c r="X24" s="98"/>
      <c r="Y24" s="98"/>
      <c r="Z24" s="98"/>
    </row>
    <row r="25" spans="1:26" s="15" customFormat="1" x14ac:dyDescent="0.25">
      <c r="A25" s="100"/>
      <c r="B25" s="101"/>
      <c r="C25" s="102">
        <f>COUNT(C10:C24)</f>
        <v>3</v>
      </c>
      <c r="D25" s="102">
        <f t="shared" ref="D25:Z25" si="0">COUNT(D10:D24)</f>
        <v>0</v>
      </c>
      <c r="E25" s="102">
        <f t="shared" si="0"/>
        <v>3</v>
      </c>
      <c r="F25" s="102">
        <f t="shared" si="0"/>
        <v>0</v>
      </c>
      <c r="G25" s="102">
        <f t="shared" si="0"/>
        <v>3</v>
      </c>
      <c r="H25" s="102">
        <f t="shared" si="0"/>
        <v>0</v>
      </c>
      <c r="I25" s="102">
        <f t="shared" si="0"/>
        <v>4</v>
      </c>
      <c r="J25" s="102">
        <f t="shared" si="0"/>
        <v>1</v>
      </c>
      <c r="K25" s="102">
        <f t="shared" si="0"/>
        <v>0</v>
      </c>
      <c r="L25" s="102">
        <f t="shared" si="0"/>
        <v>0</v>
      </c>
      <c r="M25" s="102">
        <f t="shared" si="0"/>
        <v>5</v>
      </c>
      <c r="N25" s="102">
        <f t="shared" si="0"/>
        <v>0</v>
      </c>
      <c r="O25" s="102">
        <f t="shared" si="0"/>
        <v>6</v>
      </c>
      <c r="P25" s="102">
        <f t="shared" si="0"/>
        <v>0</v>
      </c>
      <c r="Q25" s="102">
        <f t="shared" si="0"/>
        <v>5</v>
      </c>
      <c r="R25" s="102">
        <f t="shared" si="0"/>
        <v>1</v>
      </c>
      <c r="S25" s="102">
        <f t="shared" si="0"/>
        <v>15</v>
      </c>
      <c r="T25" s="102">
        <f t="shared" si="0"/>
        <v>0</v>
      </c>
      <c r="U25" s="102">
        <f t="shared" si="0"/>
        <v>7</v>
      </c>
      <c r="V25" s="102">
        <f t="shared" si="0"/>
        <v>0</v>
      </c>
      <c r="W25" s="102">
        <f t="shared" si="0"/>
        <v>3</v>
      </c>
      <c r="X25" s="102">
        <f t="shared" si="0"/>
        <v>0</v>
      </c>
      <c r="Y25" s="102">
        <f t="shared" si="0"/>
        <v>6</v>
      </c>
      <c r="Z25" s="102">
        <f t="shared" si="0"/>
        <v>0</v>
      </c>
    </row>
    <row r="26" spans="1:26" s="15" customFormat="1" x14ac:dyDescent="0.25">
      <c r="B26" s="96"/>
      <c r="D26" s="98"/>
      <c r="E26" s="98"/>
      <c r="F26" s="98"/>
      <c r="G26" s="98"/>
      <c r="H26" s="98"/>
      <c r="I26" s="98"/>
      <c r="J26" s="98"/>
      <c r="K26" s="98"/>
      <c r="L26" s="98"/>
      <c r="M26" s="98"/>
      <c r="N26" s="98"/>
      <c r="O26" s="98"/>
      <c r="P26" s="98"/>
      <c r="Q26" s="98"/>
      <c r="R26" s="98"/>
      <c r="S26" s="98"/>
      <c r="T26" s="98"/>
      <c r="U26" s="98"/>
      <c r="V26" s="98"/>
      <c r="W26" s="98"/>
      <c r="X26" s="98"/>
      <c r="Y26" s="98"/>
      <c r="Z26" s="98"/>
    </row>
    <row r="27" spans="1:26" s="15" customFormat="1" x14ac:dyDescent="0.25">
      <c r="B27" s="96"/>
      <c r="C27" s="103">
        <f>+C25+E25+G25+I25+K25+M25+O25+Q25+S25+U25+W25+Y25</f>
        <v>60</v>
      </c>
      <c r="D27" s="103">
        <f>+D25+F25+H25+J25+L25+N25+P25+R25+T25+V25+X25+Z25</f>
        <v>2</v>
      </c>
      <c r="E27" s="98"/>
      <c r="F27" s="98"/>
      <c r="G27" s="98"/>
      <c r="H27" s="98"/>
      <c r="I27" s="98"/>
      <c r="J27" s="98"/>
      <c r="K27" s="98"/>
      <c r="L27" s="98"/>
      <c r="M27" s="98"/>
      <c r="N27" s="98"/>
      <c r="O27" s="98"/>
      <c r="P27" s="98"/>
      <c r="Q27" s="98"/>
      <c r="R27" s="98"/>
      <c r="S27" s="98"/>
      <c r="T27" s="98"/>
      <c r="U27" s="98"/>
      <c r="V27" s="98"/>
      <c r="W27" s="98"/>
      <c r="X27" s="98"/>
      <c r="Y27" s="98"/>
      <c r="Z27" s="98"/>
    </row>
    <row r="28" spans="1:26" s="15" customFormat="1" x14ac:dyDescent="0.25">
      <c r="B28" s="96"/>
      <c r="C28" s="103">
        <f>SUM(C27:D27)</f>
        <v>62</v>
      </c>
      <c r="D28" s="98"/>
      <c r="E28" s="98"/>
      <c r="F28" s="98"/>
      <c r="G28" s="98"/>
      <c r="H28" s="98"/>
      <c r="I28" s="98"/>
      <c r="J28" s="98"/>
      <c r="K28" s="98"/>
      <c r="L28" s="98"/>
      <c r="M28" s="98"/>
      <c r="N28" s="98"/>
      <c r="O28" s="98"/>
      <c r="P28" s="98"/>
      <c r="Q28" s="98"/>
      <c r="R28" s="98"/>
      <c r="S28" s="98"/>
      <c r="T28" s="98"/>
      <c r="U28" s="98"/>
      <c r="V28" s="98"/>
      <c r="W28" s="98"/>
      <c r="X28" s="98"/>
      <c r="Y28" s="98"/>
      <c r="Z28" s="98"/>
    </row>
    <row r="29" spans="1:26" s="15" customFormat="1" x14ac:dyDescent="0.25">
      <c r="B29" s="96"/>
      <c r="C29" s="103"/>
      <c r="D29" s="98"/>
      <c r="E29" s="98"/>
      <c r="F29" s="98"/>
      <c r="G29" s="98"/>
      <c r="H29" s="98"/>
      <c r="I29" s="98"/>
      <c r="J29" s="98"/>
      <c r="K29" s="98"/>
      <c r="L29" s="98"/>
      <c r="M29" s="98"/>
      <c r="N29" s="98"/>
      <c r="O29" s="98"/>
      <c r="P29" s="98"/>
      <c r="Q29" s="98"/>
      <c r="R29" s="98"/>
      <c r="S29" s="98"/>
      <c r="T29" s="98"/>
      <c r="U29" s="98"/>
      <c r="V29" s="98"/>
      <c r="W29" s="98"/>
      <c r="X29" s="98"/>
      <c r="Y29" s="98"/>
      <c r="Z29" s="98"/>
    </row>
    <row r="30" spans="1:26" s="15" customFormat="1" ht="15.75" customHeight="1" x14ac:dyDescent="0.25">
      <c r="A30" s="123" t="s">
        <v>44</v>
      </c>
      <c r="B30" s="123"/>
      <c r="C30" s="98"/>
      <c r="D30" s="104">
        <v>41089</v>
      </c>
      <c r="E30" s="104"/>
      <c r="F30" s="104">
        <v>41122</v>
      </c>
      <c r="G30" s="104">
        <v>41157</v>
      </c>
      <c r="H30" s="104">
        <v>41154</v>
      </c>
      <c r="I30" s="104"/>
      <c r="J30" s="104">
        <v>41197</v>
      </c>
      <c r="K30" s="104"/>
      <c r="L30" s="104">
        <v>41225</v>
      </c>
      <c r="M30" s="104"/>
      <c r="N30" s="104">
        <v>41245</v>
      </c>
      <c r="O30" s="104"/>
      <c r="P30" s="104">
        <v>41295</v>
      </c>
      <c r="Q30" s="104">
        <v>41317</v>
      </c>
      <c r="R30" s="104">
        <v>41314</v>
      </c>
      <c r="S30" s="104">
        <v>41338</v>
      </c>
      <c r="T30" s="104">
        <v>41335</v>
      </c>
      <c r="U30" s="104">
        <v>41366</v>
      </c>
      <c r="V30" s="104">
        <v>41365</v>
      </c>
      <c r="W30" s="104">
        <v>41421</v>
      </c>
      <c r="X30" s="104">
        <v>41405</v>
      </c>
      <c r="Y30" s="104">
        <v>41451</v>
      </c>
      <c r="Z30" s="104">
        <v>41426</v>
      </c>
    </row>
    <row r="31" spans="1:26" s="15" customFormat="1" x14ac:dyDescent="0.25">
      <c r="B31" s="96"/>
      <c r="C31" s="98"/>
      <c r="D31" s="104">
        <v>41106</v>
      </c>
      <c r="E31" s="104"/>
      <c r="F31" s="104">
        <v>41127</v>
      </c>
      <c r="G31" s="105">
        <v>41158</v>
      </c>
      <c r="H31" s="104">
        <v>41160</v>
      </c>
      <c r="I31" s="104"/>
      <c r="J31" s="104"/>
      <c r="K31" s="104"/>
      <c r="L31" s="104">
        <v>41227</v>
      </c>
      <c r="M31" s="104"/>
      <c r="N31" s="104">
        <v>41246</v>
      </c>
      <c r="O31" s="104"/>
      <c r="P31" s="104">
        <v>41302</v>
      </c>
      <c r="Q31" s="104">
        <v>41318</v>
      </c>
      <c r="R31" s="104">
        <v>41328</v>
      </c>
      <c r="S31" s="104">
        <v>41362</v>
      </c>
      <c r="T31" s="104">
        <v>41349</v>
      </c>
      <c r="U31" s="104">
        <v>41367</v>
      </c>
      <c r="V31" s="104">
        <v>41377</v>
      </c>
      <c r="W31" s="104"/>
      <c r="X31" s="104">
        <v>41419</v>
      </c>
      <c r="Y31" s="104">
        <v>41452</v>
      </c>
      <c r="Z31" s="104">
        <v>41433</v>
      </c>
    </row>
    <row r="32" spans="1:26" s="15" customFormat="1" x14ac:dyDescent="0.25">
      <c r="B32" s="96"/>
      <c r="C32" s="98"/>
      <c r="D32" s="104"/>
      <c r="E32" s="104"/>
      <c r="F32" s="104">
        <v>41130</v>
      </c>
      <c r="G32" s="105">
        <v>41162</v>
      </c>
      <c r="H32" s="104">
        <v>41155</v>
      </c>
      <c r="I32" s="104"/>
      <c r="J32" s="104"/>
      <c r="K32" s="104"/>
      <c r="L32" s="104"/>
      <c r="M32" s="104"/>
      <c r="N32" s="104">
        <v>41258</v>
      </c>
      <c r="O32" s="104"/>
      <c r="P32" s="104">
        <v>41281</v>
      </c>
      <c r="Q32" s="104">
        <v>41319</v>
      </c>
      <c r="R32" s="104"/>
      <c r="S32" s="104"/>
      <c r="T32" s="104">
        <v>41358</v>
      </c>
      <c r="U32" s="104"/>
      <c r="V32" s="104">
        <v>41391</v>
      </c>
      <c r="W32" s="104"/>
      <c r="X32" s="104">
        <v>41417</v>
      </c>
      <c r="Y32" s="104"/>
      <c r="Z32" s="104">
        <v>41440</v>
      </c>
    </row>
    <row r="33" spans="2:26" s="15" customFormat="1" x14ac:dyDescent="0.25">
      <c r="B33" s="96"/>
      <c r="C33" s="98"/>
      <c r="D33" s="104"/>
      <c r="E33" s="104"/>
      <c r="F33" s="104">
        <v>41137</v>
      </c>
      <c r="G33" s="104">
        <v>41163</v>
      </c>
      <c r="H33" s="104">
        <v>41156</v>
      </c>
      <c r="I33" s="104"/>
      <c r="J33" s="104"/>
      <c r="K33" s="104"/>
      <c r="L33" s="104"/>
      <c r="M33" s="104"/>
      <c r="N33" s="104">
        <v>41272</v>
      </c>
      <c r="O33" s="104"/>
      <c r="P33" s="104"/>
      <c r="Q33" s="104">
        <v>41320</v>
      </c>
      <c r="R33" s="104"/>
      <c r="S33" s="104"/>
      <c r="T33" s="104"/>
      <c r="U33" s="104"/>
      <c r="V33" s="104"/>
      <c r="W33" s="104"/>
      <c r="X33" s="104">
        <v>41418</v>
      </c>
      <c r="Y33" s="104"/>
      <c r="Z33" s="104">
        <v>41428</v>
      </c>
    </row>
    <row r="34" spans="2:26" s="15" customFormat="1" x14ac:dyDescent="0.25">
      <c r="B34" s="96"/>
      <c r="C34" s="98"/>
      <c r="D34" s="104"/>
      <c r="E34" s="104"/>
      <c r="F34" s="104">
        <v>41146</v>
      </c>
      <c r="G34" s="104">
        <v>41164</v>
      </c>
      <c r="H34" s="104">
        <v>41159</v>
      </c>
      <c r="I34" s="104"/>
      <c r="J34" s="104"/>
      <c r="K34" s="104"/>
      <c r="L34" s="104"/>
      <c r="M34" s="104"/>
      <c r="N34" s="104">
        <v>41250</v>
      </c>
      <c r="O34" s="104"/>
      <c r="P34" s="104"/>
      <c r="Q34" s="104">
        <v>41323</v>
      </c>
      <c r="R34" s="104"/>
      <c r="S34" s="104"/>
      <c r="T34" s="104"/>
      <c r="U34" s="104"/>
      <c r="V34" s="104"/>
      <c r="W34" s="104"/>
      <c r="X34" s="104">
        <v>41422</v>
      </c>
      <c r="Y34" s="104"/>
      <c r="Z34" s="104">
        <v>41429</v>
      </c>
    </row>
    <row r="35" spans="2:26" s="15" customFormat="1" x14ac:dyDescent="0.25">
      <c r="B35" s="96"/>
      <c r="C35" s="98"/>
      <c r="D35" s="104"/>
      <c r="E35" s="104"/>
      <c r="F35" s="104">
        <v>41142</v>
      </c>
      <c r="G35" s="104"/>
      <c r="I35" s="104"/>
      <c r="J35" s="104"/>
      <c r="K35" s="104"/>
      <c r="L35" s="104"/>
      <c r="M35" s="104"/>
      <c r="N35" s="104"/>
      <c r="O35" s="104"/>
      <c r="P35" s="104"/>
      <c r="Q35" s="104">
        <v>41324</v>
      </c>
      <c r="R35" s="104"/>
      <c r="S35" s="104"/>
      <c r="T35" s="104"/>
      <c r="U35" s="104"/>
      <c r="V35" s="104"/>
      <c r="W35" s="104"/>
      <c r="X35" s="104">
        <v>41423</v>
      </c>
      <c r="Y35" s="104"/>
      <c r="Z35" s="104">
        <v>41430</v>
      </c>
    </row>
    <row r="36" spans="2:26" s="15" customFormat="1" x14ac:dyDescent="0.25">
      <c r="B36" s="96"/>
      <c r="C36" s="98"/>
      <c r="D36" s="104"/>
      <c r="E36" s="104"/>
      <c r="F36" s="104">
        <v>41143</v>
      </c>
      <c r="G36" s="104"/>
      <c r="H36" s="104"/>
      <c r="I36" s="104"/>
      <c r="J36" s="104"/>
      <c r="K36" s="104"/>
      <c r="L36" s="104"/>
      <c r="M36" s="104"/>
      <c r="N36" s="104"/>
      <c r="O36" s="104"/>
      <c r="P36" s="104"/>
      <c r="Q36" s="104">
        <v>41325</v>
      </c>
      <c r="R36" s="104"/>
      <c r="S36" s="104"/>
      <c r="T36" s="104"/>
      <c r="U36" s="104"/>
      <c r="V36" s="104"/>
      <c r="W36" s="104"/>
      <c r="X36" s="104">
        <v>41424</v>
      </c>
      <c r="Y36" s="104"/>
      <c r="Z36" s="104">
        <v>41431</v>
      </c>
    </row>
    <row r="37" spans="2:26" s="15" customFormat="1" x14ac:dyDescent="0.25">
      <c r="B37" s="96"/>
      <c r="C37" s="98"/>
      <c r="D37" s="104"/>
      <c r="E37" s="104"/>
      <c r="F37" s="104">
        <v>41144</v>
      </c>
      <c r="G37" s="104"/>
      <c r="H37" s="104"/>
      <c r="I37" s="104"/>
      <c r="J37" s="104"/>
      <c r="K37" s="104"/>
      <c r="L37" s="104"/>
      <c r="M37" s="104"/>
      <c r="N37" s="104"/>
      <c r="O37" s="104"/>
      <c r="P37" s="104"/>
      <c r="Q37" s="104"/>
      <c r="R37" s="104"/>
      <c r="S37" s="104"/>
      <c r="T37" s="104"/>
      <c r="U37" s="104"/>
      <c r="V37" s="104"/>
      <c r="W37" s="104"/>
      <c r="X37" s="104">
        <v>41425</v>
      </c>
      <c r="Y37" s="104"/>
      <c r="Z37" s="104">
        <v>41432</v>
      </c>
    </row>
    <row r="38" spans="2:26" s="15" customFormat="1" x14ac:dyDescent="0.25">
      <c r="B38" s="96"/>
      <c r="C38" s="98"/>
      <c r="D38" s="104"/>
      <c r="E38" s="104"/>
      <c r="F38" s="104">
        <v>41145</v>
      </c>
      <c r="G38" s="104"/>
      <c r="H38" s="104"/>
      <c r="I38" s="104"/>
      <c r="J38" s="104"/>
      <c r="K38" s="104"/>
      <c r="L38" s="104"/>
      <c r="M38" s="104"/>
      <c r="N38" s="104"/>
      <c r="O38" s="104"/>
      <c r="P38" s="104"/>
      <c r="Q38" s="104"/>
      <c r="R38" s="104"/>
      <c r="S38" s="104"/>
      <c r="T38" s="104"/>
      <c r="U38" s="104"/>
      <c r="V38" s="104"/>
      <c r="W38" s="104"/>
      <c r="X38" s="104"/>
      <c r="Y38" s="104"/>
      <c r="Z38" s="104">
        <v>41435</v>
      </c>
    </row>
    <row r="39" spans="2:26" s="15" customFormat="1" x14ac:dyDescent="0.25">
      <c r="B39" s="96"/>
      <c r="C39" s="98"/>
      <c r="D39" s="104"/>
      <c r="E39" s="104"/>
      <c r="F39" s="104">
        <v>41148</v>
      </c>
      <c r="G39" s="104"/>
      <c r="H39" s="104"/>
      <c r="I39" s="104"/>
      <c r="J39" s="104"/>
      <c r="K39" s="104"/>
      <c r="L39" s="104"/>
      <c r="M39" s="104"/>
      <c r="N39" s="104"/>
      <c r="O39" s="104"/>
      <c r="P39" s="104"/>
      <c r="Q39" s="104"/>
      <c r="R39" s="104"/>
      <c r="S39" s="104"/>
      <c r="T39" s="104"/>
      <c r="U39" s="104"/>
      <c r="V39" s="104"/>
      <c r="W39" s="104"/>
      <c r="X39" s="104"/>
      <c r="Y39" s="104"/>
      <c r="Z39" s="104">
        <v>41436</v>
      </c>
    </row>
    <row r="40" spans="2:26" s="15" customFormat="1" x14ac:dyDescent="0.25">
      <c r="B40" s="96"/>
      <c r="C40" s="98"/>
      <c r="D40" s="104"/>
      <c r="E40" s="104"/>
      <c r="F40" s="104">
        <v>41149</v>
      </c>
      <c r="G40" s="104"/>
      <c r="H40" s="104"/>
      <c r="I40" s="104"/>
      <c r="J40" s="104"/>
      <c r="K40" s="104"/>
      <c r="L40" s="104"/>
      <c r="M40" s="104"/>
      <c r="N40" s="104"/>
      <c r="O40" s="104"/>
      <c r="P40" s="104"/>
      <c r="Q40" s="104"/>
      <c r="R40" s="104"/>
      <c r="S40" s="104"/>
      <c r="T40" s="104"/>
      <c r="U40" s="104"/>
      <c r="V40" s="104"/>
      <c r="W40" s="104"/>
      <c r="X40" s="104"/>
      <c r="Y40" s="104"/>
      <c r="Z40" s="104">
        <v>41437</v>
      </c>
    </row>
    <row r="41" spans="2:26" s="15" customFormat="1" x14ac:dyDescent="0.25">
      <c r="B41" s="96"/>
      <c r="C41" s="98"/>
      <c r="D41" s="104"/>
      <c r="E41" s="104"/>
      <c r="F41" s="104">
        <v>41150</v>
      </c>
      <c r="G41" s="104"/>
      <c r="H41" s="104"/>
      <c r="I41" s="104"/>
      <c r="J41" s="104"/>
      <c r="K41" s="104"/>
      <c r="L41" s="104"/>
      <c r="M41" s="104"/>
      <c r="N41" s="104"/>
      <c r="O41" s="104"/>
      <c r="P41" s="104"/>
      <c r="Q41" s="104"/>
      <c r="R41" s="104"/>
      <c r="S41" s="104"/>
      <c r="T41" s="104"/>
      <c r="U41" s="104"/>
      <c r="V41" s="104"/>
      <c r="W41" s="104"/>
      <c r="X41" s="104"/>
      <c r="Y41" s="104"/>
      <c r="Z41" s="104">
        <v>41438</v>
      </c>
    </row>
    <row r="42" spans="2:26" s="15" customFormat="1" x14ac:dyDescent="0.25">
      <c r="B42" s="96"/>
      <c r="C42" s="98"/>
      <c r="D42" s="104"/>
      <c r="E42" s="104"/>
      <c r="F42" s="104"/>
      <c r="G42" s="104"/>
      <c r="H42" s="104"/>
      <c r="I42" s="104"/>
      <c r="J42" s="104"/>
      <c r="K42" s="104"/>
      <c r="L42" s="104"/>
      <c r="M42" s="104"/>
      <c r="N42" s="104"/>
      <c r="O42" s="104"/>
      <c r="P42" s="104"/>
      <c r="Q42" s="104"/>
      <c r="R42" s="104"/>
      <c r="S42" s="104"/>
      <c r="T42" s="104"/>
      <c r="U42" s="104"/>
      <c r="V42" s="104"/>
      <c r="W42" s="104"/>
      <c r="X42" s="104"/>
      <c r="Y42" s="104"/>
      <c r="Z42" s="104">
        <v>41439</v>
      </c>
    </row>
    <row r="43" spans="2:26" s="15" customFormat="1" x14ac:dyDescent="0.25">
      <c r="B43" s="96"/>
      <c r="C43" s="98"/>
      <c r="D43" s="104"/>
      <c r="E43" s="104"/>
      <c r="F43" s="104"/>
      <c r="G43" s="104"/>
      <c r="H43" s="104"/>
      <c r="I43" s="104"/>
      <c r="J43" s="104"/>
      <c r="K43" s="104"/>
      <c r="L43" s="104"/>
      <c r="M43" s="104"/>
      <c r="N43" s="104"/>
      <c r="O43" s="104"/>
      <c r="P43" s="104"/>
      <c r="Q43" s="104"/>
      <c r="R43" s="104"/>
      <c r="S43" s="104"/>
      <c r="T43" s="104"/>
      <c r="U43" s="104"/>
      <c r="V43" s="104"/>
      <c r="W43" s="104"/>
      <c r="X43" s="104"/>
      <c r="Y43" s="104"/>
      <c r="Z43" s="104">
        <v>41442</v>
      </c>
    </row>
    <row r="44" spans="2:26" s="15" customFormat="1" x14ac:dyDescent="0.25">
      <c r="B44" s="96"/>
      <c r="C44" s="98"/>
      <c r="D44" s="104"/>
      <c r="E44" s="104"/>
      <c r="F44" s="104"/>
      <c r="G44" s="104"/>
      <c r="H44" s="104"/>
      <c r="I44" s="104"/>
      <c r="J44" s="104"/>
      <c r="K44" s="104"/>
      <c r="L44" s="104"/>
      <c r="M44" s="104"/>
      <c r="N44" s="104"/>
      <c r="O44" s="104"/>
      <c r="P44" s="104"/>
      <c r="Q44" s="104"/>
      <c r="R44" s="104"/>
      <c r="S44" s="104"/>
      <c r="T44" s="104"/>
      <c r="U44" s="104"/>
      <c r="V44" s="104"/>
      <c r="W44" s="104"/>
      <c r="X44" s="104"/>
      <c r="Y44" s="104"/>
      <c r="Z44" s="104">
        <v>41443</v>
      </c>
    </row>
    <row r="45" spans="2:26" s="15" customFormat="1" x14ac:dyDescent="0.25">
      <c r="B45" s="96"/>
      <c r="C45" s="98"/>
      <c r="D45" s="104"/>
      <c r="E45" s="104"/>
      <c r="F45" s="104"/>
      <c r="G45" s="104"/>
      <c r="H45" s="104"/>
      <c r="I45" s="104"/>
      <c r="J45" s="104"/>
      <c r="K45" s="104"/>
      <c r="L45" s="104"/>
      <c r="M45" s="104"/>
      <c r="N45" s="104"/>
      <c r="O45" s="104"/>
      <c r="P45" s="104"/>
      <c r="Q45" s="104"/>
      <c r="R45" s="104"/>
      <c r="S45" s="104"/>
      <c r="T45" s="104"/>
      <c r="U45" s="104"/>
      <c r="V45" s="104"/>
      <c r="W45" s="104"/>
      <c r="X45" s="104"/>
      <c r="Y45" s="104"/>
      <c r="Z45" s="104">
        <v>41444</v>
      </c>
    </row>
    <row r="46" spans="2:26" s="15" customFormat="1" x14ac:dyDescent="0.25">
      <c r="B46" s="96"/>
      <c r="C46" s="98"/>
      <c r="D46" s="104"/>
      <c r="E46" s="104"/>
      <c r="F46" s="104"/>
      <c r="G46" s="104"/>
      <c r="H46" s="104"/>
      <c r="I46" s="104"/>
      <c r="J46" s="104"/>
      <c r="K46" s="104"/>
      <c r="L46" s="104"/>
      <c r="M46" s="104"/>
      <c r="N46" s="104"/>
      <c r="O46" s="104"/>
      <c r="P46" s="104"/>
      <c r="Q46" s="104"/>
      <c r="R46" s="104"/>
      <c r="S46" s="104"/>
      <c r="T46" s="104"/>
      <c r="U46" s="104"/>
      <c r="V46" s="104"/>
      <c r="W46" s="104"/>
      <c r="X46" s="104"/>
      <c r="Y46" s="104"/>
      <c r="Z46" s="104">
        <v>41445</v>
      </c>
    </row>
    <row r="47" spans="2:26" s="15" customFormat="1" x14ac:dyDescent="0.25">
      <c r="B47" s="96"/>
      <c r="C47" s="98"/>
      <c r="D47" s="104"/>
      <c r="E47" s="104"/>
      <c r="F47" s="104"/>
      <c r="G47" s="104"/>
      <c r="H47" s="104"/>
      <c r="I47" s="104"/>
      <c r="J47" s="104"/>
      <c r="K47" s="104"/>
      <c r="L47" s="104"/>
      <c r="M47" s="104"/>
      <c r="N47" s="104"/>
      <c r="O47" s="104"/>
      <c r="P47" s="104"/>
      <c r="Q47" s="104"/>
      <c r="R47" s="104"/>
      <c r="S47" s="104"/>
      <c r="T47" s="104"/>
      <c r="U47" s="104"/>
      <c r="V47" s="104"/>
      <c r="W47" s="104"/>
      <c r="X47" s="104"/>
      <c r="Y47" s="104"/>
      <c r="Z47" s="104">
        <v>41446</v>
      </c>
    </row>
    <row r="48" spans="2:26" s="15" customFormat="1" x14ac:dyDescent="0.25">
      <c r="B48" s="96"/>
      <c r="C48" s="98"/>
      <c r="D48" s="104"/>
      <c r="E48" s="104"/>
      <c r="F48" s="104"/>
      <c r="G48" s="104"/>
      <c r="H48" s="104"/>
      <c r="I48" s="104"/>
      <c r="J48" s="104"/>
      <c r="K48" s="104"/>
      <c r="L48" s="104"/>
      <c r="M48" s="104"/>
      <c r="N48" s="104"/>
      <c r="O48" s="104"/>
      <c r="P48" s="104"/>
      <c r="Q48" s="104"/>
      <c r="R48" s="104"/>
      <c r="S48" s="104"/>
      <c r="T48" s="104"/>
      <c r="U48" s="104"/>
      <c r="V48" s="104"/>
      <c r="W48" s="104"/>
      <c r="X48" s="104"/>
      <c r="Y48" s="104"/>
      <c r="Z48" s="104">
        <v>41449</v>
      </c>
    </row>
    <row r="49" spans="1:26" s="15" customFormat="1" x14ac:dyDescent="0.25">
      <c r="B49" s="96"/>
      <c r="C49" s="98"/>
      <c r="D49" s="104"/>
      <c r="E49" s="104"/>
      <c r="F49" s="104"/>
      <c r="G49" s="104"/>
      <c r="H49" s="104"/>
      <c r="I49" s="104"/>
      <c r="J49" s="104"/>
      <c r="K49" s="104"/>
      <c r="L49" s="104"/>
      <c r="M49" s="104"/>
      <c r="N49" s="104"/>
      <c r="O49" s="104"/>
      <c r="P49" s="104"/>
      <c r="Q49" s="104"/>
      <c r="R49" s="104"/>
      <c r="S49" s="104"/>
      <c r="T49" s="104"/>
      <c r="U49" s="104"/>
      <c r="V49" s="104"/>
      <c r="W49" s="104"/>
      <c r="X49" s="104"/>
      <c r="Y49" s="104"/>
      <c r="Z49" s="104">
        <v>41453</v>
      </c>
    </row>
    <row r="50" spans="1:26" s="15" customFormat="1" x14ac:dyDescent="0.25">
      <c r="A50" s="100"/>
      <c r="B50" s="101"/>
      <c r="C50" s="102">
        <f>COUNT(C30:C49)</f>
        <v>0</v>
      </c>
      <c r="D50" s="102">
        <f t="shared" ref="D50:Z50" si="1">COUNT(D30:D49)</f>
        <v>2</v>
      </c>
      <c r="E50" s="102">
        <f t="shared" si="1"/>
        <v>0</v>
      </c>
      <c r="F50" s="102">
        <f t="shared" si="1"/>
        <v>12</v>
      </c>
      <c r="G50" s="102">
        <f t="shared" si="1"/>
        <v>5</v>
      </c>
      <c r="H50" s="102">
        <f t="shared" si="1"/>
        <v>5</v>
      </c>
      <c r="I50" s="102">
        <f t="shared" si="1"/>
        <v>0</v>
      </c>
      <c r="J50" s="102">
        <f t="shared" si="1"/>
        <v>1</v>
      </c>
      <c r="K50" s="102">
        <f t="shared" si="1"/>
        <v>0</v>
      </c>
      <c r="L50" s="102">
        <f t="shared" si="1"/>
        <v>2</v>
      </c>
      <c r="M50" s="102">
        <f t="shared" si="1"/>
        <v>0</v>
      </c>
      <c r="N50" s="102">
        <f t="shared" si="1"/>
        <v>5</v>
      </c>
      <c r="O50" s="102">
        <f t="shared" si="1"/>
        <v>0</v>
      </c>
      <c r="P50" s="102">
        <f t="shared" si="1"/>
        <v>3</v>
      </c>
      <c r="Q50" s="102">
        <f>COUNT(Q30:Q49)</f>
        <v>7</v>
      </c>
      <c r="R50" s="102">
        <f t="shared" si="1"/>
        <v>2</v>
      </c>
      <c r="S50" s="102">
        <f t="shared" si="1"/>
        <v>2</v>
      </c>
      <c r="T50" s="102">
        <f t="shared" si="1"/>
        <v>3</v>
      </c>
      <c r="U50" s="102">
        <f t="shared" si="1"/>
        <v>2</v>
      </c>
      <c r="V50" s="102">
        <f t="shared" si="1"/>
        <v>3</v>
      </c>
      <c r="W50" s="102">
        <f t="shared" si="1"/>
        <v>1</v>
      </c>
      <c r="X50" s="102">
        <f t="shared" si="1"/>
        <v>8</v>
      </c>
      <c r="Y50" s="102">
        <f t="shared" si="1"/>
        <v>2</v>
      </c>
      <c r="Z50" s="102">
        <f t="shared" si="1"/>
        <v>20</v>
      </c>
    </row>
    <row r="51" spans="1:26" s="15" customFormat="1" x14ac:dyDescent="0.25">
      <c r="B51" s="96"/>
      <c r="C51" s="98"/>
      <c r="D51" s="98"/>
      <c r="E51" s="98"/>
      <c r="F51" s="98"/>
      <c r="G51" s="98"/>
      <c r="H51" s="98"/>
      <c r="I51" s="98"/>
      <c r="J51" s="98"/>
      <c r="K51" s="98"/>
      <c r="L51" s="98"/>
      <c r="M51" s="98"/>
      <c r="N51" s="98"/>
      <c r="O51" s="98"/>
      <c r="P51" s="98"/>
      <c r="Q51" s="98"/>
      <c r="R51" s="98"/>
      <c r="S51" s="98"/>
      <c r="T51" s="98"/>
      <c r="U51" s="98"/>
      <c r="V51" s="98"/>
      <c r="W51" s="98"/>
      <c r="X51" s="98"/>
      <c r="Y51" s="98"/>
      <c r="Z51" s="104"/>
    </row>
    <row r="52" spans="1:26" s="15" customFormat="1" x14ac:dyDescent="0.25">
      <c r="B52" s="96"/>
      <c r="C52" s="103">
        <f>+C50+E50+G50+I50+K50+M50+O50+Q50+S50+U50+W50+Y50</f>
        <v>19</v>
      </c>
      <c r="D52" s="103">
        <f>+D50+F50+H50+J50+L50+N50+P50+R50+T50+V50+X50+Z50</f>
        <v>66</v>
      </c>
      <c r="E52" s="98"/>
      <c r="F52" s="98"/>
      <c r="G52" s="98"/>
      <c r="H52" s="98"/>
      <c r="I52" s="98"/>
      <c r="J52" s="98"/>
      <c r="K52" s="98"/>
      <c r="L52" s="98"/>
      <c r="M52" s="98"/>
      <c r="N52" s="98"/>
      <c r="O52" s="98"/>
      <c r="P52" s="98"/>
      <c r="Q52" s="98"/>
      <c r="R52" s="98"/>
      <c r="S52" s="98"/>
      <c r="T52" s="98"/>
      <c r="U52" s="98"/>
      <c r="V52" s="98"/>
      <c r="W52" s="98"/>
      <c r="X52" s="98"/>
      <c r="Y52" s="98"/>
      <c r="Z52" s="104"/>
    </row>
    <row r="53" spans="1:26" s="15" customFormat="1" x14ac:dyDescent="0.25">
      <c r="B53" s="96"/>
      <c r="C53" s="103">
        <f>SUM(C52:D52)</f>
        <v>85</v>
      </c>
      <c r="D53" s="98"/>
      <c r="E53" s="98"/>
      <c r="F53" s="98"/>
      <c r="G53" s="98"/>
      <c r="H53" s="98"/>
      <c r="I53" s="98"/>
      <c r="J53" s="98"/>
      <c r="K53" s="98"/>
      <c r="L53" s="98"/>
      <c r="M53" s="98"/>
      <c r="N53" s="98"/>
      <c r="O53" s="98"/>
      <c r="P53" s="98"/>
      <c r="Q53" s="98"/>
      <c r="R53" s="98"/>
      <c r="S53" s="98"/>
      <c r="T53" s="98"/>
      <c r="U53" s="98"/>
      <c r="V53" s="98"/>
      <c r="W53" s="98"/>
      <c r="X53" s="98"/>
      <c r="Y53" s="98"/>
      <c r="Z53" s="104"/>
    </row>
    <row r="54" spans="1:26" s="15" customFormat="1" x14ac:dyDescent="0.25">
      <c r="B54" s="96"/>
      <c r="C54" s="98"/>
      <c r="D54" s="98"/>
      <c r="E54" s="98"/>
      <c r="F54" s="98"/>
      <c r="G54" s="98"/>
      <c r="H54" s="98"/>
      <c r="I54" s="98"/>
      <c r="J54" s="98"/>
      <c r="K54" s="98"/>
      <c r="L54" s="98"/>
      <c r="M54" s="98"/>
      <c r="N54" s="98"/>
      <c r="O54" s="98"/>
      <c r="P54" s="98"/>
      <c r="Q54" s="98"/>
      <c r="R54" s="98"/>
      <c r="S54" s="98"/>
      <c r="T54" s="98"/>
      <c r="U54" s="98"/>
      <c r="V54" s="98"/>
      <c r="W54" s="98"/>
      <c r="X54" s="98"/>
      <c r="Y54" s="98"/>
      <c r="Z54" s="98"/>
    </row>
    <row r="55" spans="1:26" s="15" customFormat="1" ht="15.75" customHeight="1" x14ac:dyDescent="0.25">
      <c r="A55" s="121" t="s">
        <v>45</v>
      </c>
      <c r="B55" s="121"/>
      <c r="C55" s="98">
        <v>41102</v>
      </c>
      <c r="D55" s="98"/>
      <c r="E55" s="98"/>
      <c r="F55" s="98"/>
      <c r="G55" s="98">
        <v>41159</v>
      </c>
      <c r="H55" s="98"/>
      <c r="I55" s="98">
        <v>41193</v>
      </c>
      <c r="J55" s="98"/>
      <c r="K55" s="98">
        <v>41214</v>
      </c>
      <c r="L55" s="98"/>
      <c r="M55" s="98">
        <v>41254</v>
      </c>
      <c r="N55" s="98">
        <v>41247</v>
      </c>
      <c r="O55" s="98"/>
      <c r="P55" s="98"/>
      <c r="Q55" s="98"/>
      <c r="R55" s="98"/>
      <c r="S55" s="98"/>
      <c r="T55" s="98"/>
      <c r="U55" s="98">
        <v>41394</v>
      </c>
      <c r="V55" s="98"/>
      <c r="W55" s="98">
        <v>41395</v>
      </c>
      <c r="X55" s="98">
        <v>41416</v>
      </c>
      <c r="Y55" s="98">
        <v>41432</v>
      </c>
      <c r="Z55" s="98"/>
    </row>
    <row r="56" spans="1:26" s="15" customFormat="1" x14ac:dyDescent="0.25">
      <c r="B56" s="96"/>
      <c r="C56" s="98">
        <v>41103</v>
      </c>
      <c r="D56" s="98"/>
      <c r="E56" s="98"/>
      <c r="F56" s="98"/>
      <c r="G56" s="98">
        <v>41156</v>
      </c>
      <c r="H56" s="98"/>
      <c r="I56" s="98">
        <v>41213</v>
      </c>
      <c r="J56" s="98"/>
      <c r="K56" s="98">
        <v>41215</v>
      </c>
      <c r="L56" s="98"/>
      <c r="M56" s="98"/>
      <c r="N56" s="98"/>
      <c r="O56" s="98"/>
      <c r="P56" s="98"/>
      <c r="Q56" s="98"/>
      <c r="R56" s="98"/>
      <c r="S56" s="98"/>
      <c r="T56" s="98"/>
      <c r="U56" s="98"/>
      <c r="V56" s="98"/>
      <c r="W56" s="98"/>
      <c r="X56" s="98"/>
      <c r="Y56" s="98">
        <v>41430</v>
      </c>
      <c r="Z56" s="98"/>
    </row>
    <row r="57" spans="1:26" s="15" customFormat="1" x14ac:dyDescent="0.25">
      <c r="B57" s="96"/>
      <c r="C57" s="98">
        <v>41106</v>
      </c>
      <c r="D57" s="98"/>
      <c r="E57" s="98"/>
      <c r="F57" s="98"/>
      <c r="G57" s="98">
        <v>41162</v>
      </c>
      <c r="H57" s="98"/>
      <c r="I57" s="98">
        <v>41183</v>
      </c>
      <c r="J57" s="98"/>
      <c r="K57" s="105">
        <v>41219</v>
      </c>
      <c r="L57" s="98"/>
      <c r="M57" s="98"/>
      <c r="N57" s="98"/>
      <c r="O57" s="98"/>
      <c r="P57" s="98"/>
      <c r="Q57" s="98"/>
      <c r="R57" s="98"/>
      <c r="S57" s="98"/>
      <c r="T57" s="98"/>
      <c r="U57" s="98"/>
      <c r="V57" s="98"/>
      <c r="W57" s="98"/>
      <c r="X57" s="98"/>
      <c r="Y57" s="98">
        <v>41438</v>
      </c>
      <c r="Z57" s="98"/>
    </row>
    <row r="58" spans="1:26" s="15" customFormat="1" x14ac:dyDescent="0.25">
      <c r="B58" s="96"/>
      <c r="C58" s="98"/>
      <c r="D58" s="98"/>
      <c r="E58" s="98"/>
      <c r="F58" s="98"/>
      <c r="G58" s="98">
        <v>41164</v>
      </c>
      <c r="H58" s="98"/>
      <c r="I58" s="98">
        <v>41184</v>
      </c>
      <c r="J58" s="98"/>
      <c r="K58" s="98">
        <v>41220</v>
      </c>
      <c r="L58" s="98"/>
      <c r="M58" s="98"/>
      <c r="N58" s="98"/>
      <c r="O58" s="98"/>
      <c r="P58" s="98"/>
      <c r="Q58" s="98"/>
      <c r="R58" s="98"/>
      <c r="S58" s="98"/>
      <c r="T58" s="98"/>
      <c r="U58" s="98"/>
      <c r="V58" s="98"/>
      <c r="W58" s="98"/>
      <c r="X58" s="98"/>
      <c r="Y58" s="98">
        <v>41449</v>
      </c>
      <c r="Z58" s="98"/>
    </row>
    <row r="59" spans="1:26" s="15" customFormat="1" x14ac:dyDescent="0.25">
      <c r="B59" s="96"/>
      <c r="C59" s="98"/>
      <c r="D59" s="98"/>
      <c r="E59" s="98"/>
      <c r="F59" s="98"/>
      <c r="G59" s="98">
        <v>41169</v>
      </c>
      <c r="H59" s="98"/>
      <c r="I59" s="98">
        <v>41185</v>
      </c>
      <c r="J59" s="98"/>
      <c r="K59" s="98">
        <v>41221</v>
      </c>
      <c r="L59" s="98"/>
      <c r="M59" s="98"/>
      <c r="N59" s="98"/>
      <c r="O59" s="98"/>
      <c r="P59" s="98"/>
      <c r="Q59" s="98"/>
      <c r="R59" s="98"/>
      <c r="S59" s="98"/>
      <c r="T59" s="98"/>
      <c r="U59" s="98"/>
      <c r="V59" s="98"/>
      <c r="W59" s="98"/>
      <c r="X59" s="98"/>
      <c r="Y59" s="98"/>
      <c r="Z59" s="98"/>
    </row>
    <row r="60" spans="1:26" s="15" customFormat="1" x14ac:dyDescent="0.25">
      <c r="B60" s="96"/>
      <c r="C60" s="98"/>
      <c r="D60" s="98"/>
      <c r="E60" s="98"/>
      <c r="F60" s="98"/>
      <c r="G60" s="98">
        <v>41170</v>
      </c>
      <c r="H60" s="98"/>
      <c r="I60" s="98">
        <v>41186</v>
      </c>
      <c r="J60" s="98"/>
      <c r="K60" s="98">
        <v>41218</v>
      </c>
      <c r="L60" s="98"/>
      <c r="M60" s="98"/>
      <c r="N60" s="98"/>
      <c r="O60" s="98"/>
      <c r="P60" s="98"/>
      <c r="Q60" s="98"/>
      <c r="R60" s="98"/>
      <c r="S60" s="98"/>
      <c r="T60" s="98"/>
      <c r="U60" s="98"/>
      <c r="V60" s="98"/>
      <c r="W60" s="98"/>
      <c r="X60" s="98"/>
      <c r="Y60" s="98"/>
      <c r="Z60" s="98"/>
    </row>
    <row r="61" spans="1:26" s="15" customFormat="1" x14ac:dyDescent="0.25">
      <c r="B61" s="96"/>
      <c r="C61" s="98"/>
      <c r="D61" s="98"/>
      <c r="E61" s="98"/>
      <c r="F61" s="98"/>
      <c r="G61" s="98">
        <v>41171</v>
      </c>
      <c r="H61" s="98"/>
      <c r="I61" s="98">
        <v>41187</v>
      </c>
      <c r="J61" s="98"/>
      <c r="K61" s="98">
        <v>41225</v>
      </c>
      <c r="L61" s="98"/>
      <c r="M61" s="98"/>
      <c r="N61" s="98"/>
      <c r="O61" s="98"/>
      <c r="P61" s="98"/>
      <c r="Q61" s="98"/>
      <c r="R61" s="98"/>
      <c r="S61" s="98"/>
      <c r="T61" s="98"/>
      <c r="U61" s="98"/>
      <c r="V61" s="98"/>
      <c r="W61" s="98"/>
      <c r="X61" s="98"/>
      <c r="Y61" s="98"/>
      <c r="Z61" s="98"/>
    </row>
    <row r="62" spans="1:26" s="15" customFormat="1" x14ac:dyDescent="0.25">
      <c r="B62" s="96"/>
      <c r="C62" s="98"/>
      <c r="D62" s="98"/>
      <c r="E62" s="98"/>
      <c r="F62" s="98"/>
      <c r="G62" s="98">
        <v>41172</v>
      </c>
      <c r="H62" s="98"/>
      <c r="I62" s="98">
        <v>41191</v>
      </c>
      <c r="J62" s="98"/>
      <c r="L62" s="98"/>
      <c r="M62" s="98"/>
      <c r="N62" s="98"/>
      <c r="O62" s="98"/>
      <c r="P62" s="98"/>
      <c r="Q62" s="98"/>
      <c r="R62" s="98"/>
      <c r="S62" s="98"/>
      <c r="T62" s="98"/>
      <c r="U62" s="98"/>
      <c r="V62" s="98"/>
      <c r="W62" s="98"/>
      <c r="X62" s="98"/>
      <c r="Y62" s="98"/>
      <c r="Z62" s="98"/>
    </row>
    <row r="63" spans="1:26" s="15" customFormat="1" x14ac:dyDescent="0.25">
      <c r="B63" s="96"/>
      <c r="C63" s="98"/>
      <c r="D63" s="98"/>
      <c r="E63" s="98"/>
      <c r="F63" s="98"/>
      <c r="G63" s="98">
        <v>41176</v>
      </c>
      <c r="H63" s="98"/>
      <c r="I63" s="98">
        <v>41192</v>
      </c>
      <c r="J63" s="98"/>
      <c r="K63" s="98"/>
      <c r="L63" s="98"/>
      <c r="M63" s="98"/>
      <c r="N63" s="98"/>
      <c r="O63" s="98"/>
      <c r="P63" s="98"/>
      <c r="Q63" s="98"/>
      <c r="R63" s="98"/>
      <c r="S63" s="98"/>
      <c r="T63" s="98"/>
      <c r="U63" s="98"/>
      <c r="V63" s="98"/>
      <c r="W63" s="98"/>
      <c r="X63" s="98"/>
      <c r="Y63" s="98"/>
      <c r="Z63" s="98"/>
    </row>
    <row r="64" spans="1:26" s="15" customFormat="1" x14ac:dyDescent="0.25">
      <c r="B64" s="96"/>
      <c r="C64" s="98"/>
      <c r="D64" s="98"/>
      <c r="E64" s="98"/>
      <c r="F64" s="98"/>
      <c r="G64" s="98">
        <v>41177</v>
      </c>
      <c r="H64" s="98"/>
      <c r="I64" s="98">
        <v>41194</v>
      </c>
      <c r="J64" s="98"/>
      <c r="K64" s="98"/>
      <c r="L64" s="98"/>
      <c r="M64" s="98"/>
      <c r="N64" s="98"/>
      <c r="O64" s="98"/>
      <c r="P64" s="98"/>
      <c r="Q64" s="98"/>
      <c r="R64" s="98"/>
      <c r="S64" s="98"/>
      <c r="T64" s="98"/>
      <c r="U64" s="98"/>
      <c r="V64" s="98"/>
      <c r="W64" s="98"/>
      <c r="X64" s="98"/>
      <c r="Y64" s="98"/>
      <c r="Z64" s="98"/>
    </row>
    <row r="65" spans="1:26" s="15" customFormat="1" x14ac:dyDescent="0.25">
      <c r="B65" s="96"/>
      <c r="C65" s="98"/>
      <c r="D65" s="98"/>
      <c r="E65" s="98"/>
      <c r="F65" s="98"/>
      <c r="G65" s="98">
        <v>41178</v>
      </c>
      <c r="H65" s="98"/>
      <c r="I65" s="98">
        <v>41198</v>
      </c>
      <c r="J65" s="98"/>
      <c r="K65" s="98"/>
      <c r="L65" s="98"/>
      <c r="M65" s="98"/>
      <c r="N65" s="98"/>
      <c r="O65" s="98"/>
      <c r="P65" s="98"/>
      <c r="Q65" s="98"/>
      <c r="R65" s="98"/>
      <c r="S65" s="98"/>
      <c r="T65" s="98"/>
      <c r="U65" s="98"/>
      <c r="V65" s="98"/>
      <c r="W65" s="98"/>
      <c r="X65" s="98"/>
      <c r="Y65" s="98"/>
      <c r="Z65" s="98"/>
    </row>
    <row r="66" spans="1:26" s="15" customFormat="1" x14ac:dyDescent="0.25">
      <c r="B66" s="96"/>
      <c r="C66" s="98"/>
      <c r="D66" s="98"/>
      <c r="E66" s="98"/>
      <c r="F66" s="98"/>
      <c r="G66" s="98">
        <v>41179</v>
      </c>
      <c r="H66" s="98"/>
      <c r="I66" s="98">
        <v>41199</v>
      </c>
      <c r="J66" s="98"/>
      <c r="K66" s="98"/>
      <c r="L66" s="98"/>
      <c r="M66" s="98"/>
      <c r="N66" s="98"/>
      <c r="O66" s="98"/>
      <c r="P66" s="98"/>
      <c r="Q66" s="98"/>
      <c r="R66" s="98"/>
      <c r="S66" s="98"/>
      <c r="T66" s="98"/>
      <c r="U66" s="98"/>
      <c r="V66" s="98"/>
      <c r="W66" s="98"/>
      <c r="X66" s="98"/>
      <c r="Y66" s="98"/>
      <c r="Z66" s="98"/>
    </row>
    <row r="67" spans="1:26" s="15" customFormat="1" x14ac:dyDescent="0.25">
      <c r="B67" s="96"/>
      <c r="C67" s="98"/>
      <c r="D67" s="98"/>
      <c r="E67" s="98"/>
      <c r="F67" s="98"/>
      <c r="G67" s="98">
        <v>41180</v>
      </c>
      <c r="H67" s="98"/>
      <c r="I67" s="98">
        <v>41200</v>
      </c>
      <c r="J67" s="98"/>
      <c r="K67" s="98"/>
      <c r="L67" s="98"/>
      <c r="M67" s="98"/>
      <c r="N67" s="98"/>
      <c r="O67" s="98"/>
      <c r="P67" s="98"/>
      <c r="Q67" s="98"/>
      <c r="R67" s="98"/>
      <c r="S67" s="98"/>
      <c r="T67" s="98"/>
      <c r="U67" s="98"/>
      <c r="V67" s="98"/>
      <c r="W67" s="98"/>
      <c r="X67" s="98"/>
      <c r="Y67" s="98"/>
      <c r="Z67" s="98"/>
    </row>
    <row r="68" spans="1:26" s="15" customFormat="1" x14ac:dyDescent="0.25">
      <c r="B68" s="96"/>
      <c r="C68" s="98"/>
      <c r="D68" s="98"/>
      <c r="E68" s="98"/>
      <c r="F68" s="98"/>
      <c r="G68" s="98"/>
      <c r="H68" s="98"/>
      <c r="I68" s="98">
        <v>41201</v>
      </c>
      <c r="J68" s="98"/>
      <c r="K68" s="98"/>
      <c r="L68" s="98"/>
      <c r="M68" s="98"/>
      <c r="N68" s="98"/>
      <c r="O68" s="98"/>
      <c r="P68" s="98"/>
      <c r="Q68" s="98"/>
      <c r="R68" s="98"/>
      <c r="S68" s="98"/>
      <c r="T68" s="98"/>
      <c r="U68" s="98"/>
      <c r="V68" s="98"/>
      <c r="W68" s="98"/>
      <c r="X68" s="98"/>
      <c r="Y68" s="98"/>
      <c r="Z68" s="98"/>
    </row>
    <row r="69" spans="1:26" s="15" customFormat="1" x14ac:dyDescent="0.25">
      <c r="B69" s="96"/>
      <c r="C69" s="98"/>
      <c r="D69" s="98"/>
      <c r="E69" s="98"/>
      <c r="F69" s="98"/>
      <c r="G69" s="98"/>
      <c r="H69" s="98"/>
      <c r="I69" s="98"/>
      <c r="J69" s="98"/>
      <c r="K69" s="98"/>
      <c r="L69" s="98"/>
      <c r="M69" s="98"/>
      <c r="N69" s="98"/>
      <c r="O69" s="98"/>
      <c r="P69" s="98"/>
      <c r="Q69" s="98"/>
      <c r="R69" s="98"/>
      <c r="S69" s="98"/>
      <c r="T69" s="98"/>
      <c r="U69" s="98"/>
      <c r="V69" s="98"/>
      <c r="W69" s="98"/>
      <c r="X69" s="98"/>
      <c r="Y69" s="98"/>
      <c r="Z69" s="98"/>
    </row>
    <row r="70" spans="1:26" s="15" customFormat="1" x14ac:dyDescent="0.25">
      <c r="B70" s="96"/>
      <c r="C70" s="98"/>
      <c r="D70" s="98"/>
      <c r="E70" s="98"/>
      <c r="F70" s="98"/>
      <c r="G70" s="98"/>
      <c r="H70" s="98"/>
      <c r="I70" s="98"/>
      <c r="J70" s="98"/>
      <c r="K70" s="98"/>
      <c r="L70" s="98"/>
      <c r="M70" s="98"/>
      <c r="N70" s="98"/>
      <c r="O70" s="98"/>
      <c r="P70" s="98"/>
      <c r="Q70" s="98"/>
      <c r="R70" s="98"/>
      <c r="S70" s="98"/>
      <c r="T70" s="98"/>
      <c r="U70" s="98"/>
      <c r="V70" s="98"/>
      <c r="W70" s="98"/>
      <c r="X70" s="98"/>
      <c r="Y70" s="98"/>
      <c r="Z70" s="98"/>
    </row>
    <row r="71" spans="1:26" s="15" customFormat="1" x14ac:dyDescent="0.25">
      <c r="B71" s="106"/>
      <c r="C71" s="98"/>
      <c r="D71" s="98"/>
      <c r="E71" s="98"/>
      <c r="F71" s="98"/>
      <c r="G71" s="98"/>
      <c r="H71" s="98"/>
      <c r="I71" s="98"/>
      <c r="J71" s="98"/>
      <c r="K71" s="98"/>
      <c r="L71" s="98"/>
      <c r="M71" s="98"/>
      <c r="N71" s="98"/>
      <c r="O71" s="98"/>
      <c r="P71" s="98"/>
      <c r="Q71" s="98"/>
      <c r="R71" s="98"/>
      <c r="S71" s="98"/>
      <c r="T71" s="98"/>
      <c r="U71" s="98"/>
      <c r="V71" s="98"/>
      <c r="W71" s="98"/>
      <c r="X71" s="98"/>
      <c r="Y71" s="98"/>
      <c r="Z71" s="98"/>
    </row>
    <row r="72" spans="1:26" s="15" customFormat="1" x14ac:dyDescent="0.25">
      <c r="A72" s="100"/>
      <c r="B72" s="101"/>
      <c r="C72" s="102">
        <f>COUNT(C55:C71)</f>
        <v>3</v>
      </c>
      <c r="D72" s="102">
        <f t="shared" ref="D72:Z72" si="2">COUNT(D55:D71)</f>
        <v>0</v>
      </c>
      <c r="E72" s="102">
        <f t="shared" si="2"/>
        <v>0</v>
      </c>
      <c r="F72" s="102">
        <f t="shared" si="2"/>
        <v>0</v>
      </c>
      <c r="G72" s="102">
        <f t="shared" si="2"/>
        <v>13</v>
      </c>
      <c r="H72" s="102">
        <f t="shared" si="2"/>
        <v>0</v>
      </c>
      <c r="I72" s="102">
        <f t="shared" si="2"/>
        <v>14</v>
      </c>
      <c r="J72" s="102">
        <f t="shared" si="2"/>
        <v>0</v>
      </c>
      <c r="K72" s="102">
        <f t="shared" si="2"/>
        <v>7</v>
      </c>
      <c r="L72" s="102">
        <f t="shared" si="2"/>
        <v>0</v>
      </c>
      <c r="M72" s="102">
        <f t="shared" si="2"/>
        <v>1</v>
      </c>
      <c r="N72" s="102">
        <f t="shared" si="2"/>
        <v>1</v>
      </c>
      <c r="O72" s="102">
        <f t="shared" si="2"/>
        <v>0</v>
      </c>
      <c r="P72" s="102">
        <f t="shared" si="2"/>
        <v>0</v>
      </c>
      <c r="Q72" s="102">
        <f t="shared" si="2"/>
        <v>0</v>
      </c>
      <c r="R72" s="102">
        <f t="shared" si="2"/>
        <v>0</v>
      </c>
      <c r="S72" s="102">
        <f t="shared" si="2"/>
        <v>0</v>
      </c>
      <c r="T72" s="102">
        <f t="shared" si="2"/>
        <v>0</v>
      </c>
      <c r="U72" s="102">
        <f t="shared" si="2"/>
        <v>1</v>
      </c>
      <c r="V72" s="102">
        <f t="shared" si="2"/>
        <v>0</v>
      </c>
      <c r="W72" s="102">
        <f t="shared" si="2"/>
        <v>1</v>
      </c>
      <c r="X72" s="102">
        <f t="shared" si="2"/>
        <v>1</v>
      </c>
      <c r="Y72" s="102">
        <f t="shared" si="2"/>
        <v>4</v>
      </c>
      <c r="Z72" s="102">
        <f t="shared" si="2"/>
        <v>0</v>
      </c>
    </row>
    <row r="73" spans="1:26" s="15" customFormat="1" x14ac:dyDescent="0.25">
      <c r="A73" s="107"/>
      <c r="B73" s="106"/>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row>
    <row r="75" spans="1:26" x14ac:dyDescent="0.25">
      <c r="A75" s="94" t="s">
        <v>89</v>
      </c>
      <c r="C75" s="103">
        <f>+C72+E72+G72+I72+K72+M72+O72+Q72+S72+U72+W72+Y72</f>
        <v>44</v>
      </c>
      <c r="D75" s="103">
        <f>+D72+F72+H72+J72+L72+N72+P72+R72+T72+V72+X72+Z72</f>
        <v>2</v>
      </c>
    </row>
    <row r="76" spans="1:26" x14ac:dyDescent="0.25">
      <c r="A76" s="94" t="s">
        <v>90</v>
      </c>
      <c r="C76" s="103">
        <f>SUM(C75:D75)</f>
        <v>46</v>
      </c>
    </row>
  </sheetData>
  <mergeCells count="17">
    <mergeCell ref="C7:N7"/>
    <mergeCell ref="O7:Z7"/>
    <mergeCell ref="C8:D8"/>
    <mergeCell ref="E8:F8"/>
    <mergeCell ref="G8:H8"/>
    <mergeCell ref="I8:J8"/>
    <mergeCell ref="K8:L8"/>
    <mergeCell ref="M8:N8"/>
    <mergeCell ref="O8:P8"/>
    <mergeCell ref="Q8:R8"/>
    <mergeCell ref="A55:B55"/>
    <mergeCell ref="S8:T8"/>
    <mergeCell ref="U8:V8"/>
    <mergeCell ref="W8:X8"/>
    <mergeCell ref="Y8:Z8"/>
    <mergeCell ref="A10:B10"/>
    <mergeCell ref="A30:B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190E13D69736428DC0AA09A9BE07E0" ma:contentTypeVersion="175" ma:contentTypeDescription="" ma:contentTypeScope="" ma:versionID="ba2a7d46f7d34ffa8e36e51e3a0a1f7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2014-04-03T07:00:00+00:00</OpenedDate>
    <Date1 xmlns="dc463f71-b30c-4ab2-9473-d307f9d35888">2014-08-20T07:00:00+00:00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140560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1E5A274-220B-4A04-8110-D51435A9F499}"/>
</file>

<file path=customXml/itemProps2.xml><?xml version="1.0" encoding="utf-8"?>
<ds:datastoreItem xmlns:ds="http://schemas.openxmlformats.org/officeDocument/2006/customXml" ds:itemID="{37AD7217-C0BA-44F6-A201-E6B759EF6F75}"/>
</file>

<file path=customXml/itemProps3.xml><?xml version="1.0" encoding="utf-8"?>
<ds:datastoreItem xmlns:ds="http://schemas.openxmlformats.org/officeDocument/2006/customXml" ds:itemID="{47EAF3D8-5AE1-4519-BBD1-E890CA5D73EF}"/>
</file>

<file path=customXml/itemProps4.xml><?xml version="1.0" encoding="utf-8"?>
<ds:datastoreItem xmlns:ds="http://schemas.openxmlformats.org/officeDocument/2006/customXml" ds:itemID="{753DA4F1-C4DE-4DA3-9534-FF9300AA53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Spare Truck Rents</vt:lpstr>
      <vt:lpstr>Usage Analysis</vt:lpstr>
      <vt:lpstr>'Spare Truck Rents'!Print_Area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Davis</dc:creator>
  <cp:lastModifiedBy>Jackie Davis</cp:lastModifiedBy>
  <dcterms:created xsi:type="dcterms:W3CDTF">2014-08-19T19:00:11Z</dcterms:created>
  <dcterms:modified xsi:type="dcterms:W3CDTF">2014-08-19T20:35:38Z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0x0101006E56B4D1795A2E4DB2F0B01679ED314A00D2190E13D69736428DC0AA09A9BE07E0</vt:lpwstr>
  </property>
  <property fmtid="{D5CDD505-2E9C-101B-9397-08002B2CF9AE}" pid="3" name="_docset_NoMedatataSyncRequired">
    <vt:lpwstr>False</vt:lpwstr>
  </property>
</Properties>
</file>