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1.xml" ContentType="application/vnd.openxmlformats-officedocument.spreadsheetml.comments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Decoupling Mechanism\Washington\3 Year Decoupling Evaluation\Earnings Test\Other IOUs\Decoupling Mechanisms\"/>
    </mc:Choice>
  </mc:AlternateContent>
  <xr:revisionPtr revIDLastSave="0" documentId="8_{594B09EB-6DCD-4E7D-805B-DF9551266C51}" xr6:coauthVersionLast="45" xr6:coauthVersionMax="45" xr10:uidLastSave="{00000000-0000-0000-0000-000000000000}"/>
  <bookViews>
    <workbookView xWindow="-108" yWindow="-108" windowWidth="19416" windowHeight="10416" tabRatio="895" firstSheet="2" activeTab="3" xr2:uid="{00000000-000D-0000-FFFF-FFFF00000000}"/>
  </bookViews>
  <sheets>
    <sheet name="Delivery Rate Change Calc" sheetId="1" r:id="rId1"/>
    <sheet name="Delivery Rate Change Calc 26&amp;31" sheetId="2" r:id="rId2"/>
    <sheet name="FPC Rate Change Calc" sheetId="3" r:id="rId3"/>
    <sheet name="Summary of Rates" sheetId="12" r:id="rId4"/>
    <sheet name="Rate Test" sheetId="5" r:id="rId5"/>
    <sheet name="Rate Test 26&amp;31" sheetId="6" r:id="rId6"/>
    <sheet name="2018 Earn Test Alloc" sheetId="18" r:id="rId7"/>
    <sheet name="Rate Impacts--&gt;" sheetId="42" r:id="rId8"/>
    <sheet name="Typical Residential Sch 142" sheetId="45" r:id="rId9"/>
    <sheet name="Impacts Sch 142" sheetId="44" r:id="rId10"/>
    <sheet name="Sch 142 Impacts" sheetId="46" r:id="rId11"/>
    <sheet name="Balances--&gt;" sheetId="82" r:id="rId12"/>
    <sheet name="Delivery Deferral Balance" sheetId="31" r:id="rId13"/>
    <sheet name="FPC Deferral Balance" sheetId="32" r:id="rId14"/>
    <sheet name="Electric Account Balance" sheetId="41" r:id="rId15"/>
    <sheet name="Amort Estimate" sheetId="29" r:id="rId16"/>
    <sheet name="Work Papers--&gt;" sheetId="16" r:id="rId17"/>
    <sheet name="Schedule 7" sheetId="68" r:id="rId18"/>
    <sheet name="Schedule 8&amp;24" sheetId="69" r:id="rId19"/>
    <sheet name="Schedule 7A,11,25,29,35,43" sheetId="70" r:id="rId20"/>
    <sheet name="Schedule 40" sheetId="71" r:id="rId21"/>
    <sheet name="Schedule 12&amp;26" sheetId="72" r:id="rId22"/>
    <sheet name="Schedule 10&amp;31" sheetId="73" r:id="rId23"/>
    <sheet name="Schedule 46&amp;49" sheetId="74" r:id="rId24"/>
    <sheet name="FPC Sch 7" sheetId="75" r:id="rId25"/>
    <sheet name="FPC Sch 8&amp;24" sheetId="76" r:id="rId26"/>
    <sheet name="FPC Sch 7A,11,25,29,35,43" sheetId="77" r:id="rId27"/>
    <sheet name="FPC Sch 40" sheetId="78" r:id="rId28"/>
    <sheet name="FPC Sch 12&amp;26" sheetId="79" r:id="rId29"/>
    <sheet name="FPC Sch 10&amp;31" sheetId="80" r:id="rId30"/>
    <sheet name="FPC Sch 46&amp;49" sheetId="81" r:id="rId31"/>
    <sheet name="F2018 Forecast" sheetId="28" r:id="rId32"/>
    <sheet name="2018 Elec Margin Calc" sheetId="22" r:id="rId33"/>
    <sheet name="2018 Norm Total Usage" sheetId="38" r:id="rId34"/>
    <sheet name="2018 Average Cust Counts" sheetId="40" r:id="rId35"/>
    <sheet name="2018 Electric Earnings Test" sheetId="64" r:id="rId36"/>
    <sheet name="Conversion Factor" sheetId="30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______Jun09">" BS!$AI$7:$AI$1643"</definedName>
    <definedName name="_____Apr04" localSheetId="14">[1]BS!$U$7:$U$3582</definedName>
    <definedName name="_____Apr04">[1]BS!$U$7:$U$3582</definedName>
    <definedName name="_____Aug04" localSheetId="14">[1]BS!$Y$7:$Y$3582</definedName>
    <definedName name="_____Aug04">[1]BS!$Y$7:$Y$3582</definedName>
    <definedName name="_____Aug09" localSheetId="14" xml:space="preserve"> [2]BS!$Y$7:$Y$1726</definedName>
    <definedName name="_____Aug09" xml:space="preserve"> [2]BS!$Y$7:$Y$1726</definedName>
    <definedName name="_____Dec03" localSheetId="14">[3]BS!$T$7:$T$3582</definedName>
    <definedName name="_____Dec03">[3]BS!$T$7:$T$3582</definedName>
    <definedName name="_____Dec04" localSheetId="14">[1]BS!$AC$7:$AC$3580</definedName>
    <definedName name="_____Dec04">[1]BS!$AC$7:$AC$3580</definedName>
    <definedName name="_____Feb04" localSheetId="14">[1]BS!$S$7:$S$3582</definedName>
    <definedName name="_____Feb04">[1]BS!$S$7:$S$3582</definedName>
    <definedName name="_____Jan04" localSheetId="14">[1]BS!$R$7:$R$3582</definedName>
    <definedName name="_____Jan04">[1]BS!$R$7:$R$3582</definedName>
    <definedName name="_____Jul04" localSheetId="14">[1]BS!$X$7:$X$3582</definedName>
    <definedName name="_____Jul04">[1]BS!$X$7:$X$3582</definedName>
    <definedName name="_____Jul09" localSheetId="14" xml:space="preserve"> [2]BS!$X$7:$X$1726</definedName>
    <definedName name="_____Jul09" xml:space="preserve"> [2]BS!$X$7:$X$1726</definedName>
    <definedName name="_____Jun04" localSheetId="14">[1]BS!$W$7:$W$3582</definedName>
    <definedName name="_____Jun04">[1]BS!$W$7:$W$3582</definedName>
    <definedName name="_____Jun09">" BS!$AI$7:$AI$1643"</definedName>
    <definedName name="_____Mar04" localSheetId="14">[1]BS!$T$7:$T$3582</definedName>
    <definedName name="_____Mar04">[1]BS!$T$7:$T$3582</definedName>
    <definedName name="_____May04" localSheetId="14">[1]BS!$V$7:$V$3582</definedName>
    <definedName name="_____May04">[1]BS!$V$7:$V$3582</definedName>
    <definedName name="_____Nov03" localSheetId="14">[3]BS!$S$7:$S$3582</definedName>
    <definedName name="_____Nov03">[3]BS!$S$7:$S$3582</definedName>
    <definedName name="_____Nov04" localSheetId="14">[1]BS!$AB$7:$AB$3582</definedName>
    <definedName name="_____Nov04">[1]BS!$AB$7:$AB$3582</definedName>
    <definedName name="_____Oct03" localSheetId="14">[3]BS!$R$7:$R$3582</definedName>
    <definedName name="_____Oct03">[3]BS!$R$7:$R$3582</definedName>
    <definedName name="_____Oct04" localSheetId="14">[1]BS!$AA$7:$AA$3582</definedName>
    <definedName name="_____Oct04">[1]BS!$AA$7:$AA$3582</definedName>
    <definedName name="_____Sep03" localSheetId="14">[3]BS!$Q$7:$Q$3582</definedName>
    <definedName name="_____Sep03">[3]BS!$Q$7:$Q$3582</definedName>
    <definedName name="_____Sep04" localSheetId="14">[1]BS!$Z$7:$Z$3582</definedName>
    <definedName name="_____Sep04">[1]BS!$Z$7:$Z$3582</definedName>
    <definedName name="____Apr04" localSheetId="14">[1]BS!$U$7:$U$3582</definedName>
    <definedName name="____Apr04">[1]BS!$U$7:$U$3582</definedName>
    <definedName name="____Aug04" localSheetId="14">[1]BS!$Y$7:$Y$3582</definedName>
    <definedName name="____Aug04">[1]BS!$Y$7:$Y$3582</definedName>
    <definedName name="____Aug09" localSheetId="14" xml:space="preserve"> [2]BS!$Y$7:$Y$1726</definedName>
    <definedName name="____Aug09" xml:space="preserve"> [2]BS!$Y$7:$Y$1726</definedName>
    <definedName name="____Dec03" localSheetId="14">[3]BS!$T$7:$T$3582</definedName>
    <definedName name="____Dec03">[3]BS!$T$7:$T$3582</definedName>
    <definedName name="____Dec04" localSheetId="14">[1]BS!$AC$7:$AC$3580</definedName>
    <definedName name="____Dec04">[1]BS!$AC$7:$AC$3580</definedName>
    <definedName name="____Feb04" localSheetId="14">[1]BS!$S$7:$S$3582</definedName>
    <definedName name="____Feb04">[1]BS!$S$7:$S$3582</definedName>
    <definedName name="____Jan04" localSheetId="14">[1]BS!$R$7:$R$3582</definedName>
    <definedName name="____Jan04">[1]BS!$R$7:$R$3582</definedName>
    <definedName name="____Jul04" localSheetId="14">[1]BS!$X$7:$X$3582</definedName>
    <definedName name="____Jul04">[1]BS!$X$7:$X$3582</definedName>
    <definedName name="____Jul09" localSheetId="14" xml:space="preserve"> [2]BS!$X$7:$X$1726</definedName>
    <definedName name="____Jul09" xml:space="preserve"> [2]BS!$X$7:$X$1726</definedName>
    <definedName name="____Jun04" localSheetId="14">[1]BS!$W$7:$W$3582</definedName>
    <definedName name="____Jun04">[1]BS!$W$7:$W$3582</definedName>
    <definedName name="____Jun09">" BS!$AI$7:$AI$1643"</definedName>
    <definedName name="____Mar04" localSheetId="14">[1]BS!$T$7:$T$3582</definedName>
    <definedName name="____Mar04">[1]BS!$T$7:$T$3582</definedName>
    <definedName name="____May04" localSheetId="14">[1]BS!$V$7:$V$3582</definedName>
    <definedName name="____May04">[1]BS!$V$7:$V$3582</definedName>
    <definedName name="____Nov03" localSheetId="14">[3]BS!$S$7:$S$3582</definedName>
    <definedName name="____Nov03">[3]BS!$S$7:$S$3582</definedName>
    <definedName name="____Nov04" localSheetId="14">[1]BS!$AB$7:$AB$3582</definedName>
    <definedName name="____Nov04">[1]BS!$AB$7:$AB$3582</definedName>
    <definedName name="____Oct03" localSheetId="14">[3]BS!$R$7:$R$3582</definedName>
    <definedName name="____Oct03">[3]BS!$R$7:$R$3582</definedName>
    <definedName name="____Oct04" localSheetId="14">[1]BS!$AA$7:$AA$3582</definedName>
    <definedName name="____Oct04">[1]BS!$AA$7:$AA$3582</definedName>
    <definedName name="____Sep03" localSheetId="14">[3]BS!$Q$7:$Q$3582</definedName>
    <definedName name="____Sep03">[3]BS!$Q$7:$Q$3582</definedName>
    <definedName name="____Sep04" localSheetId="14">[1]BS!$Z$7:$Z$3582</definedName>
    <definedName name="____Sep04">[1]BS!$Z$7:$Z$3582</definedName>
    <definedName name="___Apr04" localSheetId="14">[1]BS!$U$7:$U$3582</definedName>
    <definedName name="___Apr04">[1]BS!$U$7:$U$3582</definedName>
    <definedName name="___Aug04" localSheetId="14">[1]BS!$Y$7:$Y$3582</definedName>
    <definedName name="___Aug04">[1]BS!$Y$7:$Y$3582</definedName>
    <definedName name="___Aug09" localSheetId="14" xml:space="preserve"> [2]BS!$Y$7:$Y$1726</definedName>
    <definedName name="___Aug09" xml:space="preserve"> [2]BS!$Y$7:$Y$1726</definedName>
    <definedName name="___Dec03" localSheetId="14">[3]BS!$T$7:$T$3582</definedName>
    <definedName name="___Dec03">[3]BS!$T$7:$T$3582</definedName>
    <definedName name="___Dec04" localSheetId="14">[1]BS!$AC$7:$AC$3580</definedName>
    <definedName name="___Dec04">[1]BS!$AC$7:$AC$3580</definedName>
    <definedName name="___Feb04" localSheetId="14">[1]BS!$S$7:$S$3582</definedName>
    <definedName name="___Feb04">[1]BS!$S$7:$S$3582</definedName>
    <definedName name="___Jan04" localSheetId="14">[1]BS!$R$7:$R$3582</definedName>
    <definedName name="___Jan04">[1]BS!$R$7:$R$3582</definedName>
    <definedName name="___Jul04" localSheetId="14">[1]BS!$X$7:$X$3582</definedName>
    <definedName name="___Jul04">[1]BS!$X$7:$X$3582</definedName>
    <definedName name="___Jul09" localSheetId="14" xml:space="preserve"> [2]BS!$X$7:$X$1726</definedName>
    <definedName name="___Jul09" xml:space="preserve"> [2]BS!$X$7:$X$1726</definedName>
    <definedName name="___Jun04" localSheetId="14">[1]BS!$W$7:$W$3582</definedName>
    <definedName name="___Jun04">[1]BS!$W$7:$W$3582</definedName>
    <definedName name="___Jun09">" BS!$AI$7:$AI$1643"</definedName>
    <definedName name="___Mar04" localSheetId="14">[1]BS!$T$7:$T$3582</definedName>
    <definedName name="___Mar04">[1]BS!$T$7:$T$3582</definedName>
    <definedName name="___May04" localSheetId="14">[1]BS!$V$7:$V$3582</definedName>
    <definedName name="___May04">[1]BS!$V$7:$V$3582</definedName>
    <definedName name="___Nov03" localSheetId="14">[3]BS!$S$7:$S$3582</definedName>
    <definedName name="___Nov03">[3]BS!$S$7:$S$3582</definedName>
    <definedName name="___Nov04" localSheetId="14">[1]BS!$AB$7:$AB$3582</definedName>
    <definedName name="___Nov04">[1]BS!$AB$7:$AB$3582</definedName>
    <definedName name="___Oct03" localSheetId="14">[3]BS!$R$7:$R$3582</definedName>
    <definedName name="___Oct03">[3]BS!$R$7:$R$3582</definedName>
    <definedName name="___Oct04" localSheetId="14">[1]BS!$AA$7:$AA$3582</definedName>
    <definedName name="___Oct04">[1]BS!$AA$7:$AA$3582</definedName>
    <definedName name="___PC1" localSheetId="14">[4]CLASSIFIERS!$A$7:$IV$7</definedName>
    <definedName name="___PC1">[4]CLASSIFIERS!$A$7:$IV$7</definedName>
    <definedName name="___PC2" localSheetId="14">[4]CLASSIFIERS!$A$10:$IV$10</definedName>
    <definedName name="___PC2">[4]CLASSIFIERS!$A$10:$IV$10</definedName>
    <definedName name="___PC3" localSheetId="14">[4]CLASSIFIERS!$A$12:$IV$12</definedName>
    <definedName name="___PC3">[4]CLASSIFIERS!$A$12:$IV$12</definedName>
    <definedName name="___PC4" localSheetId="14">[4]CLASSIFIERS!$A$13:$IV$13</definedName>
    <definedName name="___PC4">[4]CLASSIFIERS!$A$13:$IV$13</definedName>
    <definedName name="___SEC24" localSheetId="14">[4]EXTERNAL!$A$112:$IV$114</definedName>
    <definedName name="___SEC24">[4]EXTERNAL!$A$112:$IV$114</definedName>
    <definedName name="___Sep03" localSheetId="14">[3]BS!$Q$7:$Q$3582</definedName>
    <definedName name="___Sep03">[3]BS!$Q$7:$Q$3582</definedName>
    <definedName name="___Sep04" localSheetId="14">[1]BS!$Z$7:$Z$3582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 localSheetId="14">[1]BS!$U$7:$U$3582</definedName>
    <definedName name="__Apr04">[1]BS!$U$7:$U$3582</definedName>
    <definedName name="__Aug04" localSheetId="14">[1]BS!$Y$7:$Y$3582</definedName>
    <definedName name="__Aug04">[1]BS!$Y$7:$Y$3582</definedName>
    <definedName name="__Aug09" localSheetId="14" xml:space="preserve"> [2]BS!$Y$7:$Y$1726</definedName>
    <definedName name="__Aug09" xml:space="preserve"> [2]BS!$Y$7:$Y$1726</definedName>
    <definedName name="__Dec03" localSheetId="14">[3]BS!$T$7:$T$3582</definedName>
    <definedName name="__Dec03">[3]BS!$T$7:$T$3582</definedName>
    <definedName name="__Dec04" localSheetId="14">[1]BS!$AC$7:$AC$3580</definedName>
    <definedName name="__Dec04">[1]BS!$AC$7:$AC$3580</definedName>
    <definedName name="__Feb04" localSheetId="14">[1]BS!$S$7:$S$3582</definedName>
    <definedName name="__Feb04">[1]BS!$S$7:$S$3582</definedName>
    <definedName name="__Jan04" localSheetId="14">[1]BS!$R$7:$R$3582</definedName>
    <definedName name="__Jan04">[1]BS!$R$7:$R$3582</definedName>
    <definedName name="__Jul04" localSheetId="14">[1]BS!$X$7:$X$3582</definedName>
    <definedName name="__Jul04">[1]BS!$X$7:$X$3582</definedName>
    <definedName name="__Jul09" localSheetId="14" xml:space="preserve"> [2]BS!$X$7:$X$1726</definedName>
    <definedName name="__Jul09" xml:space="preserve"> [2]BS!$X$7:$X$1726</definedName>
    <definedName name="__Jun04" localSheetId="14">[1]BS!$W$7:$W$3582</definedName>
    <definedName name="__Jun04">[1]BS!$W$7:$W$3582</definedName>
    <definedName name="__Jun09">" BS!$AI$7:$AI$1643"</definedName>
    <definedName name="__Mar04" localSheetId="14">[1]BS!$T$7:$T$3582</definedName>
    <definedName name="__Mar04">[1]BS!$T$7:$T$3582</definedName>
    <definedName name="__May04" localSheetId="14">[1]BS!$V$7:$V$3582</definedName>
    <definedName name="__May04">[1]BS!$V$7:$V$3582</definedName>
    <definedName name="__Nov03" localSheetId="14">[3]BS!$S$7:$S$3582</definedName>
    <definedName name="__Nov03">[3]BS!$S$7:$S$3582</definedName>
    <definedName name="__Nov04" localSheetId="14">[1]BS!$AB$7:$AB$3582</definedName>
    <definedName name="__Nov04">[1]BS!$AB$7:$AB$3582</definedName>
    <definedName name="__Oct03" localSheetId="14">[3]BS!$R$7:$R$3582</definedName>
    <definedName name="__Oct03">[3]BS!$R$7:$R$3582</definedName>
    <definedName name="__Oct04" localSheetId="14">[1]BS!$AA$7:$AA$3582</definedName>
    <definedName name="__Oct04">[1]BS!$AA$7:$AA$3582</definedName>
    <definedName name="__PC1" localSheetId="14">[4]CLASSIFIERS!$A$7:$IV$7</definedName>
    <definedName name="__PC1">[4]CLASSIFIERS!$A$7:$IV$7</definedName>
    <definedName name="__PC2" localSheetId="14">[4]CLASSIFIERS!$A$10:$IV$10</definedName>
    <definedName name="__PC2">[4]CLASSIFIERS!$A$10:$IV$10</definedName>
    <definedName name="__PC3" localSheetId="14">[4]CLASSIFIERS!$A$12:$IV$12</definedName>
    <definedName name="__PC3">[4]CLASSIFIERS!$A$12:$IV$12</definedName>
    <definedName name="__PC4" localSheetId="14">[4]CLASSIFIERS!$A$13:$IV$13</definedName>
    <definedName name="__PC4">[4]CLASSIFIERS!$A$13:$IV$13</definedName>
    <definedName name="__SEC24" localSheetId="14">[4]EXTERNAL!$A$112:$IV$114</definedName>
    <definedName name="__SEC24">[4]EXTERNAL!$A$112:$IV$114</definedName>
    <definedName name="__Sep03" localSheetId="14">[3]BS!$Q$7:$Q$3582</definedName>
    <definedName name="__Sep03">[3]BS!$Q$7:$Q$3582</definedName>
    <definedName name="__Sep04" localSheetId="14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4">[1]BS!$U$7:$U$3582</definedName>
    <definedName name="_Apr04">[1]BS!$U$7:$U$3582</definedName>
    <definedName name="_Apr09" localSheetId="14" xml:space="preserve"> [2]BS!$U$7:$U$1726</definedName>
    <definedName name="_Apr09" xml:space="preserve"> [2]BS!$U$7:$U$1726</definedName>
    <definedName name="_Apr17">[6]BS!$U$8:$U$2552</definedName>
    <definedName name="_Aug04" localSheetId="14">[1]BS!$Y$7:$Y$3582</definedName>
    <definedName name="_Aug04">[1]BS!$Y$7:$Y$3582</definedName>
    <definedName name="_Aug09" localSheetId="14" xml:space="preserve"> [2]BS!$Y$7:$Y$1726</definedName>
    <definedName name="_Aug09" xml:space="preserve"> [2]BS!$Y$7:$Y$1726</definedName>
    <definedName name="_Aug16">[6]BS!$M$8:$M$2551</definedName>
    <definedName name="_Aug17">[6]BS!$Y$8:$Y$2552</definedName>
    <definedName name="_Dec03" localSheetId="14">[3]BS!$T$7:$T$3582</definedName>
    <definedName name="_Dec03">[3]BS!$T$7:$T$3582</definedName>
    <definedName name="_Dec04" localSheetId="14">[1]BS!$AC$7:$AC$3580</definedName>
    <definedName name="_Dec04">[1]BS!$AC$7:$AC$3580</definedName>
    <definedName name="_Dec08" localSheetId="14" xml:space="preserve"> [2]BS!$Q$7:$Q$1726</definedName>
    <definedName name="_Dec08" xml:space="preserve"> [2]BS!$Q$7:$Q$1726</definedName>
    <definedName name="_Dec16">[6]BS!$Q$8:$Q$2553</definedName>
    <definedName name="_Feb04" localSheetId="14">[1]BS!$S$7:$S$3582</definedName>
    <definedName name="_Feb04">[1]BS!$S$7:$S$3582</definedName>
    <definedName name="_FEB09" localSheetId="14" xml:space="preserve"> [2]BS!$S$7:$S$1726</definedName>
    <definedName name="_FEB09" xml:space="preserve"> [2]BS!$S$7:$S$1726</definedName>
    <definedName name="_Feb17">[6]BS!$S$8:$S$2552</definedName>
    <definedName name="_FEDERAL_INCOME_TAX">'[7]MJS-7'!$N$21</definedName>
    <definedName name="_Jan04" localSheetId="14">[1]BS!$R$7:$R$3582</definedName>
    <definedName name="_Jan04">[1]BS!$R$7:$R$3582</definedName>
    <definedName name="_Jan17">[6]BS!$R$8:$R$2553</definedName>
    <definedName name="_Jul04" localSheetId="14">[1]BS!$X$7:$X$3582</definedName>
    <definedName name="_Jul04">[1]BS!$X$7:$X$3582</definedName>
    <definedName name="_Jul09" localSheetId="14" xml:space="preserve"> [2]BS!$X$7:$X$1726</definedName>
    <definedName name="_Jul09" xml:space="preserve"> [2]BS!$X$7:$X$1726</definedName>
    <definedName name="_July16">[6]BS!$L$8:$L$2551</definedName>
    <definedName name="_July17">[6]BS!$X$8:$X$2553</definedName>
    <definedName name="_Jun04" localSheetId="14">[1]BS!$W$7:$W$3582</definedName>
    <definedName name="_Jun04">[1]BS!$W$7:$W$3582</definedName>
    <definedName name="_Jun09" localSheetId="14" xml:space="preserve"> [2]BS!$W$7:$W$1726</definedName>
    <definedName name="_Jun09">" BS!$AI$7:$AI$1643"</definedName>
    <definedName name="_Jun16">[6]BS!$K$8:$K$2553</definedName>
    <definedName name="_Jun17">[6]BS!$W$8:$W$2553</definedName>
    <definedName name="_Mar04" localSheetId="14">[1]BS!$T$7:$T$3582</definedName>
    <definedName name="_Mar04">[1]BS!$T$7:$T$3582</definedName>
    <definedName name="_Mar17">[6]BS!$T$8:$T$2552</definedName>
    <definedName name="_May04" localSheetId="14">[1]BS!$V$7:$V$3582</definedName>
    <definedName name="_May04">[1]BS!$V$7:$V$3582</definedName>
    <definedName name="_May09" localSheetId="14" xml:space="preserve"> [2]BS!$V$7:$V$1726</definedName>
    <definedName name="_May09" xml:space="preserve"> [2]BS!$V$7:$V$1726</definedName>
    <definedName name="_May16">[6]BS!$J$8:$J$2551</definedName>
    <definedName name="_May17">[6]BS!$V$8:$V$2552</definedName>
    <definedName name="_Nov03" localSheetId="14">[3]BS!$S$7:$S$3582</definedName>
    <definedName name="_Nov03">[3]BS!$S$7:$S$3582</definedName>
    <definedName name="_Nov04" localSheetId="14">[1]BS!$AB$7:$AB$3582</definedName>
    <definedName name="_Nov04">[1]BS!$AB$7:$AB$3582</definedName>
    <definedName name="_Nov16">[6]BS!$P$8:$P$2556</definedName>
    <definedName name="_Oct03" localSheetId="14">[3]BS!$R$7:$R$3582</definedName>
    <definedName name="_Oct03">[3]BS!$R$7:$R$3582</definedName>
    <definedName name="_Oct04" localSheetId="14">[1]BS!$AA$7:$AA$3582</definedName>
    <definedName name="_Oct04">[1]BS!$AA$7:$AA$3582</definedName>
    <definedName name="_Oct09" localSheetId="14" xml:space="preserve"> [2]BS!$AA$7:$AA$1726</definedName>
    <definedName name="_Oct09" xml:space="preserve"> [2]BS!$AA$7:$AA$1726</definedName>
    <definedName name="_Oct16">[6]BS!$O$8:$O$2553</definedName>
    <definedName name="_Oct17">[6]BS!$AA$8:$AA$2552</definedName>
    <definedName name="_Order1">255</definedName>
    <definedName name="_Order2">255</definedName>
    <definedName name="_PC1" localSheetId="14">[4]CLASSIFIERS!$A$7:$IV$7</definedName>
    <definedName name="_PC1">[4]CLASSIFIERS!$A$7:$IV$7</definedName>
    <definedName name="_PC2" localSheetId="14">[4]CLASSIFIERS!$A$10:$IV$10</definedName>
    <definedName name="_PC2">[4]CLASSIFIERS!$A$10:$IV$10</definedName>
    <definedName name="_PC3" localSheetId="14">[4]CLASSIFIERS!$A$12:$IV$12</definedName>
    <definedName name="_PC3">[4]CLASSIFIERS!$A$12:$IV$12</definedName>
    <definedName name="_PC4" localSheetId="14">[4]CLASSIFIERS!$A$13:$IV$13</definedName>
    <definedName name="_PC4">[4]CLASSIFIERS!$A$13:$IV$13</definedName>
    <definedName name="_Regression_Int">1</definedName>
    <definedName name="_SEC24" localSheetId="14">[4]EXTERNAL!$A$112:$IV$114</definedName>
    <definedName name="_SEC24">[4]EXTERNAL!$A$112:$IV$114</definedName>
    <definedName name="_Sep03" localSheetId="15">[8]BS!$AB$7:$AB$3420</definedName>
    <definedName name="_Sep03" localSheetId="12">[8]BS!$AB$7:$AB$3420</definedName>
    <definedName name="_Sep03" localSheetId="14">[8]BS!$AB$7:$AB$3420</definedName>
    <definedName name="_Sep03" localSheetId="31">[8]BS!$AB$7:$AB$3420</definedName>
    <definedName name="_Sep03" localSheetId="13">[8]BS!$AB$7:$AB$3420</definedName>
    <definedName name="_Sep03">[3]BS!$Q$7:$Q$3582</definedName>
    <definedName name="_Sep04" localSheetId="14">[1]BS!$Z$7:$Z$3582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 localSheetId="14">[10]model!$A$6</definedName>
    <definedName name="a">[10]model!$A$6</definedName>
    <definedName name="AccessDatabase">"I:\COMTREL\FINICLE\TradeSummary.mdb"</definedName>
    <definedName name="Acct2281SO" localSheetId="14">'[11]Func Study'!$H$2190</definedName>
    <definedName name="Acct2281SO">'[11]Func Study'!$H$2190</definedName>
    <definedName name="Acct2283SO" localSheetId="14">'[11]Func Study'!$H$2198</definedName>
    <definedName name="Acct2283SO">'[11]Func Study'!$H$2198</definedName>
    <definedName name="Acct228SO" localSheetId="14">'[11]Func Study'!$H$2194</definedName>
    <definedName name="Acct228SO">'[11]Func Study'!$H$2194</definedName>
    <definedName name="Acct350" localSheetId="14">'[11]Func Study'!$H$1628</definedName>
    <definedName name="Acct350">'[11]Func Study'!$H$1628</definedName>
    <definedName name="Acct352" localSheetId="14">'[11]Func Study'!$H$1635</definedName>
    <definedName name="Acct352">'[11]Func Study'!$H$1635</definedName>
    <definedName name="Acct353" localSheetId="14">'[11]Func Study'!$H$1641</definedName>
    <definedName name="Acct353">'[11]Func Study'!$H$1641</definedName>
    <definedName name="Acct354" localSheetId="14">'[11]Func Study'!$H$1647</definedName>
    <definedName name="Acct354">'[11]Func Study'!$H$1647</definedName>
    <definedName name="Acct355" localSheetId="14">'[11]Func Study'!$H$1654</definedName>
    <definedName name="Acct355">'[11]Func Study'!$H$1654</definedName>
    <definedName name="Acct356" localSheetId="14">'[11]Func Study'!$H$1660</definedName>
    <definedName name="Acct356">'[11]Func Study'!$H$1660</definedName>
    <definedName name="Acct357" localSheetId="14">'[11]Func Study'!$H$1666</definedName>
    <definedName name="Acct357">'[11]Func Study'!$H$1666</definedName>
    <definedName name="Acct358" localSheetId="14">'[11]Func Study'!$H$1672</definedName>
    <definedName name="Acct358">'[11]Func Study'!$H$1672</definedName>
    <definedName name="Acct359" localSheetId="14">'[11]Func Study'!$H$1678</definedName>
    <definedName name="Acct359">'[11]Func Study'!$H$1678</definedName>
    <definedName name="Acct360" localSheetId="14">'[11]Func Study'!$H$1698</definedName>
    <definedName name="Acct360">'[11]Func Study'!$H$1698</definedName>
    <definedName name="Acct361" localSheetId="14">'[11]Func Study'!$H$1704</definedName>
    <definedName name="Acct361">'[11]Func Study'!$H$1704</definedName>
    <definedName name="Acct362" localSheetId="14">'[11]Func Study'!$H$1710</definedName>
    <definedName name="Acct362">'[11]Func Study'!$H$1710</definedName>
    <definedName name="Acct364" localSheetId="14">'[11]Func Study'!$H$1717</definedName>
    <definedName name="Acct364">'[11]Func Study'!$H$1717</definedName>
    <definedName name="Acct365" localSheetId="14">'[11]Func Study'!$H$1724</definedName>
    <definedName name="Acct365">'[11]Func Study'!$H$1724</definedName>
    <definedName name="Acct366" localSheetId="14">'[11]Func Study'!$H$1731</definedName>
    <definedName name="Acct366">'[11]Func Study'!$H$1731</definedName>
    <definedName name="Acct367" localSheetId="14">'[11]Func Study'!$H$1738</definedName>
    <definedName name="Acct367">'[11]Func Study'!$H$1738</definedName>
    <definedName name="Acct368" localSheetId="14">'[11]Func Study'!$H$1744</definedName>
    <definedName name="Acct368">'[11]Func Study'!$H$1744</definedName>
    <definedName name="Acct369" localSheetId="14">'[11]Func Study'!$H$1751</definedName>
    <definedName name="Acct369">'[11]Func Study'!$H$1751</definedName>
    <definedName name="Acct370" localSheetId="14">'[11]Func Study'!$H$1762</definedName>
    <definedName name="Acct370">'[11]Func Study'!$H$1762</definedName>
    <definedName name="Acct371" localSheetId="14">'[11]Func Study'!$H$1769</definedName>
    <definedName name="Acct371">'[11]Func Study'!$H$1769</definedName>
    <definedName name="Acct372" localSheetId="14">'[11]Func Study'!$H$1776</definedName>
    <definedName name="Acct372">'[11]Func Study'!$H$1776</definedName>
    <definedName name="Acct372A" localSheetId="14">'[11]Func Study'!$H$1775</definedName>
    <definedName name="Acct372A">'[11]Func Study'!$H$1775</definedName>
    <definedName name="Acct372DP" localSheetId="14">'[11]Func Study'!$H$1773</definedName>
    <definedName name="Acct372DP">'[11]Func Study'!$H$1773</definedName>
    <definedName name="Acct372DS" localSheetId="14">'[11]Func Study'!$H$1774</definedName>
    <definedName name="Acct372DS">'[11]Func Study'!$H$1774</definedName>
    <definedName name="Acct373" localSheetId="14">'[11]Func Study'!$H$1782</definedName>
    <definedName name="Acct373">'[11]Func Study'!$H$1782</definedName>
    <definedName name="Acct448S" localSheetId="14">'[11]Func Study'!$H$274</definedName>
    <definedName name="Acct448S">'[11]Func Study'!$H$274</definedName>
    <definedName name="Acct450S" localSheetId="14">'[11]Func Study'!$H$302</definedName>
    <definedName name="Acct450S">'[11]Func Study'!$H$302</definedName>
    <definedName name="Acct451S" localSheetId="14">'[11]Func Study'!$H$307</definedName>
    <definedName name="Acct451S">'[11]Func Study'!$H$307</definedName>
    <definedName name="Acct454S" localSheetId="14">'[11]Func Study'!$H$318</definedName>
    <definedName name="Acct454S">'[11]Func Study'!$H$318</definedName>
    <definedName name="Acct456S" localSheetId="14">'[11]Func Study'!$H$325</definedName>
    <definedName name="Acct456S">'[11]Func Study'!$H$325</definedName>
    <definedName name="ACCT557CAGE" localSheetId="14">'[11]Func Study'!$H$683</definedName>
    <definedName name="ACCT557CAGE">'[11]Func Study'!$H$683</definedName>
    <definedName name="Acct557CT" localSheetId="14">'[11]Func Study'!$H$681</definedName>
    <definedName name="Acct557CT">'[11]Func Study'!$H$681</definedName>
    <definedName name="Acct580" localSheetId="14">'[11]Func Study'!$H$791</definedName>
    <definedName name="Acct580">'[11]Func Study'!$H$791</definedName>
    <definedName name="Acct581" localSheetId="14">'[11]Func Study'!$H$796</definedName>
    <definedName name="Acct581">'[11]Func Study'!$H$796</definedName>
    <definedName name="Acct582" localSheetId="14">'[11]Func Study'!$H$801</definedName>
    <definedName name="Acct582">'[11]Func Study'!$H$801</definedName>
    <definedName name="Acct583" localSheetId="14">'[11]Func Study'!$H$806</definedName>
    <definedName name="Acct583">'[11]Func Study'!$H$806</definedName>
    <definedName name="Acct584" localSheetId="14">'[11]Func Study'!$H$811</definedName>
    <definedName name="Acct584">'[11]Func Study'!$H$811</definedName>
    <definedName name="Acct585" localSheetId="14">'[11]Func Study'!$H$816</definedName>
    <definedName name="Acct585">'[11]Func Study'!$H$816</definedName>
    <definedName name="Acct586" localSheetId="14">'[11]Func Study'!$H$821</definedName>
    <definedName name="Acct586">'[11]Func Study'!$H$821</definedName>
    <definedName name="Acct587" localSheetId="14">'[11]Func Study'!$H$826</definedName>
    <definedName name="Acct587">'[11]Func Study'!$H$826</definedName>
    <definedName name="Acct588" localSheetId="14">'[11]Func Study'!$H$831</definedName>
    <definedName name="Acct588">'[11]Func Study'!$H$831</definedName>
    <definedName name="Acct589" localSheetId="14">'[11]Func Study'!$H$836</definedName>
    <definedName name="Acct589">'[11]Func Study'!$H$836</definedName>
    <definedName name="Acct590" localSheetId="14">'[11]Func Study'!$H$841</definedName>
    <definedName name="Acct590">'[11]Func Study'!$H$841</definedName>
    <definedName name="Acct591" localSheetId="14">'[11]Func Study'!$H$846</definedName>
    <definedName name="Acct591">'[11]Func Study'!$H$846</definedName>
    <definedName name="Acct592" localSheetId="14">'[11]Func Study'!$H$851</definedName>
    <definedName name="Acct592">'[11]Func Study'!$H$851</definedName>
    <definedName name="Acct593" localSheetId="14">'[11]Func Study'!$H$856</definedName>
    <definedName name="Acct593">'[11]Func Study'!$H$856</definedName>
    <definedName name="Acct594" localSheetId="14">'[11]Func Study'!$H$861</definedName>
    <definedName name="Acct594">'[11]Func Study'!$H$861</definedName>
    <definedName name="Acct595" localSheetId="14">'[11]Func Study'!$H$866</definedName>
    <definedName name="Acct595">'[11]Func Study'!$H$866</definedName>
    <definedName name="Acct596" localSheetId="14">'[11]Func Study'!$H$876</definedName>
    <definedName name="Acct596">'[11]Func Study'!$H$876</definedName>
    <definedName name="Acct597" localSheetId="14">'[11]Func Study'!$H$881</definedName>
    <definedName name="Acct597">'[11]Func Study'!$H$881</definedName>
    <definedName name="Acct598" localSheetId="14">'[11]Func Study'!$H$886</definedName>
    <definedName name="Acct598">'[11]Func Study'!$H$886</definedName>
    <definedName name="AcctAGA" localSheetId="14">'[11]Func Study'!$H$296</definedName>
    <definedName name="AcctAGA">'[11]Func Study'!$H$296</definedName>
    <definedName name="AcctTable">[12]Variables!$AK$42:$AK$396</definedName>
    <definedName name="AcctTS0" localSheetId="14">'[11]Func Study'!$H$1686</definedName>
    <definedName name="AcctTS0">'[11]Func Study'!$H$1686</definedName>
    <definedName name="Acq1Plant" localSheetId="14">'[13]Acquisition Inputs'!$C$8</definedName>
    <definedName name="Acq1Plant">'[13]Acquisition Inputs'!$C$8</definedName>
    <definedName name="Acq2Plant" localSheetId="14">'[13]Acquisition Inputs'!$C$70</definedName>
    <definedName name="Acq2Plant">'[13]Acquisition Inputs'!$C$70</definedName>
    <definedName name="ActualROR" localSheetId="14">'[14]G+T+D+R+M'!$H$61</definedName>
    <definedName name="ActualROR">'[14]G+T+D+R+M'!$H$61</definedName>
    <definedName name="ADJPTDCE.T" localSheetId="14">[4]INTERNAL!$A$31:$IV$33</definedName>
    <definedName name="ADJPTDCE.T">[4]INTERNAL!$A$31:$IV$33</definedName>
    <definedName name="Adjs2avg" localSheetId="14">[15]Inputs!$L$255:'[15]Inputs'!$T$505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 localSheetId="14">[4]EXTERNAL!$A$163:$IV$165</definedName>
    <definedName name="ANCIL">[4]EXTERNAL!$A$163:$IV$165</definedName>
    <definedName name="Apr04AMA" localSheetId="14">[1]BS!$AG$7:$AG$3582</definedName>
    <definedName name="Apr04AMA">[1]BS!$AG$7:$AG$3582</definedName>
    <definedName name="APR09AMA" localSheetId="14">[2]BS!$AN$7:$AN$1725</definedName>
    <definedName name="APR09AMA">[2]BS!$AN$7:$AN$1725</definedName>
    <definedName name="Apr10AMA" localSheetId="14">[2]BS!$AZ$7:$AZ$1726</definedName>
    <definedName name="Apr10AMA">[2]BS!$AZ$7:$AZ$1726</definedName>
    <definedName name="Apr17AMA">[6]BS!$AH$8:$AH$2554</definedName>
    <definedName name="aquila_lookup" localSheetId="14">'[17]Cabot Gas Replacement'!$B$8:$F$16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 localSheetId="14">[1]BS!$AK$7:$AK$3582</definedName>
    <definedName name="Aug04AMA">[1]BS!$AK$7:$AK$3582</definedName>
    <definedName name="Aug09AMA" localSheetId="14">[2]BS!$AR$7:$AR$1726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D" localSheetId="35">'[19]Summaries &amp; 3.01-3.18 &amp; 4.01'!$CW$12</definedName>
    <definedName name="BD">'[20]Summaries &amp; 3.01-3.18 &amp; 4.01'!$CW$12</definedName>
    <definedName name="Beg_Unb_KWHs" localSheetId="14">[21]LeadSht!$L$10</definedName>
    <definedName name="Beg_Unb_KWHs">[21]LeadSht!$L$10</definedName>
    <definedName name="BOOK_LIFE" localSheetId="14">'[22]Lvl FCR'!$G$10</definedName>
    <definedName name="BOOK_LIFE">'[22]Lvl FCR'!$G$10</definedName>
    <definedName name="BPAX" localSheetId="14">[4]EXTERNAL!$A$121:$IV$123</definedName>
    <definedName name="BPAX">[4]EXTERNAL!$A$121:$IV$123</definedName>
    <definedName name="Button_1">"TradeSummary_Ken_Finicle_List"</definedName>
    <definedName name="CAE.T" localSheetId="14">[4]INTERNAL!$A$34:$IV$36</definedName>
    <definedName name="CAE.T">[4]INTERNAL!$A$34:$IV$36</definedName>
    <definedName name="CAES1.T" localSheetId="14">[4]INTERNAL!$A$37:$IV$39</definedName>
    <definedName name="CAES1.T">[4]INTERNAL!$A$37:$IV$39</definedName>
    <definedName name="cap">[23]Readings!$B$2</definedName>
    <definedName name="Capital_Inflation">'[16]Assumptions (Input)'!$B$11</definedName>
    <definedName name="CASE" localSheetId="15">[24]INPUTS!$C$8</definedName>
    <definedName name="CASE" localSheetId="12">[24]INPUTS!$C$8</definedName>
    <definedName name="CASE" localSheetId="14">[24]INPUTS!$C$8</definedName>
    <definedName name="CASE" localSheetId="31">[24]INPUTS!$C$8</definedName>
    <definedName name="CASE" localSheetId="13">[24]INPUTS!$C$8</definedName>
    <definedName name="CASE">[25]INPUTS!$C$11</definedName>
    <definedName name="Case_Name">'[26]KJB-6,13 Cmn Adj'!$B$8</definedName>
    <definedName name="CaseDescription" localSheetId="14">'[13]Dispatch Cases'!$C$11</definedName>
    <definedName name="CaseDescription">'[13]Dispatch Cases'!$C$11</definedName>
    <definedName name="CBWorkbookPriority">-2060790043</definedName>
    <definedName name="CCGT_HeatRate" localSheetId="14">[13]Assumptions!$H$23</definedName>
    <definedName name="CCGT_HeatRate">[13]Assumptions!$H$23</definedName>
    <definedName name="CCGTPrice" localSheetId="14">[13]Assumptions!$H$22</definedName>
    <definedName name="CCGTPrice">[13]Assumptions!$H$22</definedName>
    <definedName name="CL_RT2">'[27]Transp Data'!$A$6:$C$81</definedName>
    <definedName name="Classification" localSheetId="14">'[11]Func Study'!$AB$251</definedName>
    <definedName name="Classification">'[11]Func Study'!$AB$251</definedName>
    <definedName name="Close_Date">'[16]Capital Projects(Input)'!$D$7:$D$53</definedName>
    <definedName name="CombWC_LineItem">[6]BS!$AT$8:$AT$3929</definedName>
    <definedName name="Construction_OH" localSheetId="14">'[28]Virtual 49 Back-Up'!$E$54</definedName>
    <definedName name="Construction_OH">'[28]Virtual 49 Back-Up'!$E$54</definedName>
    <definedName name="ConversionFactor" localSheetId="14">[13]Assumptions!$I$65</definedName>
    <definedName name="ConversionFactor">[13]Assumptions!$I$65</definedName>
    <definedName name="COSFacVal" localSheetId="14">[11]Inputs!$R$5</definedName>
    <definedName name="COSFacVal">[11]Inputs!$R$5</definedName>
    <definedName name="CurrQtr">'[29]Inc Stmt'!$AJ$222</definedName>
    <definedName name="CUS" localSheetId="14">[4]CLASSIFIERS!$A$6:$IV$6</definedName>
    <definedName name="CUS">[4]CLASSIFIERS!$A$6:$IV$6</definedName>
    <definedName name="CUST_1" localSheetId="14">[4]EXTERNAL!$A$22:$IV$24</definedName>
    <definedName name="CUST_1">[4]EXTERNAL!$A$22:$IV$24</definedName>
    <definedName name="CUST_4" localSheetId="14">[4]EXTERNAL!$A$25:$IV$27</definedName>
    <definedName name="CUST_4">[4]EXTERNAL!$A$25:$IV$27</definedName>
    <definedName name="CUST_5" localSheetId="14">[4]EXTERNAL!$A$28:$IV$30</definedName>
    <definedName name="CUST_5">[4]EXTERNAL!$A$28:$IV$30</definedName>
    <definedName name="CUST_6" localSheetId="14">[4]EXTERNAL!$A$31:$IV$33</definedName>
    <definedName name="CUST_6">[4]EXTERNAL!$A$31:$IV$33</definedName>
    <definedName name="D108.05.T" localSheetId="14">[4]INTERNAL!$A$22:$IV$24</definedName>
    <definedName name="D108.05.T">[4]INTERNAL!$A$22:$IV$24</definedName>
    <definedName name="D108.10.T" localSheetId="14">[4]INTERNAL!$A$25:$IV$27</definedName>
    <definedName name="D108.10.T">[4]INTERNAL!$A$25:$IV$27</definedName>
    <definedName name="D361.T" localSheetId="14">[4]INTERNAL!$A$4:$IV$6</definedName>
    <definedName name="D361.T">[4]INTERNAL!$A$4:$IV$6</definedName>
    <definedName name="D362.T" localSheetId="14">[4]INTERNAL!$A$7:$IV$9</definedName>
    <definedName name="D362.T">[4]INTERNAL!$A$7:$IV$9</definedName>
    <definedName name="D364.T" localSheetId="14">[4]INTERNAL!$A$10:$IV$12</definedName>
    <definedName name="D364.T">[4]INTERNAL!$A$10:$IV$12</definedName>
    <definedName name="D366.T" localSheetId="14">[4]INTERNAL!$A$13:$IV$15</definedName>
    <definedName name="D366.T">[4]INTERNAL!$A$13:$IV$15</definedName>
    <definedName name="D368.T" localSheetId="14">[4]INTERNAL!$A$16:$IV$18</definedName>
    <definedName name="D368.T">[4]INTERNAL!$A$16:$IV$18</definedName>
    <definedName name="D370.T" localSheetId="14">[4]INTERNAL!$A$19:$IV$21</definedName>
    <definedName name="D370.T">[4]INTERNAL!$A$19:$IV$21</definedName>
    <definedName name="D372.T" localSheetId="14">[4]INTERNAL!$A$28:$IV$30</definedName>
    <definedName name="D372.T">[4]INTERNAL!$A$28:$IV$30</definedName>
    <definedName name="Data" localSheetId="14">'[30]Mix Variance'!$B$1:$N$31</definedName>
    <definedName name="Data">'[30]Mix Variance'!$B$1:$N$31</definedName>
    <definedName name="Data.Avg">'[29]Avg Amts'!$A$5:$BP$34</definedName>
    <definedName name="Data.Qtrs.Avg">'[29]Avg Amts'!$A$5:$IV$5</definedName>
    <definedName name="data1" localSheetId="14">'[31]Mix Variance'!$O$5:$T$25</definedName>
    <definedName name="data1">'[32]Mix Variance'!$O$5:$T$25</definedName>
    <definedName name="DebtPerc" localSheetId="14">[13]Assumptions!$I$58</definedName>
    <definedName name="DebtPerc">[13]Assumptions!$I$58</definedName>
    <definedName name="Dec03AMA" localSheetId="14">[3]BS!$AJ$7:$AJ$3582</definedName>
    <definedName name="Dec03AMA">[3]BS!$AJ$7:$AJ$3582</definedName>
    <definedName name="Dec04AMA" localSheetId="14">[1]BS!$AO$7:$AO$3582</definedName>
    <definedName name="Dec04AMA">[1]BS!$AO$7:$AO$3582</definedName>
    <definedName name="Dec08AMA" localSheetId="14">[2]BS!$AJ$7:$AJ$1726</definedName>
    <definedName name="Dec08AMA">[2]BS!$AJ$7:$AJ$1726</definedName>
    <definedName name="Dec09AMA" localSheetId="14">[2]BS!$AV$7:$AV$1726</definedName>
    <definedName name="Dec09AMA">[2]BS!$AV$7:$AV$1726</definedName>
    <definedName name="Dec16AMA">[6]BS!$AD$8:$AD$2553</definedName>
    <definedName name="Dec17AMA">[6]BS!$AP$8:$AP$2554</definedName>
    <definedName name="DEM" localSheetId="14">[4]CLASSIFIERS!$A$4:$IV$4</definedName>
    <definedName name="DEM">[4]CLASSIFIERS!$A$4:$IV$4</definedName>
    <definedName name="DEM_1" localSheetId="14">[4]EXTERNAL!$A$7:$IV$9</definedName>
    <definedName name="DEM_1">[4]EXTERNAL!$A$7:$IV$9</definedName>
    <definedName name="DEM_12CP" localSheetId="14">[4]EXTERNAL!$A$118:$IV$120</definedName>
    <definedName name="DEM_12CP">[4]EXTERNAL!$A$118:$IV$120</definedName>
    <definedName name="DEM_12NCP_P" localSheetId="14">[4]EXTERNAL!$A$187:$IV$189</definedName>
    <definedName name="DEM_12NCP_P">[4]EXTERNAL!$A$187:$IV$189</definedName>
    <definedName name="DEM_12NCP_S" localSheetId="14">[4]EXTERNAL!$A$190:$IV$192</definedName>
    <definedName name="DEM_12NCP_S">[4]EXTERNAL!$A$190:$IV$192</definedName>
    <definedName name="DEM_12NCP1" localSheetId="14">[4]EXTERNAL!$A$139:$IV$141</definedName>
    <definedName name="DEM_12NCP1">[4]EXTERNAL!$A$139:$IV$141</definedName>
    <definedName name="DEM_12NCP2" localSheetId="14">[4]EXTERNAL!$A$130:$IV$132</definedName>
    <definedName name="DEM_12NCP2">[4]EXTERNAL!$A$130:$IV$132</definedName>
    <definedName name="DEM_1A" localSheetId="14">[4]EXTERNAL!$A$115:$IV$117</definedName>
    <definedName name="DEM_1A">[4]EXTERNAL!$A$115:$IV$117</definedName>
    <definedName name="DEM_2A" localSheetId="14">[4]EXTERNAL!$A$148:$IV$150</definedName>
    <definedName name="DEM_2A">[4]EXTERNAL!$A$148:$IV$150</definedName>
    <definedName name="DEM_3A" localSheetId="14">[4]EXTERNAL!$A$199:$IV$201</definedName>
    <definedName name="DEM_3A">[4]EXTERNAL!$A$199:$IV$201</definedName>
    <definedName name="DEM_3B" localSheetId="14">[4]EXTERNAL!$A$196:$IV$198</definedName>
    <definedName name="DEM_3B">[4]EXTERNAL!$A$196:$IV$198</definedName>
    <definedName name="Demand" localSheetId="14">[14]Inputs!$D$8</definedName>
    <definedName name="Demand">[14]Inputs!$D$8</definedName>
    <definedName name="Demand2" localSheetId="14">[33]Inputs!$D$11</definedName>
    <definedName name="Demand2">[33]Inputs!$D$11</definedName>
    <definedName name="DES1.T" localSheetId="14">[4]INTERNAL!$A$40:$IV$42</definedName>
    <definedName name="DES1.T">[4]INTERNAL!$A$40:$IV$42</definedName>
    <definedName name="DES2.T" localSheetId="14">[4]INTERNAL!$A$43:$IV$45</definedName>
    <definedName name="DES2.T">[4]INTERNAL!$A$43:$IV$45</definedName>
    <definedName name="DF_HeatRate" localSheetId="14">[13]Assumptions!$L$23</definedName>
    <definedName name="DF_HeatRate">[13]Assumptions!$L$23</definedName>
    <definedName name="DIR_40" localSheetId="14">[4]EXTERNAL!$A$193:$IV$195</definedName>
    <definedName name="DIR_40">[4]EXTERNAL!$A$193:$IV$195</definedName>
    <definedName name="DIR_449" localSheetId="14">[4]EXTERNAL!$A$127:$IV$129</definedName>
    <definedName name="DIR_449">[4]EXTERNAL!$A$127:$IV$129</definedName>
    <definedName name="DIR_449_ENERGY" localSheetId="14">[4]EXTERNAL!$A$160:$IV$162</definedName>
    <definedName name="DIR_449_ENERGY">[4]EXTERNAL!$A$160:$IV$162</definedName>
    <definedName name="DIR_449_HV" localSheetId="14">[4]EXTERNAL!$A$157:$IV$159</definedName>
    <definedName name="DIR_449_HV">[4]EXTERNAL!$A$157:$IV$159</definedName>
    <definedName name="DIR_449_OATT" localSheetId="14">[4]EXTERNAL!$A$166:$IV$168</definedName>
    <definedName name="DIR_449_OATT">[4]EXTERNAL!$A$166:$IV$168</definedName>
    <definedName name="DIR_RESALE" localSheetId="14">[4]EXTERNAL!$A$124:$IV$126</definedName>
    <definedName name="DIR_RESALE">[4]EXTERNAL!$A$124:$IV$126</definedName>
    <definedName name="DIR_RESALE_LARGE" localSheetId="14">[4]EXTERNAL!$A$154:$IV$156</definedName>
    <definedName name="DIR_RESALE_LARGE">[4]EXTERNAL!$A$154:$IV$156</definedName>
    <definedName name="DIR_RESALE_SMALL" localSheetId="14">[4]EXTERNAL!$A$151:$IV$153</definedName>
    <definedName name="DIR_RESALE_SMALL">[4]EXTERNAL!$A$151:$IV$153</definedName>
    <definedName name="DIR108.09" localSheetId="14">[4]EXTERNAL!$A$106:$IV$108</definedName>
    <definedName name="DIR108.09">[4]EXTERNAL!$A$106:$IV$108</definedName>
    <definedName name="DIR235.00" localSheetId="14">[4]EXTERNAL!$A$85:$IV$87</definedName>
    <definedName name="DIR235.00">[4]EXTERNAL!$A$85:$IV$87</definedName>
    <definedName name="DIR360.01" localSheetId="14">[4]EXTERNAL!$A$37:$IV$39</definedName>
    <definedName name="DIR360.01">[4]EXTERNAL!$A$37:$IV$39</definedName>
    <definedName name="DIR361.01" localSheetId="14">[4]EXTERNAL!$A$40:$IV$42</definedName>
    <definedName name="DIR361.01">[4]EXTERNAL!$A$40:$IV$42</definedName>
    <definedName name="DIR362.01" localSheetId="14">[4]EXTERNAL!$A$43:$IV$45</definedName>
    <definedName name="DIR362.01">[4]EXTERNAL!$A$43:$IV$45</definedName>
    <definedName name="DIR364.01" localSheetId="14">[4]EXTERNAL!$A$46:$IV$48</definedName>
    <definedName name="DIR364.01">[4]EXTERNAL!$A$46:$IV$48</definedName>
    <definedName name="DIR366.01" localSheetId="14">[4]EXTERNAL!$A$49:$IV$51</definedName>
    <definedName name="DIR366.01">[4]EXTERNAL!$A$49:$IV$51</definedName>
    <definedName name="DIR368.03" localSheetId="14">[4]EXTERNAL!$A$55:$IV$57</definedName>
    <definedName name="DIR368.03">[4]EXTERNAL!$A$55:$IV$57</definedName>
    <definedName name="DIR368.03C" localSheetId="14">[4]EXTERNAL!$A$52:$IV$54</definedName>
    <definedName name="DIR368.03C">[4]EXTERNAL!$A$52:$IV$54</definedName>
    <definedName name="DIR372.00" localSheetId="14">[4]EXTERNAL!$A$58:$IV$60</definedName>
    <definedName name="DIR372.00">[4]EXTERNAL!$A$58:$IV$60</definedName>
    <definedName name="DIR373.00" localSheetId="14">[4]EXTERNAL!$A$61:$IV$63</definedName>
    <definedName name="DIR373.00">[4]EXTERNAL!$A$61:$IV$63</definedName>
    <definedName name="DIR450.01" localSheetId="14">[4]EXTERNAL!$A$10:$IV$12</definedName>
    <definedName name="DIR450.01">[4]EXTERNAL!$A$10:$IV$12</definedName>
    <definedName name="DIR450.02" localSheetId="14">[4]EXTERNAL!$A$184:$IV$186</definedName>
    <definedName name="DIR450.02">[4]EXTERNAL!$A$184:$IV$186</definedName>
    <definedName name="DIR451.02" localSheetId="14">[4]EXTERNAL!$A$70:$IV$72</definedName>
    <definedName name="DIR451.02">[4]EXTERNAL!$A$70:$IV$72</definedName>
    <definedName name="DIR451.03" localSheetId="14">[4]EXTERNAL!$A$136:$IV$138</definedName>
    <definedName name="DIR451.03">[4]EXTERNAL!$A$136:$IV$138</definedName>
    <definedName name="DIR451.05" localSheetId="14">[4]EXTERNAL!$A$76:$IV$78</definedName>
    <definedName name="DIR451.05">[4]EXTERNAL!$A$76:$IV$78</definedName>
    <definedName name="DIR451.06" localSheetId="14">[4]EXTERNAL!$A$109:$IV$111</definedName>
    <definedName name="DIR451.06">[4]EXTERNAL!$A$109:$IV$111</definedName>
    <definedName name="DIR451.07" localSheetId="14">[4]EXTERNAL!$A$133:$IV$135</definedName>
    <definedName name="DIR451.07">[4]EXTERNAL!$A$133:$IV$135</definedName>
    <definedName name="DIR454.04" localSheetId="14">[4]EXTERNAL!$A$73:$IV$75</definedName>
    <definedName name="DIR454.04">[4]EXTERNAL!$A$73:$IV$75</definedName>
    <definedName name="DIR556.01" localSheetId="14">[4]EXTERNAL!$A$175:$IV$177</definedName>
    <definedName name="DIR556.01">[4]EXTERNAL!$A$175:$IV$177</definedName>
    <definedName name="DIR565.02" localSheetId="14">[4]EXTERNAL!$A$178:$IV$180</definedName>
    <definedName name="DIR565.02">[4]EXTERNAL!$A$178:$IV$180</definedName>
    <definedName name="DIR908.01" localSheetId="14">[4]EXTERNAL!$A$172:$IV$174</definedName>
    <definedName name="DIR908.01">[4]EXTERNAL!$A$172:$IV$174</definedName>
    <definedName name="DIR920.01" localSheetId="14">[4]EXTERNAL!$A$181:$IV$183</definedName>
    <definedName name="DIR920.01">[4]EXTERNAL!$A$181:$IV$183</definedName>
    <definedName name="Dis" localSheetId="14">'[11]Func Study'!$AB$250</definedName>
    <definedName name="Dis">'[11]Func Study'!$AB$250</definedName>
    <definedName name="Discount_for_Revenue_Reqmt" localSheetId="14">'[34]Assumptions of Purchase'!$B$45</definedName>
    <definedName name="Discount_for_Revenue_Reqmt">'[34]Assumptions of Purchase'!$B$45</definedName>
    <definedName name="DisFac" localSheetId="14">'[11]Func Dist Factor Table'!$A$11:$G$25</definedName>
    <definedName name="DisFac">'[11]Func Dist Factor Table'!$A$11:$G$25</definedName>
    <definedName name="DOCKET" localSheetId="35">'[19]Summaries &amp; 3.01-3.18 &amp; 4.01'!$A$7</definedName>
    <definedName name="DOCKET">'[20]Summaries &amp; 3.01-3.18 &amp; 4.01'!$A$7</definedName>
    <definedName name="DocketNumber" localSheetId="15">'[35]JHS-19'!$AR$2</definedName>
    <definedName name="DocketNumber" localSheetId="12">'[35]JHS-19'!$AR$2</definedName>
    <definedName name="DocketNumber" localSheetId="14">'[35]JHS-19'!$AR$2</definedName>
    <definedName name="DocketNumber" localSheetId="31">'[35]JHS-19'!$AR$2</definedName>
    <definedName name="DocketNumber" localSheetId="13">'[35]JHS-19'!$AR$2</definedName>
    <definedName name="DocketNumber">'[36]JHS-4'!$AP$2</definedName>
    <definedName name="DP.T" localSheetId="14">[4]INTERNAL!$A$46:$IV$48</definedName>
    <definedName name="DP.T">[4]INTERNAL!$A$46:$IV$48</definedName>
    <definedName name="EBFIT.T" localSheetId="14">[4]INTERNAL!$A$88:$IV$90</definedName>
    <definedName name="EBFIT.T">[4]INTERNAL!$A$88:$IV$90</definedName>
    <definedName name="ee" hidden="1">{#N/A,#N/A,FALSE,"Month ";#N/A,#N/A,FALSE,"YTD";#N/A,#N/A,FALSE,"12 mo ended"}</definedName>
    <definedName name="EffTax" localSheetId="15">[4]INPUTS!$F$31</definedName>
    <definedName name="EffTax" localSheetId="12">[4]INPUTS!$F$31</definedName>
    <definedName name="EffTax" localSheetId="14">[4]INPUTS!$F$31</definedName>
    <definedName name="EffTax" localSheetId="31">[4]INPUTS!$F$31</definedName>
    <definedName name="EffTax" localSheetId="13">[4]INPUTS!$F$31</definedName>
    <definedName name="EffTax">[25]INPUTS!$F$36</definedName>
    <definedName name="Electric_Prices" localSheetId="14">'[37]Monthly Price Summary'!$B$4:$E$27</definedName>
    <definedName name="Electric_Prices">'[37]Monthly Price Summary'!$B$4:$E$27</definedName>
    <definedName name="ElecWC_LineItems" localSheetId="14">[8]BS!$AO$7:$AO$3420</definedName>
    <definedName name="ElecWC_LineItems">[8]BS!$AO$7:$AO$3420</definedName>
    <definedName name="ElRBLine" localSheetId="15">[8]BS!$AP$7:$AP$3141</definedName>
    <definedName name="ElRBLine" localSheetId="12">[8]BS!$AP$7:$AP$3141</definedName>
    <definedName name="ElRBLine" localSheetId="14">[8]BS!$AP$7:$AP$3141</definedName>
    <definedName name="ElRBLine" localSheetId="31">[8]BS!$AP$7:$AP$3141</definedName>
    <definedName name="ElRBLine" localSheetId="13">[8]BS!$AP$7:$AP$3141</definedName>
    <definedName name="ElRBLine">[1]BS!$AQ$7:$AQ$3303</definedName>
    <definedName name="EndDate" localSheetId="14">[13]Assumptions!$C$11</definedName>
    <definedName name="EndDate">[13]Assumptions!$C$11</definedName>
    <definedName name="energy">[23]Readings!$B$3</definedName>
    <definedName name="ENERGY_1" localSheetId="14">[4]EXTERNAL!$A$4:$IV$6</definedName>
    <definedName name="ENERGY_1">[4]EXTERNAL!$A$4:$IV$6</definedName>
    <definedName name="ENERGY_2" localSheetId="14">[4]EXTERNAL!$A$145:$IV$147</definedName>
    <definedName name="ENERGY_2">[4]EXTERNAL!$A$145:$IV$147</definedName>
    <definedName name="Engy" localSheetId="14">[14]Inputs!$D$9</definedName>
    <definedName name="Engy">[14]Inputs!$D$9</definedName>
    <definedName name="Engy2" localSheetId="14">[33]Inputs!$D$12</definedName>
    <definedName name="Engy2">[33]Inputs!$D$12</definedName>
    <definedName name="EPIS.T" localSheetId="14">[4]INTERNAL!$A$49:$IV$51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 localSheetId="14">'[11]COS Factor Table'!$O$15:$O$113</definedName>
    <definedName name="Factorck">'[11]COS Factor Table'!$O$15:$O$113</definedName>
    <definedName name="FactorType">[12]Variables!$AK$2:$AL$12</definedName>
    <definedName name="FactSum" localSheetId="14">'[11]COS Factor Table'!$A$14:$O$113</definedName>
    <definedName name="FactSum">'[11]COS Factor Table'!$A$14:$O$113</definedName>
    <definedName name="FCR" localSheetId="14">'[28]Virtual 49 Back-Up'!$B$20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 localSheetId="14">[1]BS!$AE$7:$AE$3582</definedName>
    <definedName name="Feb04AMA">[1]BS!$AE$7:$AE$3582</definedName>
    <definedName name="Feb09AMA" localSheetId="14">[2]BS!$AL$7:$AL$1725</definedName>
    <definedName name="Feb09AMA">[2]BS!$AL$7:$AL$1725</definedName>
    <definedName name="Feb10AMA" localSheetId="14">[2]BS!$AX$7:$AX$1726</definedName>
    <definedName name="Feb10AMA">[2]BS!$AX$7:$AX$1726</definedName>
    <definedName name="Feb17AMA">[6]BS!$AF$8:$AF$2552</definedName>
    <definedName name="Fed_Cap_Tax" localSheetId="14">[38]Inputs!$E$112</definedName>
    <definedName name="Fed_Cap_Tax">[38]Inputs!$E$112</definedName>
    <definedName name="FedTaxRate" localSheetId="14">[13]Assumptions!$C$33</definedName>
    <definedName name="FedTaxRate">[13]Assumptions!$C$33</definedName>
    <definedName name="FERC_Lookup" localSheetId="14">'[39]Map Table'!$E$2:$F$58</definedName>
    <definedName name="FERC_Lookup">'[39]Map Table'!$E$2:$F$58</definedName>
    <definedName name="FF" localSheetId="35">'[19]Summaries &amp; 3.01-3.18 &amp; 4.01'!$CW$13</definedName>
    <definedName name="FF">'[20]Summaries &amp; 3.01-3.18 &amp; 4.01'!$CW$13</definedName>
    <definedName name="FIT" localSheetId="35">'[19]Summaries &amp; 3.01-3.18 &amp; 4.01'!$CV$19</definedName>
    <definedName name="FIT">'[40]ROR &amp; CONV FACTOR'!$J$20</definedName>
    <definedName name="FIT_Tax_Rate">'[16]Assumptions (Input)'!$B$5</definedName>
    <definedName name="FranchiseTax" localSheetId="14">[15]Variables!$D$26</definedName>
    <definedName name="FranchiseTax">[15]Variables!$D$26</definedName>
    <definedName name="FTAX" localSheetId="15">[4]INPUTS!$F$30</definedName>
    <definedName name="FTAX" localSheetId="12">[4]INPUTS!$F$30</definedName>
    <definedName name="FTAX" localSheetId="14">[4]INPUTS!$F$30</definedName>
    <definedName name="FTAX" localSheetId="31">[4]INPUTS!$F$30</definedName>
    <definedName name="FTAX" localSheetId="13">[4]INPUTS!$F$30</definedName>
    <definedName name="FTAX">[25]INPUTS!$F$35</definedName>
    <definedName name="Func" localSheetId="14">'[11]Func Factor Table'!$A$10:$H$77</definedName>
    <definedName name="Func">'[11]Func Factor Table'!$A$10:$H$77</definedName>
    <definedName name="Function" localSheetId="14">'[11]Func Study'!$AB$250</definedName>
    <definedName name="Function">'[11]Func Study'!$AB$250</definedName>
    <definedName name="GasRBLine" localSheetId="14">[1]BS!$AS$7:$AS$3631</definedName>
    <definedName name="GasRBLine">[1]BS!$AS$7:$AS$3631</definedName>
    <definedName name="GasWC_LineItem" localSheetId="14">[1]BS!$AR$7:$AR$3631</definedName>
    <definedName name="GasWC_LineItem">[1]BS!$AR$7:$AR$3631</definedName>
    <definedName name="GP.T" localSheetId="14">[4]INTERNAL!$A$52:$IV$54</definedName>
    <definedName name="GP.T">[4]INTERNAL!$A$52:$IV$54</definedName>
    <definedName name="HTML_CodePage">1252</definedName>
    <definedName name="HTML_Control" localSheetId="6">{"'Sheet1'!$A$1:$J$121"}</definedName>
    <definedName name="HTML_Control" localSheetId="32">{"'Sheet1'!$A$1:$J$121"}</definedName>
    <definedName name="HTML_Control" localSheetId="33">{"'Sheet1'!$A$1:$J$121"}</definedName>
    <definedName name="HTML_Control" localSheetId="15">{"'Sheet1'!$A$1:$J$121"}</definedName>
    <definedName name="HTML_Control" localSheetId="36">{"'Sheet1'!$A$1:$J$121"}</definedName>
    <definedName name="HTML_Control" localSheetId="12">{"'Sheet1'!$A$1:$J$121"}</definedName>
    <definedName name="HTML_Control" localSheetId="14">{"'Sheet1'!$A$1:$J$121"}</definedName>
    <definedName name="HTML_Control" localSheetId="31">{"'Sheet1'!$A$1:$J$121"}</definedName>
    <definedName name="HTML_Control" localSheetId="13">{"'Sheet1'!$A$1:$J$121"}</definedName>
    <definedName name="HTML_Control" localSheetId="29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30">{"'Sheet1'!$A$1:$J$121"}</definedName>
    <definedName name="HTML_Control" localSheetId="24">{"'Sheet1'!$A$1:$J$121"}</definedName>
    <definedName name="HTML_Control" localSheetId="26">{"'Sheet1'!$A$1:$J$121"}</definedName>
    <definedName name="HTML_Control" localSheetId="25">{"'Sheet1'!$A$1:$J$121"}</definedName>
    <definedName name="HTML_Control" localSheetId="22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3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8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 localSheetId="14">[4]INTERNAL!$A$85:$IV$87</definedName>
    <definedName name="IBFIT.T">[4]INTERNAL!$A$85:$IV$87</definedName>
    <definedName name="inctaxrate">0.4</definedName>
    <definedName name="Insurance_Rate">'[16]Assumptions (Input)'!$B$9</definedName>
    <definedName name="INTRESEXCH" localSheetId="14">[41]Sheet1!$AG$1</definedName>
    <definedName name="INTRESEXCH">[41]Sheet1!$AG$1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4">[1]BS!$AD$7:$AD$3582</definedName>
    <definedName name="Jan04AMA">[1]BS!$AD$7:$AD$3582</definedName>
    <definedName name="Jan09AMA" localSheetId="14">[2]BS!$AK$7:$AK$1743</definedName>
    <definedName name="Jan09AMA">[2]BS!$AK$7:$AK$1743</definedName>
    <definedName name="Jan10AMA" localSheetId="14">[2]BS!$AW$7:$AW$1726</definedName>
    <definedName name="Jan10AMA">[2]BS!$AW$7:$AW$1726</definedName>
    <definedName name="Jan17AMA">[6]BS!$AE$8:$AE$2551</definedName>
    <definedName name="jjj" localSheetId="14">[42]Inputs!$N$18</definedName>
    <definedName name="jjj">[42]Inputs!$N$18</definedName>
    <definedName name="JP_Bal" localSheetId="14">[43]ACCOUNTS!$AG$31</definedName>
    <definedName name="JP_Bal">[43]ACCOUNTS!$AG$31</definedName>
    <definedName name="Jul04AMA" localSheetId="14">[1]BS!$AJ$7:$AJ$3582</definedName>
    <definedName name="Jul04AMA">[1]BS!$AJ$7:$AJ$3582</definedName>
    <definedName name="Jul09AMA" localSheetId="14">[2]BS!$AQ$7:$AQ$1726</definedName>
    <definedName name="Jul09AMA">[2]BS!$AQ$7:$AQ$1726</definedName>
    <definedName name="July17AMA">[6]BS!$AK$8:$AK$2552</definedName>
    <definedName name="Jun04AMA" localSheetId="14">[1]BS!$AI$7:$AI$3582</definedName>
    <definedName name="Jun04AMA">[1]BS!$AI$7:$AI$3582</definedName>
    <definedName name="Jun09AMA" localSheetId="14">[2]BS!$AP$7:$AP$1726</definedName>
    <definedName name="Jun09AMA">[2]BS!$AP$7:$AP$1726</definedName>
    <definedName name="Jun10AMA" localSheetId="14">[2]BS!$BB$7:$BB$1726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 localSheetId="14">'[44]KJB-3 Sum'!$AQ$2</definedName>
    <definedName name="keep_Docket_Number">'[44]KJB-3 Sum'!$AQ$2</definedName>
    <definedName name="keep_FIT" localSheetId="14">'[44]KJB-7 Def'!$L$20</definedName>
    <definedName name="keep_FIT">'[44]KJB-7 Def'!$L$20</definedName>
    <definedName name="keep_KJB_3_Rate_Increase" localSheetId="14">'[44]KJB-7 Def'!$C$3</definedName>
    <definedName name="keep_KJB_3_Rate_Increase">'[44]KJB-7 Def'!$C$3</definedName>
    <definedName name="keep_KJB_4_Electric_Summary" localSheetId="14">'[44]KJB-3 Sum'!$AQ$3</definedName>
    <definedName name="keep_KJB_4_Electric_Summary">'[44]KJB-3 Sum'!$AQ$3</definedName>
    <definedName name="keep_KJB_8_Common_Adjs" localSheetId="14">'[44]KJB-5 Cmn Adj'!$L$3</definedName>
    <definedName name="keep_KJB_8_Common_Adjs">'[44]KJB-5 Cmn Adj'!$L$3</definedName>
    <definedName name="keep_KJB_9_Electric_Only" localSheetId="14">'[44]KJB-5 El Adj'!$E$3</definedName>
    <definedName name="keep_KJB_9_Electric_Only">'[44]KJB-5 El Adj'!$E$3</definedName>
    <definedName name="keep_PSE">'[45]Gas Summary'!$I$5</definedName>
    <definedName name="keep_TESTYEAR" localSheetId="14">'[44]KJB-5 Cmn Adj'!$B$7</definedName>
    <definedName name="keep_TESTYEAR">'[44]KJB-5 Cmn Adj'!$B$7</definedName>
    <definedName name="kp_DOCKET">'[45]Gas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1">IF('Balances--&gt;'!Values_Entered,Header_Row+'Balances--&gt;'!Number_of_Payments,Header_Row)</definedName>
    <definedName name="Last_Row" localSheetId="36">IF('Conversion Factor'!Values_Entered,Header_Row+'Conversion Factor'!Number_of_Payments,Header_Row)</definedName>
    <definedName name="Last_Row" localSheetId="14">IF('Electric Account Balance'!Values_Entered,Header_Row+'Electric Account Balance'!Number_of_Payments,Header_Row)</definedName>
    <definedName name="Last_Row" localSheetId="13">IF('FPC Deferral Balance'!Values_Entered,Header_Row+'FPC Deferral Balance'!Number_of_Payments,Header_Row)</definedName>
    <definedName name="Last_Row" localSheetId="29">IF('FPC Sch 10&amp;31'!Values_Entered,Header_Row+'FPC Sch 10&amp;31'!Number_of_Payments,Header_Row)</definedName>
    <definedName name="Last_Row" localSheetId="28">IF('FPC Sch 12&amp;26'!Values_Entered,Header_Row+'FPC Sch 12&amp;26'!Number_of_Payments,Header_Row)</definedName>
    <definedName name="Last_Row" localSheetId="27">IF('FPC Sch 40'!Values_Entered,Header_Row+'FPC Sch 40'!Number_of_Payments,Header_Row)</definedName>
    <definedName name="Last_Row" localSheetId="30">IF('FPC Sch 46&amp;49'!Values_Entered,Header_Row+'FPC Sch 46&amp;49'!Number_of_Payments,Header_Row)</definedName>
    <definedName name="Last_Row" localSheetId="24">IF('FPC Sch 7'!Values_Entered,Header_Row+'FPC Sch 7'!Number_of_Payments,Header_Row)</definedName>
    <definedName name="Last_Row" localSheetId="26">IF('FPC Sch 7A,11,25,29,35,43'!Values_Entered,Header_Row+'FPC Sch 7A,11,25,29,35,43'!Number_of_Payments,Header_Row)</definedName>
    <definedName name="Last_Row" localSheetId="25">IF('FPC Sch 8&amp;24'!Values_Entered,Header_Row+'FPC Sch 8&amp;24'!Number_of_Payments,Header_Row)</definedName>
    <definedName name="Last_Row" localSheetId="22">IF('Schedule 10&amp;31'!Values_Entered,Header_Row+'Schedule 10&amp;31'!Number_of_Payments,Header_Row)</definedName>
    <definedName name="Last_Row" localSheetId="21">IF('Schedule 12&amp;26'!Values_Entered,Header_Row+'Schedule 12&amp;26'!Number_of_Payments,Header_Row)</definedName>
    <definedName name="Last_Row" localSheetId="20">IF('Schedule 40'!Values_Entered,Header_Row+'Schedule 40'!Number_of_Payments,Header_Row)</definedName>
    <definedName name="Last_Row" localSheetId="23">IF('Schedule 46&amp;49'!Values_Entered,Header_Row+'Schedule 46&amp;49'!Number_of_Payments,Header_Row)</definedName>
    <definedName name="Last_Row" localSheetId="19">IF('Schedule 7A,11,25,29,35,43'!Values_Entered,Header_Row+'Schedule 7A,11,25,29,35,43'!Number_of_Payments,Header_Row)</definedName>
    <definedName name="Last_Row" localSheetId="18">IF('Schedule 8&amp;24'!Values_Entered,Header_Row+'Schedule 8&amp;24'!Number_of_Payments,Header_Row)</definedName>
    <definedName name="Last_Row">IF([0]!Values_Entered,Header_Row+[0]!Number_of_Payments,Header_Row)</definedName>
    <definedName name="LATEPAY" localSheetId="14">[41]Sheet1!$E$3:$E$25</definedName>
    <definedName name="LATEPAY">[41]Sheet1!$E$3:$E$25</definedName>
    <definedName name="Levy_Rate">'[16]Assumptions (Input)'!$B$6</definedName>
    <definedName name="limcount">1</definedName>
    <definedName name="LINE.T" localSheetId="14">[4]INTERNAL!$A$55:$IV$57</definedName>
    <definedName name="LINE.T">[4]INTERNAL!$A$55:$IV$57</definedName>
    <definedName name="LinkCos" localSheetId="14">'[11]JAM Download'!$K$4</definedName>
    <definedName name="LinkCos">'[11]JAM Download'!$K$4</definedName>
    <definedName name="Load_Factor">[46]ACCOUNTS!$AG$167</definedName>
    <definedName name="LoadArray">'[47]Load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 localSheetId="14">[48]M9100F4!$A$1:$V$99</definedName>
    <definedName name="M9100F4_v4">[48]M9100F4!$A$1:$V$99</definedName>
    <definedName name="MACRS">'[16]MACRS RATES'!$A$3:$AT$10</definedName>
    <definedName name="Mar04AMA" localSheetId="14">[1]BS!$AF$7:$AF$3582</definedName>
    <definedName name="Mar04AMA">[1]BS!$AF$7:$AF$3582</definedName>
    <definedName name="MAR09AMA" localSheetId="14">[2]BS!$AM$7:$AM$1725</definedName>
    <definedName name="MAR09AMA">[2]BS!$AM$7:$AM$1725</definedName>
    <definedName name="Mar10AMA" localSheetId="14">[2]BS!$AY$7:$AY$1726</definedName>
    <definedName name="Mar10AMA">[2]BS!$AY$7:$AY$1726</definedName>
    <definedName name="Mar17AMA">[6]BS!$AG$8:$AG$2552</definedName>
    <definedName name="May04AMA" localSheetId="14">[1]BS!$AH$7:$AH$3582</definedName>
    <definedName name="May04AMA">[1]BS!$AH$7:$AH$3582</definedName>
    <definedName name="MAY09AMA" localSheetId="14">[2]BS!$AO$7:$AO$1726</definedName>
    <definedName name="MAY09AMA">[2]BS!$AO$7:$AO$1726</definedName>
    <definedName name="May10AMA" localSheetId="14">[2]BS!$BA$7:$BA$1726</definedName>
    <definedName name="May10AMA">[2]BS!$BA$7:$BA$1726</definedName>
    <definedName name="May17AMA">[6]BS!$AI$8:$AI$2552</definedName>
    <definedName name="menu1_Button5_Click" localSheetId="11">[49]!menu1_Button5_Click</definedName>
    <definedName name="menu1_Button5_Click" localSheetId="36">[49]!menu1_Button5_Click</definedName>
    <definedName name="menu1_Button5_Click" localSheetId="14">[49]!menu1_Button5_Click</definedName>
    <definedName name="menu1_Button5_Click" localSheetId="13">[49]!menu1_Button5_Click</definedName>
    <definedName name="menu1_Button5_Click" localSheetId="29">[49]!menu1_Button5_Click</definedName>
    <definedName name="menu1_Button5_Click" localSheetId="28">[49]!menu1_Button5_Click</definedName>
    <definedName name="menu1_Button5_Click" localSheetId="27">[49]!menu1_Button5_Click</definedName>
    <definedName name="menu1_Button5_Click" localSheetId="30">[49]!menu1_Button5_Click</definedName>
    <definedName name="menu1_Button5_Click" localSheetId="24">[49]!menu1_Button5_Click</definedName>
    <definedName name="menu1_Button5_Click" localSheetId="26">[49]!menu1_Button5_Click</definedName>
    <definedName name="menu1_Button5_Click" localSheetId="25">[49]!menu1_Button5_Click</definedName>
    <definedName name="menu1_Button5_Click" localSheetId="22">[49]!menu1_Button5_Click</definedName>
    <definedName name="menu1_Button5_Click" localSheetId="21">[49]!menu1_Button5_Click</definedName>
    <definedName name="menu1_Button5_Click" localSheetId="20">[49]!menu1_Button5_Click</definedName>
    <definedName name="menu1_Button5_Click" localSheetId="23">[49]!menu1_Button5_Click</definedName>
    <definedName name="menu1_Button5_Click" localSheetId="19">[49]!menu1_Button5_Click</definedName>
    <definedName name="menu1_Button5_Click" localSheetId="18">[49]!menu1_Button5_Click</definedName>
    <definedName name="menu1_Button5_Click">[49]!menu1_Button5_Click</definedName>
    <definedName name="menu1_Button6_Click" localSheetId="11">[49]!menu1_Button6_Click</definedName>
    <definedName name="menu1_Button6_Click" localSheetId="36">[49]!menu1_Button6_Click</definedName>
    <definedName name="menu1_Button6_Click" localSheetId="14">[49]!menu1_Button6_Click</definedName>
    <definedName name="menu1_Button6_Click" localSheetId="13">[49]!menu1_Button6_Click</definedName>
    <definedName name="menu1_Button6_Click" localSheetId="29">[49]!menu1_Button6_Click</definedName>
    <definedName name="menu1_Button6_Click" localSheetId="28">[49]!menu1_Button6_Click</definedName>
    <definedName name="menu1_Button6_Click" localSheetId="27">[49]!menu1_Button6_Click</definedName>
    <definedName name="menu1_Button6_Click" localSheetId="30">[49]!menu1_Button6_Click</definedName>
    <definedName name="menu1_Button6_Click" localSheetId="24">[49]!menu1_Button6_Click</definedName>
    <definedName name="menu1_Button6_Click" localSheetId="26">[49]!menu1_Button6_Click</definedName>
    <definedName name="menu1_Button6_Click" localSheetId="25">[49]!menu1_Button6_Click</definedName>
    <definedName name="menu1_Button6_Click" localSheetId="22">[49]!menu1_Button6_Click</definedName>
    <definedName name="menu1_Button6_Click" localSheetId="21">[49]!menu1_Button6_Click</definedName>
    <definedName name="menu1_Button6_Click" localSheetId="20">[49]!menu1_Button6_Click</definedName>
    <definedName name="menu1_Button6_Click" localSheetId="23">[49]!menu1_Button6_Click</definedName>
    <definedName name="menu1_Button6_Click" localSheetId="19">[49]!menu1_Button6_Click</definedName>
    <definedName name="menu1_Button6_Click" localSheetId="18">[49]!menu1_Button6_Click</definedName>
    <definedName name="menu1_Button6_Click">[49]!menu1_Button6_Click</definedName>
    <definedName name="MERGER_COST" localSheetId="15">[41]Sheet1!$AF$3:$AJ$28</definedName>
    <definedName name="MERGER_COST" localSheetId="12">[41]Sheet1!$AF$3:$AJ$28</definedName>
    <definedName name="MERGER_COST" localSheetId="14">[41]Sheet1!$AF$3:$AJ$28</definedName>
    <definedName name="MERGER_COST" localSheetId="31">[41]Sheet1!$AF$3:$AJ$28</definedName>
    <definedName name="MERGER_COST" localSheetId="13">[41]Sheet1!$AF$3:$AJ$28</definedName>
    <definedName name="MERGER_COST">[50]Sheet1!$AF$3:$AJ$28</definedName>
    <definedName name="METER" localSheetId="14">[4]EXTERNAL!$A$34:$IV$36</definedName>
    <definedName name="METER">[4]EXTERNAL!$A$34:$IV$36</definedName>
    <definedName name="Method" localSheetId="14">[14]Inputs!$C$6</definedName>
    <definedName name="Method">[14]Inputs!$C$6</definedName>
    <definedName name="monthlist" localSheetId="14">[51]Table!$R$2:$S$13</definedName>
    <definedName name="monthlist">[51]Table!$R$2:$S$13</definedName>
    <definedName name="monthtotals" localSheetId="14">'[51]WA SBC'!$D$40:$O$40</definedName>
    <definedName name="monthtotals">'[51]WA SBC'!$D$40:$O$40</definedName>
    <definedName name="MTD_Format" localSheetId="33">[52]Mthly!$B$11:$D$11,[52]Mthly!$B$35:$D$35</definedName>
    <definedName name="MTD_Format" localSheetId="15">[53]Mthly!$B$11:$D$11,[53]Mthly!$B$31:$D$31</definedName>
    <definedName name="MTD_Format" localSheetId="12">[53]Mthly!$B$11:$D$11,[53]Mthly!$B$31:$D$31</definedName>
    <definedName name="MTD_Format" localSheetId="14">[53]Mthly!$B$11:$D$11,[53]Mthly!$B$31:$D$31</definedName>
    <definedName name="MTD_Format" localSheetId="31">[53]Mthly!$B$11:$D$11,[53]Mthly!$B$31:$D$31</definedName>
    <definedName name="MTD_Format" localSheetId="13">[53]Mthly!$B$11:$D$11,[53]Mthly!$B$31:$D$31</definedName>
    <definedName name="MTD_Format">[54]Mthly!$B$11:$D$11,[54]Mthly!$B$32:$D$32</definedName>
    <definedName name="MTR_YR3" localSheetId="14">[55]Variables!$E$14</definedName>
    <definedName name="MTR_YR3">[55]Variables!$E$14</definedName>
    <definedName name="NCP_360" localSheetId="14">[4]EXTERNAL!$A$13:$IV$15</definedName>
    <definedName name="NCP_360">[4]EXTERNAL!$A$13:$IV$15</definedName>
    <definedName name="NCP_361" localSheetId="14">[4]EXTERNAL!$A$16:$IV$18</definedName>
    <definedName name="NCP_361">[4]EXTERNAL!$A$16:$IV$18</definedName>
    <definedName name="NCP_362" localSheetId="14">[4]EXTERNAL!$A$19:$IV$21</definedName>
    <definedName name="NCP_362">[4]EXTERNAL!$A$19:$IV$21</definedName>
    <definedName name="Net_to_Gross_Factor" localSheetId="14">[11]Inputs!$G$8</definedName>
    <definedName name="Net_to_Gross_Factor">[11]Inputs!$G$8</definedName>
    <definedName name="NetToGross" localSheetId="14">[15]Variables!$D$23</definedName>
    <definedName name="NetToGross">[15]Variables!$D$23</definedName>
    <definedName name="Nov03AMA" localSheetId="14">[3]BS!$AI$7:$AI$3582</definedName>
    <definedName name="Nov03AMA">[3]BS!$AI$7:$AI$3582</definedName>
    <definedName name="Nov04AMA" localSheetId="14">[1]BS!$AN$7:$AN$3582</definedName>
    <definedName name="Nov04AMA">[1]BS!$AN$7:$AN$3582</definedName>
    <definedName name="Nov09AMA" localSheetId="14">[2]BS!$AU$7:$AU$1726</definedName>
    <definedName name="Nov09AMA">[2]BS!$AU$7:$AU$1726</definedName>
    <definedName name="NPC" localSheetId="14">[56]Inputs!$N$18</definedName>
    <definedName name="NPC">[56]Inputs!$N$18</definedName>
    <definedName name="NRG" localSheetId="14">[4]CLASSIFIERS!$A$5:$IV$5</definedName>
    <definedName name="NRG">[4]CLASSIFIERS!$A$5:$IV$5</definedName>
    <definedName name="Number_of_Payments" localSheetId="11">MATCH(0.01,End_Bal,-1)+1</definedName>
    <definedName name="Number_of_Payments" localSheetId="36">MATCH(0.01,End_Bal,-1)+1</definedName>
    <definedName name="Number_of_Payments" localSheetId="14">MATCH(0.01,End_Bal,-1)+1</definedName>
    <definedName name="Number_of_Payments" localSheetId="13">MATCH(0.01,End_Bal,-1)+1</definedName>
    <definedName name="Number_of_Payments" localSheetId="29">MATCH(0.01,End_Bal,-1)+1</definedName>
    <definedName name="Number_of_Payments" localSheetId="28">MATCH(0.01,End_Bal,-1)+1</definedName>
    <definedName name="Number_of_Payments" localSheetId="27">MATCH(0.01,End_Bal,-1)+1</definedName>
    <definedName name="Number_of_Payments" localSheetId="30">MATCH(0.01,End_Bal,-1)+1</definedName>
    <definedName name="Number_of_Payments" localSheetId="24">MATCH(0.01,End_Bal,-1)+1</definedName>
    <definedName name="Number_of_Payments" localSheetId="26">MATCH(0.01,End_Bal,-1)+1</definedName>
    <definedName name="Number_of_Payments" localSheetId="25">MATCH(0.01,End_Bal,-1)+1</definedName>
    <definedName name="Number_of_Payments" localSheetId="5">MATCH(0.01,End_Bal,-1)+1</definedName>
    <definedName name="Number_of_Payments" localSheetId="22">MATCH(0.01,End_Bal,-1)+1</definedName>
    <definedName name="Number_of_Payments" localSheetId="21">MATCH(0.01,End_Bal,-1)+1</definedName>
    <definedName name="Number_of_Payments" localSheetId="20">MATCH(0.01,End_Bal,-1)+1</definedName>
    <definedName name="Number_of_Payments" localSheetId="23">MATCH(0.01,End_Bal,-1)+1</definedName>
    <definedName name="Number_of_Payments" localSheetId="19">MATCH(0.01,End_Bal,-1)+1</definedName>
    <definedName name="Number_of_Payments" localSheetId="18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14">'[28]Virtual 49 Back-Up'!$B$21</definedName>
    <definedName name="O_M_Rate">'[28]Virtual 49 Back-Up'!$B$21</definedName>
    <definedName name="OBCLEASE" localSheetId="14">[41]Sheet1!$AF$4:$AI$23</definedName>
    <definedName name="OBCLEASE">[41]Sheet1!$AF$4:$AI$23</definedName>
    <definedName name="Oct03AMA" localSheetId="14">[3]BS!$AH$7:$AH$3582</definedName>
    <definedName name="Oct03AMA">[3]BS!$AH$7:$AH$3582</definedName>
    <definedName name="Oct04AMA" localSheetId="14">[1]BS!$AM$7:$AM$3582</definedName>
    <definedName name="Oct04AMA">[1]BS!$AM$7:$AM$3582</definedName>
    <definedName name="Oct09AMA" localSheetId="14">[2]BS!$AT$7:$AT$1726</definedName>
    <definedName name="Oct09AMA">[2]BS!$AT$7:$AT$1726</definedName>
    <definedName name="Oct17AMA">[6]BS!$AN$8:$AN$2552</definedName>
    <definedName name="OH" localSheetId="14">[4]CLASSIFIERS!$A$8:$IV$8</definedName>
    <definedName name="OH">[4]CLASSIFIERS!$A$8:$IV$8</definedName>
    <definedName name="OH_NCP" localSheetId="14">[4]EXTERNAL!$A$79:$IV$81</definedName>
    <definedName name="OH_NCP">[4]EXTERNAL!$A$79:$IV$81</definedName>
    <definedName name="OH_SVC" localSheetId="14">[4]EXTERNAL!$A$142:$IV$144</definedName>
    <definedName name="OH_SVC">[4]EXTERNAL!$A$142:$IV$144</definedName>
    <definedName name="OH_TFMR" localSheetId="14">[4]EXTERNAL!$A$97:$IV$99</definedName>
    <definedName name="OH_TFMR">[4]EXTERNAL!$A$97:$IV$99</definedName>
    <definedName name="OH_TFMRC" localSheetId="14">[4]EXTERNAL!$A$94:$IV$96</definedName>
    <definedName name="OH_TFMRC">[4]EXTERNAL!$A$94:$IV$96</definedName>
    <definedName name="option">'[57]Dist Misc'!$F$120</definedName>
    <definedName name="OthRCF" localSheetId="14">[24]INPUTS!$F$41</definedName>
    <definedName name="OthRCF">[24]INPUTS!$F$41</definedName>
    <definedName name="OthUnc" localSheetId="14">[4]INPUTS!$F$36</definedName>
    <definedName name="OthUnc">[4]INPUTS!$F$36</definedName>
    <definedName name="outlookdata" localSheetId="14">'[58]pivoted data'!$D$3:$Q$90</definedName>
    <definedName name="outlookdata">'[59]pivoted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 localSheetId="14">'[60]2008 Extreme Peaks - 080403'!$E$5:$AD$8</definedName>
    <definedName name="peak_new_table">'[60]2008 Extreme Peaks - 080403'!$E$5:$AD$8</definedName>
    <definedName name="peak_table" localSheetId="14">'[60]Peaks-F01'!$C$5:$E$243</definedName>
    <definedName name="peak_table">'[60]Peaks-F01'!$C$5:$E$243</definedName>
    <definedName name="PeakMethod" localSheetId="14">[14]Inputs!$T$5</definedName>
    <definedName name="PeakMethod">[14]Inputs!$T$5</definedName>
    <definedName name="Percent_debt" localSheetId="14">[38]Inputs!$E$129</definedName>
    <definedName name="Percent_debt">[38]Inputs!$E$129</definedName>
    <definedName name="Plant_Input">'[16]Plant(Input)'!$B$7:$AP$9,'[16]Plant(Input)'!$B$11,'[16]Plant(Input)'!$B$15:$AP$15,'[16]Plant(Input)'!$B$18,'[16]Plant(Input)'!$B$20:$AP$20</definedName>
    <definedName name="POWER.T" localSheetId="14">[4]INTERNAL!$A$58:$IV$60</definedName>
    <definedName name="POWER.T">[4]INTERNAL!$A$58:$IV$60</definedName>
    <definedName name="PP.T" localSheetId="14">[4]INTERNAL!$A$61:$IV$63</definedName>
    <definedName name="PP.T">[4]INTERNAL!$A$61:$IV$63</definedName>
    <definedName name="PreTaxDebtCost" localSheetId="14">[13]Assumptions!$I$56</definedName>
    <definedName name="PreTaxDebtCost">[13]Assumptions!$I$56</definedName>
    <definedName name="PreTaxWACC" localSheetId="14">[13]Assumptions!$I$62</definedName>
    <definedName name="PreTaxWACC">[13]Assumptions!$I$62</definedName>
    <definedName name="Prices_Aurora" localSheetId="14">'[37]Monthly Price Summary'!$C$4:$H$63</definedName>
    <definedName name="Prices_Aurora">'[37]Monthly Price Summary'!$C$4:$H$63</definedName>
    <definedName name="_xlnm.Print_Area" localSheetId="33">'2018 Norm Total Usage'!$A$1:$N$43</definedName>
    <definedName name="_xlnm.Print_Area" localSheetId="14">'Electric Account Balance'!$BW$3:$CA$373</definedName>
    <definedName name="_xlnm.Print_Area" localSheetId="31">'F2018 Forecast'!$A$1:$P$57</definedName>
    <definedName name="_xlnm.Print_Area" localSheetId="29">'FPC Sch 10&amp;31'!$A$1:$N$43</definedName>
    <definedName name="_xlnm.Print_Area" localSheetId="28">'FPC Sch 12&amp;26'!$A$1:$N$43</definedName>
    <definedName name="_xlnm.Print_Area" localSheetId="27">'FPC Sch 40'!$A$1:$N$43</definedName>
    <definedName name="_xlnm.Print_Area" localSheetId="30">'FPC Sch 46&amp;49'!$A$1:$N$29</definedName>
    <definedName name="_xlnm.Print_Area" localSheetId="24">'FPC Sch 7'!$A$1:$N$43</definedName>
    <definedName name="_xlnm.Print_Area" localSheetId="26">'FPC Sch 7A,11,25,29,35,43'!$A$3:$N$43</definedName>
    <definedName name="_xlnm.Print_Area" localSheetId="25">'FPC Sch 8&amp;24'!$A$1:$N$43</definedName>
    <definedName name="_xlnm.Print_Area" localSheetId="10">'Sch 142 Impacts'!$A$1:$K$42</definedName>
    <definedName name="_xlnm.Print_Area" localSheetId="22">'Schedule 10&amp;31'!$A$1:$N$47</definedName>
    <definedName name="_xlnm.Print_Area" localSheetId="21">'Schedule 12&amp;26'!$A$1:$N$47</definedName>
    <definedName name="_xlnm.Print_Area" localSheetId="20">'Schedule 40'!$A$1:$N$47</definedName>
    <definedName name="_xlnm.Print_Area" localSheetId="23">'Schedule 46&amp;49'!$A$1:$N$29</definedName>
    <definedName name="_xlnm.Print_Area" localSheetId="17">'Schedule 7'!$A$1:$N$47</definedName>
    <definedName name="_xlnm.Print_Area" localSheetId="19">'Schedule 7A,11,25,29,35,43'!$A$1:$N$47</definedName>
    <definedName name="_xlnm.Print_Area" localSheetId="18">'Schedule 8&amp;24'!$A$1:$N$47</definedName>
    <definedName name="_xlnm.Print_Area" localSheetId="3">'Summary of Rates'!$A$1:$H$31</definedName>
    <definedName name="_xlnm.Print_Area" localSheetId="8">'Typical Residential Sch 142'!$A$1:$S$64</definedName>
    <definedName name="_xlnm.Print_Titles" localSheetId="14">'Electric Account Balance'!$A:$C,'Electric Account Balance'!$1:$6</definedName>
    <definedName name="Prior_Month" localSheetId="14">[21]Sch_120!$I$21</definedName>
    <definedName name="Prior_Month">[21]Sch_120!$I$21</definedName>
    <definedName name="PROFORMA" localSheetId="14">[4]EXTERNAL!$A$67:$IV$69</definedName>
    <definedName name="PROFORMA">[4]EXTERNAL!$A$67:$IV$69</definedName>
    <definedName name="PROFORMA_RETAIL" localSheetId="14">[4]EXTERNAL!$A$91:$IV$93</definedName>
    <definedName name="PROFORMA_RETAIL">[4]EXTERNAL!$A$91:$IV$93</definedName>
    <definedName name="PROFORMA_RETAIL_TAX" localSheetId="14">[4]EXTERNAL!$A$169:$IV$171</definedName>
    <definedName name="PROFORMA_RETAIL_TAX">[4]EXTERNAL!$A$169:$IV$171</definedName>
    <definedName name="Projects" localSheetId="14">[61]Sheet1!$A$1147:$B$1887</definedName>
    <definedName name="Projects">[61]Sheet1!$A$1147:$B$1887</definedName>
    <definedName name="Prov_Cap_Tax" localSheetId="14">[38]Inputs!$E$111</definedName>
    <definedName name="Prov_Cap_Tax">[38]Inputs!$E$111</definedName>
    <definedName name="PSE" localSheetId="14">'[62]4.04'!$A$6</definedName>
    <definedName name="PSE">'[62]4.04'!$A$6</definedName>
    <definedName name="PSE_Pre_Tax_Equity_Rate" localSheetId="14">'[34]Assumptions of Purchase'!$B$42</definedName>
    <definedName name="PSE_Pre_Tax_Equity_Rate">'[34]Assumptions of Purchase'!$B$42</definedName>
    <definedName name="PSPL" localSheetId="35">'[19]Summaries &amp; 3.01-3.18 &amp; 4.01'!$A$4</definedName>
    <definedName name="PSPL">'[20]Summaries &amp; 3.01-3.18 &amp; 4.01'!$A$4</definedName>
    <definedName name="PTDGP.T" localSheetId="14">[4]INTERNAL!$A$64:$IV$66</definedName>
    <definedName name="PTDGP.T">[4]INTERNAL!$A$64:$IV$66</definedName>
    <definedName name="PTDP.T" localSheetId="14">[4]INTERNAL!$A$67:$IV$69</definedName>
    <definedName name="PTDP.T">[4]INTERNAL!$A$67:$IV$69</definedName>
    <definedName name="QTD_Format" localSheetId="14">[52]QTD!$B$11:$D$11,[52]QTD!$B$35:$D$35</definedName>
    <definedName name="QTD_Format">[52]QTD!$B$11:$D$11,[52]QTD!$B$35:$D$35</definedName>
    <definedName name="RATE2">'[27]Transp Data'!$A$8:$I$112</definedName>
    <definedName name="Rates" localSheetId="14">[63]Codes!$A$1:$C$500</definedName>
    <definedName name="Rates">[63]Codes!$A$1:$C$500</definedName>
    <definedName name="RB.T" localSheetId="14">[4]INTERNAL!$A$70:$IV$72</definedName>
    <definedName name="RB.T">[4]INTERNAL!$A$70:$IV$72</definedName>
    <definedName name="RCF" localSheetId="14">[43]INPUTS!$F$48</definedName>
    <definedName name="RCF">[43]INPUTS!$F$48</definedName>
    <definedName name="Requlated_scenario">'[16]Assumptions (Input)'!$B$12</definedName>
    <definedName name="ResExchCrRate" localSheetId="14">[21]Sch_194!$M$31</definedName>
    <definedName name="ResExchCrRate">[64]Sch_194!$M$31</definedName>
    <definedName name="RESID" localSheetId="14">[4]EXTERNAL!$A$88:$IV$90</definedName>
    <definedName name="RESID">[4]EXTERNAL!$A$88:$IV$90</definedName>
    <definedName name="resource_lookup">'[65]#REF'!$B$3:$C$112</definedName>
    <definedName name="ResourceSupplier" localSheetId="14">[15]Variables!$D$28</definedName>
    <definedName name="ResourceSupplier">[15]Variables!$D$28</definedName>
    <definedName name="ResRCF" localSheetId="15">[24]INPUTS!$F$39</definedName>
    <definedName name="ResRCF" localSheetId="12">[24]INPUTS!$F$39</definedName>
    <definedName name="ResRCF" localSheetId="14">[24]INPUTS!$F$39</definedName>
    <definedName name="ResRCF" localSheetId="31">[24]INPUTS!$F$39</definedName>
    <definedName name="ResRCF" localSheetId="13">[24]INPUTS!$F$39</definedName>
    <definedName name="ResRCF">[25]INPUTS!$F$44</definedName>
    <definedName name="ResUnc" localSheetId="15">[4]INPUTS!$F$34</definedName>
    <definedName name="ResUnc" localSheetId="12">[4]INPUTS!$F$34</definedName>
    <definedName name="ResUnc" localSheetId="14">[4]INPUTS!$F$34</definedName>
    <definedName name="ResUnc" localSheetId="31">[4]INPUTS!$F$34</definedName>
    <definedName name="ResUnc" localSheetId="13">[4]INPUTS!$F$34</definedName>
    <definedName name="ResUnc">[25]INPUTS!$F$39</definedName>
    <definedName name="RevClass" localSheetId="14">[63]Codes!$F$2:$G$10</definedName>
    <definedName name="RevClass">[63]Codes!$F$2:$G$10</definedName>
    <definedName name="revenue_flag">'[16]Assumptions (Input)'!$C$12</definedName>
    <definedName name="Revenue_Taxes">'[16]Assumptions (Input)'!$B$8</definedName>
    <definedName name="REVFAC1.T" localSheetId="14">[4]INTERNAL!$A$73:$IV$75</definedName>
    <definedName name="REVFAC1.T">[4]INTERNAL!$A$73:$IV$75</definedName>
    <definedName name="ROD" localSheetId="15">[4]INPUTS!$F$25</definedName>
    <definedName name="ROD" localSheetId="12">[4]INPUTS!$F$25</definedName>
    <definedName name="ROD" localSheetId="14">[4]INPUTS!$F$25</definedName>
    <definedName name="ROD" localSheetId="31">[4]INPUTS!$F$25</definedName>
    <definedName name="ROD" localSheetId="13">[4]INPUTS!$F$25</definedName>
    <definedName name="ROD">[25]INPUTS!$F$30</definedName>
    <definedName name="ROE" localSheetId="14">[43]INPUTS!$F$31</definedName>
    <definedName name="ROE">[43]INPUTS!$F$31</definedName>
    <definedName name="ROR" localSheetId="15">[24]INPUTS!$F$24</definedName>
    <definedName name="ROR" localSheetId="12">[24]INPUTS!$F$24</definedName>
    <definedName name="ROR" localSheetId="14">[24]INPUTS!$F$24</definedName>
    <definedName name="ROR" localSheetId="31">[24]INPUTS!$F$24</definedName>
    <definedName name="ROR" localSheetId="13">[24]INPUTS!$F$24</definedName>
    <definedName name="ROR">[66]INPUTS!$F$29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4">[24]INPUTS!$F$40</definedName>
    <definedName name="SBRCF">[24]INPUTS!$F$40</definedName>
    <definedName name="SbUnc" localSheetId="14">[4]INPUTS!$F$35</definedName>
    <definedName name="SbUnc">[4]INPUTS!$F$35</definedName>
    <definedName name="Sch194Rlfwd" localSheetId="14">'[67]Sch94 Rlfwd'!$B$11</definedName>
    <definedName name="Sch194Rlfwd">'[67]Sch94 Rlfwd'!$B$11</definedName>
    <definedName name="Schedule" localSheetId="14">[56]Inputs!$N$14</definedName>
    <definedName name="Schedule">[56]Inputs!$N$14</definedName>
    <definedName name="Sep03AMA" localSheetId="15">[8]BS!$AN$7:$AN$3420</definedName>
    <definedName name="Sep03AMA" localSheetId="12">[8]BS!$AN$7:$AN$3420</definedName>
    <definedName name="Sep03AMA" localSheetId="14">[8]BS!$AN$7:$AN$3420</definedName>
    <definedName name="Sep03AMA" localSheetId="31">[8]BS!$AN$7:$AN$3420</definedName>
    <definedName name="Sep03AMA" localSheetId="13">[8]BS!$AN$7:$AN$3420</definedName>
    <definedName name="Sep03AMA">[3]BS!$AG$7:$AG$3582</definedName>
    <definedName name="Sep04AMA" localSheetId="14">[1]BS!$AL$7:$AL$3582</definedName>
    <definedName name="Sep04AMA">[1]BS!$AL$7:$AL$3582</definedName>
    <definedName name="Sep09AMA" localSheetId="14">[2]BS!$AS$7:$AS$1726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 localSheetId="14">[13]Assumptions!$C$9</definedName>
    <definedName name="StartDate">[13]Assumptions!$C$9</definedName>
    <definedName name="STATE_UTILITY_TAX">'[7]MJS-7'!$N$16</definedName>
    <definedName name="STAX" localSheetId="15">[4]INPUTS!$F$29</definedName>
    <definedName name="STAX" localSheetId="12">[4]INPUTS!$F$29</definedName>
    <definedName name="STAX" localSheetId="14">[4]INPUTS!$F$29</definedName>
    <definedName name="STAX" localSheetId="31">[4]INPUTS!$F$29</definedName>
    <definedName name="STAX" localSheetId="13">[4]INPUTS!$F$29</definedName>
    <definedName name="STAX">[25]INPUTS!$F$34</definedName>
    <definedName name="SW.T" localSheetId="14">[4]INTERNAL!$A$76:$IV$78</definedName>
    <definedName name="SW.T">[4]INTERNAL!$A$76:$IV$78</definedName>
    <definedName name="SWPTD.T" localSheetId="14">[4]INTERNAL!$A$79:$IV$81</definedName>
    <definedName name="SWPTD.T">[4]INTERNAL!$A$79:$IV$81</definedName>
    <definedName name="TableName">"Dummy"</definedName>
    <definedName name="TargetROR" localSheetId="14">[14]Inputs!$G$29</definedName>
    <definedName name="TargetROR">[14]Inputs!$G$29</definedName>
    <definedName name="TDP.T" localSheetId="14">[4]INTERNAL!$A$82:$IV$84</definedName>
    <definedName name="TDP.T">[4]INTERNAL!$A$82:$IV$84</definedName>
    <definedName name="TEMPADJ" localSheetId="14">[41]Sheet1!$A$4:$E$40</definedName>
    <definedName name="TEMPADJ">[41]Sheet1!$A$4:$E$40</definedName>
    <definedName name="TestPeriod" localSheetId="14">[11]Inputs!$C$5</definedName>
    <definedName name="TestPeriod">[11]Inputs!$C$5</definedName>
    <definedName name="TESTYEAR" localSheetId="35">'[19]Summaries &amp; 3.01-3.18 &amp; 4.01'!$A$6</definedName>
    <definedName name="TESTYEAR">'[36]JHS-6'!$A$7</definedName>
    <definedName name="TFR" localSheetId="14">[4]CLASSIFIERS!$A$11:$IV$11</definedName>
    <definedName name="TFR">[4]CLASSIFIERS!$A$11:$IV$11</definedName>
    <definedName name="ThermalBookLife" localSheetId="14">[13]Assumptions!$C$25</definedName>
    <definedName name="ThermalBookLife">[13]Assumptions!$C$25</definedName>
    <definedName name="Title" localSheetId="14">[13]Assumptions!$A$1</definedName>
    <definedName name="Title">[13]Assumptions!$A$1</definedName>
    <definedName name="Total_Payment" localSheetId="11">Scheduled_Payment+Extra_Payment</definedName>
    <definedName name="Total_Payment" localSheetId="36">Scheduled_Payment+Extra_Payment</definedName>
    <definedName name="Total_Payment" localSheetId="14">Scheduled_Payment+Extra_Payment</definedName>
    <definedName name="Total_Payment" localSheetId="13">Scheduled_Payment+Extra_Payment</definedName>
    <definedName name="Total_Payment" localSheetId="29">Scheduled_Payment+Extra_Payment</definedName>
    <definedName name="Total_Payment" localSheetId="28">Scheduled_Payment+Extra_Payment</definedName>
    <definedName name="Total_Payment" localSheetId="27">Scheduled_Payment+Extra_Payment</definedName>
    <definedName name="Total_Payment" localSheetId="30">Scheduled_Payment+Extra_Payment</definedName>
    <definedName name="Total_Payment" localSheetId="24">Scheduled_Payment+Extra_Payment</definedName>
    <definedName name="Total_Payment" localSheetId="26">Scheduled_Payment+Extra_Payment</definedName>
    <definedName name="Total_Payment" localSheetId="25">Scheduled_Payment+Extra_Payment</definedName>
    <definedName name="Total_Payment" localSheetId="5">Scheduled_Payment+Extra_Payment</definedName>
    <definedName name="Total_Payment" localSheetId="22">Scheduled_Payment+Extra_Payment</definedName>
    <definedName name="Total_Payment" localSheetId="21">Scheduled_Payment+Extra_Payment</definedName>
    <definedName name="Total_Payment" localSheetId="20">Scheduled_Payment+Extra_Payment</definedName>
    <definedName name="Total_Payment" localSheetId="23">Scheduled_Payment+Extra_Payment</definedName>
    <definedName name="Total_Payment" localSheetId="19">Scheduled_Payment+Extra_Payment</definedName>
    <definedName name="Total_Payment" localSheetId="18">Scheduled_Payment+Extra_Payment</definedName>
    <definedName name="Total_Payment">Scheduled_Payment+Extra_Payment</definedName>
    <definedName name="TotalRateBase" localSheetId="14">'[11]G+T+D+R+M'!$H$58</definedName>
    <definedName name="TotalRateBase">'[11]G+T+D+R+M'!$H$58</definedName>
    <definedName name="TP.T" localSheetId="14">[4]INTERNAL!$A$91:$IV$93</definedName>
    <definedName name="TP.T">[4]INTERNAL!$A$91:$IV$93</definedName>
    <definedName name="transdb" localSheetId="14">'[68]Transp Unbilled'!$A$8:$E$174</definedName>
    <definedName name="transdb">'[68]Transp Unbilled'!$A$8:$E$174</definedName>
    <definedName name="TRANSM_2" localSheetId="14">[69]Transm2!$A$1:$M$461:'[69]10 Yr FC'!$M$47</definedName>
    <definedName name="TRANSM_2">[69]Transm2!$A$1:$M$461:'[69]10 Yr FC'!$M$47</definedName>
    <definedName name="UAcct103" localSheetId="14">'[11]Func Study'!$AB$1613</definedName>
    <definedName name="UAcct103">'[11]Func Study'!$AB$1613</definedName>
    <definedName name="UAcct105Dnpg" localSheetId="14">'[11]Func Study'!$AB$2010</definedName>
    <definedName name="UAcct105Dnpg">'[11]Func Study'!$AB$2010</definedName>
    <definedName name="UAcct105S" localSheetId="14">'[11]Func Study'!$AB$2005</definedName>
    <definedName name="UAcct105S">'[11]Func Study'!$AB$2005</definedName>
    <definedName name="UAcct105Seu" localSheetId="14">'[11]Func Study'!$AB$2009</definedName>
    <definedName name="UAcct105Seu">'[11]Func Study'!$AB$2009</definedName>
    <definedName name="UAcct105Snppo" localSheetId="14">'[11]Func Study'!$AB$2008</definedName>
    <definedName name="UAcct105Snppo">'[11]Func Study'!$AB$2008</definedName>
    <definedName name="UAcct105Snpps" localSheetId="14">'[11]Func Study'!$AB$2006</definedName>
    <definedName name="UAcct105Snpps">'[11]Func Study'!$AB$2006</definedName>
    <definedName name="UAcct105Snpt" localSheetId="14">'[11]Func Study'!$AB$2007</definedName>
    <definedName name="UAcct105Snpt">'[11]Func Study'!$AB$2007</definedName>
    <definedName name="UAcct1081390" localSheetId="14">'[11]Func Study'!$AB$2451</definedName>
    <definedName name="UAcct1081390">'[11]Func Study'!$AB$2451</definedName>
    <definedName name="UAcct1081390Rcl" localSheetId="14">'[11]Func Study'!$AB$2450</definedName>
    <definedName name="UAcct1081390Rcl">'[11]Func Study'!$AB$2450</definedName>
    <definedName name="UAcct1081399" localSheetId="14">'[11]Func Study'!$AB$2459</definedName>
    <definedName name="UAcct1081399">'[11]Func Study'!$AB$2459</definedName>
    <definedName name="UAcct1081399Rcl" localSheetId="14">'[11]Func Study'!$AB$2458</definedName>
    <definedName name="UAcct1081399Rcl">'[11]Func Study'!$AB$2458</definedName>
    <definedName name="UAcct108360" localSheetId="14">'[11]Func Study'!$AB$2355</definedName>
    <definedName name="UAcct108360">'[11]Func Study'!$AB$2355</definedName>
    <definedName name="UAcct108361" localSheetId="14">'[11]Func Study'!$AB$2359</definedName>
    <definedName name="UAcct108361">'[11]Func Study'!$AB$2359</definedName>
    <definedName name="UAcct108362" localSheetId="14">'[11]Func Study'!$AB$2363</definedName>
    <definedName name="UAcct108362">'[11]Func Study'!$AB$2363</definedName>
    <definedName name="UAcct108364" localSheetId="14">'[11]Func Study'!$AB$2367</definedName>
    <definedName name="UAcct108364">'[11]Func Study'!$AB$2367</definedName>
    <definedName name="UAcct108365" localSheetId="14">'[11]Func Study'!$AB$2371</definedName>
    <definedName name="UAcct108365">'[11]Func Study'!$AB$2371</definedName>
    <definedName name="UAcct108366" localSheetId="14">'[11]Func Study'!$AB$2375</definedName>
    <definedName name="UAcct108366">'[11]Func Study'!$AB$2375</definedName>
    <definedName name="UAcct108367" localSheetId="14">'[11]Func Study'!$AB$2379</definedName>
    <definedName name="UAcct108367">'[11]Func Study'!$AB$2379</definedName>
    <definedName name="UAcct108368" localSheetId="14">'[11]Func Study'!$AB$2383</definedName>
    <definedName name="UAcct108368">'[11]Func Study'!$AB$2383</definedName>
    <definedName name="UAcct108369" localSheetId="14">'[11]Func Study'!$AB$2387</definedName>
    <definedName name="UAcct108369">'[11]Func Study'!$AB$2387</definedName>
    <definedName name="UAcct108370" localSheetId="14">'[11]Func Study'!$AB$2391</definedName>
    <definedName name="UAcct108370">'[11]Func Study'!$AB$2391</definedName>
    <definedName name="UAcct108371" localSheetId="14">'[11]Func Study'!$AB$2395</definedName>
    <definedName name="UAcct108371">'[11]Func Study'!$AB$2395</definedName>
    <definedName name="UAcct108372" localSheetId="14">'[11]Func Study'!$AB$2399</definedName>
    <definedName name="UAcct108372">'[11]Func Study'!$AB$2399</definedName>
    <definedName name="UAcct108373" localSheetId="14">'[11]Func Study'!$AB$2403</definedName>
    <definedName name="UAcct108373">'[11]Func Study'!$AB$2403</definedName>
    <definedName name="UAcct108D" localSheetId="14">'[11]Func Study'!$AB$2415</definedName>
    <definedName name="UAcct108D">'[11]Func Study'!$AB$2415</definedName>
    <definedName name="UAcct108D00" localSheetId="14">'[11]Func Study'!$AB$2407</definedName>
    <definedName name="UAcct108D00">'[11]Func Study'!$AB$2407</definedName>
    <definedName name="UAcct108Ds" localSheetId="14">'[11]Func Study'!$AB$2411</definedName>
    <definedName name="UAcct108Ds">'[11]Func Study'!$AB$2411</definedName>
    <definedName name="UAcct108Ep" localSheetId="14">'[11]Func Study'!$AB$2327</definedName>
    <definedName name="UAcct108Ep">'[11]Func Study'!$AB$2327</definedName>
    <definedName name="UAcct108Gpcn" localSheetId="14">'[11]Func Study'!$AB$2429</definedName>
    <definedName name="UAcct108Gpcn">'[11]Func Study'!$AB$2429</definedName>
    <definedName name="UAcct108Gps" localSheetId="14">'[11]Func Study'!$AB$2425</definedName>
    <definedName name="UAcct108Gps">'[11]Func Study'!$AB$2425</definedName>
    <definedName name="UAcct108Gpse" localSheetId="14">'[11]Func Study'!$AB$2431</definedName>
    <definedName name="UAcct108Gpse">'[11]Func Study'!$AB$2431</definedName>
    <definedName name="UAcct108Gpsg" localSheetId="14">'[11]Func Study'!$AB$2428</definedName>
    <definedName name="UAcct108Gpsg">'[11]Func Study'!$AB$2428</definedName>
    <definedName name="UAcct108Gpsgp" localSheetId="14">'[11]Func Study'!$AB$2426</definedName>
    <definedName name="UAcct108Gpsgp">'[11]Func Study'!$AB$2426</definedName>
    <definedName name="UAcct108Gpsgu" localSheetId="14">'[11]Func Study'!$AB$2427</definedName>
    <definedName name="UAcct108Gpsgu">'[11]Func Study'!$AB$2427</definedName>
    <definedName name="UAcct108Gpso" localSheetId="14">'[11]Func Study'!$AB$2430</definedName>
    <definedName name="UAcct108Gpso">'[11]Func Study'!$AB$2430</definedName>
    <definedName name="UACCT108GPSSGCH" localSheetId="14">'[11]Func Study'!$AB$2434</definedName>
    <definedName name="UACCT108GPSSGCH">'[11]Func Study'!$AB$2434</definedName>
    <definedName name="UACCT108GPSSGCT" localSheetId="14">'[11]Func Study'!$AB$2433</definedName>
    <definedName name="UACCT108GPSSGCT">'[11]Func Study'!$AB$2433</definedName>
    <definedName name="UAcct108Hp" localSheetId="14">'[11]Func Study'!$AB$2313</definedName>
    <definedName name="UAcct108Hp">'[11]Func Study'!$AB$2313</definedName>
    <definedName name="UAcct108Mp" localSheetId="14">'[11]Func Study'!$AB$2444</definedName>
    <definedName name="UAcct108Mp">'[11]Func Study'!$AB$2444</definedName>
    <definedName name="UAcct108Np" localSheetId="14">'[11]Func Study'!$AB$2305</definedName>
    <definedName name="UAcct108Np">'[11]Func Study'!$AB$2305</definedName>
    <definedName name="UAcct108Op" localSheetId="14">'[11]Func Study'!$AB$2322</definedName>
    <definedName name="UAcct108Op">'[11]Func Study'!$AB$2322</definedName>
    <definedName name="UACCT108OPSSCCT" localSheetId="14">'[11]Func Study'!$AB$2321</definedName>
    <definedName name="UACCT108OPSSCCT">'[11]Func Study'!$AB$2321</definedName>
    <definedName name="UAcct108Sp" localSheetId="14">'[11]Func Study'!$AB$2299</definedName>
    <definedName name="UAcct108Sp">'[11]Func Study'!$AB$2299</definedName>
    <definedName name="UACCT108SPSSGCH" localSheetId="14">'[11]Func Study'!$AB$2298</definedName>
    <definedName name="UACCT108SPSSGCH">'[11]Func Study'!$AB$2298</definedName>
    <definedName name="UAcct108Tp" localSheetId="14">'[11]Func Study'!$AB$2346</definedName>
    <definedName name="UAcct108Tp">'[11]Func Study'!$AB$2346</definedName>
    <definedName name="UAcct111Clg" localSheetId="14">'[11]Func Study'!$AB$2487</definedName>
    <definedName name="UAcct111Clg">'[11]Func Study'!$AB$2487</definedName>
    <definedName name="UAcct111Clgsou" localSheetId="14">'[11]Func Study'!$AB$2485</definedName>
    <definedName name="UAcct111Clgsou">'[11]Func Study'!$AB$2485</definedName>
    <definedName name="UAcct111Clh" localSheetId="14">'[11]Func Study'!$AB$2493</definedName>
    <definedName name="UAcct111Clh">'[11]Func Study'!$AB$2493</definedName>
    <definedName name="UAcct111Cls" localSheetId="14">'[11]Func Study'!$AB$2478</definedName>
    <definedName name="UAcct111Cls">'[11]Func Study'!$AB$2478</definedName>
    <definedName name="UAcct111Ipcn" localSheetId="14">'[11]Func Study'!$AB$2502</definedName>
    <definedName name="UAcct111Ipcn">'[11]Func Study'!$AB$2502</definedName>
    <definedName name="UAcct111Ips" localSheetId="14">'[11]Func Study'!$AB$2497</definedName>
    <definedName name="UAcct111Ips">'[11]Func Study'!$AB$2497</definedName>
    <definedName name="UAcct111Ipse" localSheetId="14">'[11]Func Study'!$AB$2500</definedName>
    <definedName name="UAcct111Ipse">'[11]Func Study'!$AB$2500</definedName>
    <definedName name="UAcct111Ipsg" localSheetId="14">'[11]Func Study'!$AB$2501</definedName>
    <definedName name="UAcct111Ipsg">'[11]Func Study'!$AB$2501</definedName>
    <definedName name="UAcct111Ipsgp" localSheetId="14">'[11]Func Study'!$AB$2498</definedName>
    <definedName name="UAcct111Ipsgp">'[11]Func Study'!$AB$2498</definedName>
    <definedName name="UAcct111Ipsgu" localSheetId="14">'[11]Func Study'!$AB$2499</definedName>
    <definedName name="UAcct111Ipsgu">'[11]Func Study'!$AB$2499</definedName>
    <definedName name="UAcct111Ipso" localSheetId="14">'[11]Func Study'!$AB$2506</definedName>
    <definedName name="UAcct111Ipso">'[11]Func Study'!$AB$2506</definedName>
    <definedName name="UACCT111IPSSGCH" localSheetId="14">'[11]Func Study'!$AB$2505</definedName>
    <definedName name="UACCT111IPSSGCH">'[11]Func Study'!$AB$2505</definedName>
    <definedName name="UACCT111IPSSGCT" localSheetId="14">'[11]Func Study'!$AB$2504</definedName>
    <definedName name="UACCT111IPSSGCT">'[11]Func Study'!$AB$2504</definedName>
    <definedName name="UAcct114" localSheetId="14">'[11]Func Study'!$AB$2017</definedName>
    <definedName name="UAcct114">'[11]Func Study'!$AB$2017</definedName>
    <definedName name="UAcct120" localSheetId="14">'[11]Func Study'!$AB$2021</definedName>
    <definedName name="UAcct120">'[11]Func Study'!$AB$2021</definedName>
    <definedName name="UAcct124" localSheetId="14">'[11]Func Study'!$AB$2026</definedName>
    <definedName name="UAcct124">'[11]Func Study'!$AB$2026</definedName>
    <definedName name="UAcct141" localSheetId="14">'[11]Func Study'!$AB$2173</definedName>
    <definedName name="UAcct141">'[11]Func Study'!$AB$2173</definedName>
    <definedName name="UAcct151" localSheetId="14">'[11]Func Study'!$AB$2049</definedName>
    <definedName name="UAcct151">'[11]Func Study'!$AB$2049</definedName>
    <definedName name="Uacct151SSECT" localSheetId="14">'[11]Func Study'!$AB$2047</definedName>
    <definedName name="Uacct151SSECT">'[11]Func Study'!$AB$2047</definedName>
    <definedName name="UAcct154" localSheetId="14">'[11]Func Study'!$AB$2083</definedName>
    <definedName name="UAcct154">'[11]Func Study'!$AB$2083</definedName>
    <definedName name="Uacct154SSGCT" localSheetId="14">'[11]Func Study'!$AB$2080</definedName>
    <definedName name="Uacct154SSGCT">'[11]Func Study'!$AB$2080</definedName>
    <definedName name="UAcct163" localSheetId="14">'[11]Func Study'!$AB$2093</definedName>
    <definedName name="UAcct163">'[11]Func Study'!$AB$2093</definedName>
    <definedName name="UAcct165" localSheetId="14">'[11]Func Study'!$AB$2108</definedName>
    <definedName name="UAcct165">'[11]Func Study'!$AB$2108</definedName>
    <definedName name="UAcct165Gps" localSheetId="14">'[11]Func Study'!$AB$2104</definedName>
    <definedName name="UAcct165Gps">'[11]Func Study'!$AB$2104</definedName>
    <definedName name="UAcct182" localSheetId="14">'[11]Func Study'!$AB$2033</definedName>
    <definedName name="UAcct182">'[11]Func Study'!$AB$2033</definedName>
    <definedName name="UAcct18222" localSheetId="14">'[11]Func Study'!$AB$2163</definedName>
    <definedName name="UAcct18222">'[11]Func Study'!$AB$2163</definedName>
    <definedName name="UAcct182M" localSheetId="14">'[11]Func Study'!$AB$2118</definedName>
    <definedName name="UAcct182M">'[11]Func Study'!$AB$2118</definedName>
    <definedName name="UAcct182MSSGCH" localSheetId="14">'[11]Func Study'!$AB$2113</definedName>
    <definedName name="UAcct182MSSGCH">'[11]Func Study'!$AB$2113</definedName>
    <definedName name="UAcct186" localSheetId="14">'[11]Func Study'!$AB$2041</definedName>
    <definedName name="UAcct186">'[11]Func Study'!$AB$2041</definedName>
    <definedName name="UAcct1869" localSheetId="14">'[11]Func Study'!$AB$2168</definedName>
    <definedName name="UAcct1869">'[11]Func Study'!$AB$2168</definedName>
    <definedName name="UAcct186M" localSheetId="14">'[11]Func Study'!$AB$2129</definedName>
    <definedName name="UAcct186M">'[11]Func Study'!$AB$2129</definedName>
    <definedName name="UAcct190" localSheetId="14">'[11]Func Study'!$AB$2243</definedName>
    <definedName name="UAcct190">'[11]Func Study'!$AB$2243</definedName>
    <definedName name="UAcct190Baddebt" localSheetId="14">'[11]Func Study'!$AB$2237</definedName>
    <definedName name="UAcct190Baddebt">'[11]Func Study'!$AB$2237</definedName>
    <definedName name="UAcct190Dop" localSheetId="14">'[11]Func Study'!$AB$2235</definedName>
    <definedName name="UAcct190Dop">'[11]Func Study'!$AB$2235</definedName>
    <definedName name="UAcct2281" localSheetId="14">'[11]Func Study'!$AB$2191</definedName>
    <definedName name="UAcct2281">'[11]Func Study'!$AB$2191</definedName>
    <definedName name="UAcct2282" localSheetId="14">'[11]Func Study'!$AB$2195</definedName>
    <definedName name="UAcct2282">'[11]Func Study'!$AB$2195</definedName>
    <definedName name="UAcct2283" localSheetId="14">'[11]Func Study'!$AB$2200</definedName>
    <definedName name="UAcct2283">'[11]Func Study'!$AB$2200</definedName>
    <definedName name="UACCT22841SG" localSheetId="14">'[11]Func Study'!$AB$2205</definedName>
    <definedName name="UACCT22841SG">'[11]Func Study'!$AB$2205</definedName>
    <definedName name="UAcct22842" localSheetId="14">'[11]Func Study'!$AB$2211</definedName>
    <definedName name="UAcct22842">'[11]Func Study'!$AB$2211</definedName>
    <definedName name="UAcct235" localSheetId="14">'[11]Func Study'!$AB$2187</definedName>
    <definedName name="UAcct235">'[11]Func Study'!$AB$2187</definedName>
    <definedName name="UACCT235CN" localSheetId="14">'[11]Func Study'!$AB$2186</definedName>
    <definedName name="UACCT235CN">'[11]Func Study'!$AB$2186</definedName>
    <definedName name="UAcct252" localSheetId="14">'[11]Func Study'!$AB$2219</definedName>
    <definedName name="UAcct252">'[11]Func Study'!$AB$2219</definedName>
    <definedName name="UAcct25316" localSheetId="14">'[11]Func Study'!$AB$2057</definedName>
    <definedName name="UAcct25316">'[11]Func Study'!$AB$2057</definedName>
    <definedName name="UAcct25317" localSheetId="14">'[11]Func Study'!$AB$2061</definedName>
    <definedName name="UAcct25317">'[11]Func Study'!$AB$2061</definedName>
    <definedName name="UAcct25318" localSheetId="14">'[11]Func Study'!$AB$2098</definedName>
    <definedName name="UAcct25318">'[11]Func Study'!$AB$2098</definedName>
    <definedName name="UAcct25319" localSheetId="14">'[11]Func Study'!$AB$2065</definedName>
    <definedName name="UAcct25319">'[11]Func Study'!$AB$2065</definedName>
    <definedName name="uacct25398" localSheetId="14">'[11]Func Study'!$AB$2222</definedName>
    <definedName name="uacct25398">'[11]Func Study'!$AB$2222</definedName>
    <definedName name="UAcct25399" localSheetId="14">'[11]Func Study'!$AB$2230</definedName>
    <definedName name="UAcct25399">'[11]Func Study'!$AB$2230</definedName>
    <definedName name="UACCT254SO" localSheetId="14">'[11]Func Study'!$AB$2202</definedName>
    <definedName name="UACCT254SO">'[11]Func Study'!$AB$2202</definedName>
    <definedName name="UAcct255" localSheetId="14">'[11]Func Study'!$AB$2284</definedName>
    <definedName name="UAcct255">'[11]Func Study'!$AB$2284</definedName>
    <definedName name="UAcct281" localSheetId="14">'[11]Func Study'!$AB$2249</definedName>
    <definedName name="UAcct281">'[11]Func Study'!$AB$2249</definedName>
    <definedName name="UAcct282" localSheetId="14">'[11]Func Study'!$AB$2259</definedName>
    <definedName name="UAcct282">'[11]Func Study'!$AB$2259</definedName>
    <definedName name="UAcct282Cn" localSheetId="14">'[11]Func Study'!$AB$2256</definedName>
    <definedName name="UAcct282Cn">'[11]Func Study'!$AB$2256</definedName>
    <definedName name="UAcct282So" localSheetId="14">'[11]Func Study'!$AB$2255</definedName>
    <definedName name="UAcct282So">'[11]Func Study'!$AB$2255</definedName>
    <definedName name="UAcct283" localSheetId="14">'[11]Func Study'!$AB$2271</definedName>
    <definedName name="UAcct283">'[11]Func Study'!$AB$2271</definedName>
    <definedName name="UAcct283So" localSheetId="14">'[11]Func Study'!$AB$2265</definedName>
    <definedName name="UAcct283So">'[11]Func Study'!$AB$2265</definedName>
    <definedName name="UAcct301S" localSheetId="14">'[11]Func Study'!$AB$1964</definedName>
    <definedName name="UAcct301S">'[11]Func Study'!$AB$1964</definedName>
    <definedName name="UAcct301Sg" localSheetId="14">'[11]Func Study'!$AB$1966</definedName>
    <definedName name="UAcct301Sg">'[11]Func Study'!$AB$1966</definedName>
    <definedName name="UAcct301So" localSheetId="14">'[11]Func Study'!$AB$1965</definedName>
    <definedName name="UAcct301So">'[11]Func Study'!$AB$1965</definedName>
    <definedName name="UAcct302S" localSheetId="14">'[11]Func Study'!$AB$1969</definedName>
    <definedName name="UAcct302S">'[11]Func Study'!$AB$1969</definedName>
    <definedName name="UAcct302Sg" localSheetId="14">'[11]Func Study'!$AB$1970</definedName>
    <definedName name="UAcct302Sg">'[11]Func Study'!$AB$1970</definedName>
    <definedName name="UAcct302Sgp" localSheetId="14">'[11]Func Study'!$AB$1971</definedName>
    <definedName name="UAcct302Sgp">'[11]Func Study'!$AB$1971</definedName>
    <definedName name="UAcct302Sgu" localSheetId="14">'[11]Func Study'!$AB$1972</definedName>
    <definedName name="UAcct302Sgu">'[11]Func Study'!$AB$1972</definedName>
    <definedName name="UAcct303Cn" localSheetId="14">'[11]Func Study'!$AB$1980</definedName>
    <definedName name="UAcct303Cn">'[11]Func Study'!$AB$1980</definedName>
    <definedName name="UAcct303S" localSheetId="14">'[11]Func Study'!$AB$1976</definedName>
    <definedName name="UAcct303S">'[11]Func Study'!$AB$1976</definedName>
    <definedName name="UAcct303Se" localSheetId="14">'[11]Func Study'!$AB$1979</definedName>
    <definedName name="UAcct303Se">'[11]Func Study'!$AB$1979</definedName>
    <definedName name="UAcct303Sg" localSheetId="14">'[11]Func Study'!$AB$1977</definedName>
    <definedName name="UAcct303Sg">'[11]Func Study'!$AB$1977</definedName>
    <definedName name="UAcct303Sgu" localSheetId="14">'[11]Func Study'!$AB$1981</definedName>
    <definedName name="UAcct303Sgu">'[11]Func Study'!$AB$1981</definedName>
    <definedName name="UAcct303So" localSheetId="14">'[11]Func Study'!$AB$1978</definedName>
    <definedName name="UAcct303So">'[11]Func Study'!$AB$1978</definedName>
    <definedName name="UACCT303SSGCH" localSheetId="14">'[11]Func Study'!$AB$1983</definedName>
    <definedName name="UACCT303SSGCH">'[11]Func Study'!$AB$1983</definedName>
    <definedName name="UAcct310" localSheetId="14">'[11]Func Study'!$AB$1414</definedName>
    <definedName name="UAcct310">'[11]Func Study'!$AB$1414</definedName>
    <definedName name="UAcct310JBG" localSheetId="14">'[11]Func Study'!$AB$1413</definedName>
    <definedName name="UAcct310JBG">'[11]Func Study'!$AB$1413</definedName>
    <definedName name="UAcct311" localSheetId="14">'[11]Func Study'!$AB$1421</definedName>
    <definedName name="UAcct311">'[11]Func Study'!$AB$1421</definedName>
    <definedName name="UAcct311JBG" localSheetId="14">'[11]Func Study'!$AB$1420</definedName>
    <definedName name="UAcct311JBG">'[11]Func Study'!$AB$1420</definedName>
    <definedName name="UAcct312" localSheetId="14">'[11]Func Study'!$AB$1428</definedName>
    <definedName name="UAcct312">'[11]Func Study'!$AB$1428</definedName>
    <definedName name="UAcct312JBG" localSheetId="14">'[11]Func Study'!$AB$1427</definedName>
    <definedName name="UAcct312JBG">'[11]Func Study'!$AB$1427</definedName>
    <definedName name="UAcct314" localSheetId="14">'[11]Func Study'!$AB$1435</definedName>
    <definedName name="UAcct314">'[11]Func Study'!$AB$1435</definedName>
    <definedName name="UAcct314JBG" localSheetId="14">'[11]Func Study'!$AB$1434</definedName>
    <definedName name="UAcct314JBG">'[11]Func Study'!$AB$1434</definedName>
    <definedName name="UAcct315" localSheetId="14">'[11]Func Study'!$AB$1442</definedName>
    <definedName name="UAcct315">'[11]Func Study'!$AB$1442</definedName>
    <definedName name="UAcct315JBG" localSheetId="14">'[11]Func Study'!$AB$1441</definedName>
    <definedName name="UAcct315JBG">'[11]Func Study'!$AB$1441</definedName>
    <definedName name="UAcct316" localSheetId="14">'[11]Func Study'!$AB$1450</definedName>
    <definedName name="UAcct316">'[11]Func Study'!$AB$1450</definedName>
    <definedName name="UAcct316JBG" localSheetId="14">'[11]Func Study'!$AB$1449</definedName>
    <definedName name="UAcct316JBG">'[11]Func Study'!$AB$1449</definedName>
    <definedName name="UAcct320" localSheetId="14">'[11]Func Study'!$AB$1466</definedName>
    <definedName name="UAcct320">'[11]Func Study'!$AB$1466</definedName>
    <definedName name="UAcct321" localSheetId="14">'[11]Func Study'!$AB$1471</definedName>
    <definedName name="UAcct321">'[11]Func Study'!$AB$1471</definedName>
    <definedName name="UAcct322" localSheetId="14">'[11]Func Study'!$AB$1476</definedName>
    <definedName name="UAcct322">'[11]Func Study'!$AB$1476</definedName>
    <definedName name="UAcct323" localSheetId="14">'[11]Func Study'!$AB$1481</definedName>
    <definedName name="UAcct323">'[11]Func Study'!$AB$1481</definedName>
    <definedName name="UAcct324" localSheetId="14">'[11]Func Study'!$AB$1486</definedName>
    <definedName name="UAcct324">'[11]Func Study'!$AB$1486</definedName>
    <definedName name="UAcct325" localSheetId="14">'[11]Func Study'!$AB$1491</definedName>
    <definedName name="UAcct325">'[11]Func Study'!$AB$1491</definedName>
    <definedName name="UAcct33" localSheetId="14">'[11]Func Study'!$AB$295</definedName>
    <definedName name="UAcct33">'[11]Func Study'!$AB$295</definedName>
    <definedName name="UAcct330" localSheetId="14">'[11]Func Study'!$AB$1508</definedName>
    <definedName name="UAcct330">'[11]Func Study'!$AB$1508</definedName>
    <definedName name="UAcct331" localSheetId="14">'[11]Func Study'!$AB$1513</definedName>
    <definedName name="UAcct331">'[11]Func Study'!$AB$1513</definedName>
    <definedName name="UAcct332" localSheetId="14">'[11]Func Study'!$AB$1518</definedName>
    <definedName name="UAcct332">'[11]Func Study'!$AB$1518</definedName>
    <definedName name="UAcct333" localSheetId="14">'[11]Func Study'!$AB$1523</definedName>
    <definedName name="UAcct333">'[11]Func Study'!$AB$1523</definedName>
    <definedName name="UAcct334" localSheetId="14">'[11]Func Study'!$AB$1528</definedName>
    <definedName name="UAcct334">'[11]Func Study'!$AB$1528</definedName>
    <definedName name="UAcct335" localSheetId="14">'[11]Func Study'!$AB$1533</definedName>
    <definedName name="UAcct335">'[11]Func Study'!$AB$1533</definedName>
    <definedName name="UAcct336" localSheetId="14">'[11]Func Study'!$AB$1539</definedName>
    <definedName name="UAcct336">'[11]Func Study'!$AB$1539</definedName>
    <definedName name="UAcct340Dgu" localSheetId="14">'[11]Func Study'!$AB$1564</definedName>
    <definedName name="UAcct340Dgu">'[11]Func Study'!$AB$1564</definedName>
    <definedName name="UAcct340Sgu" localSheetId="14">'[11]Func Study'!$AB$1565</definedName>
    <definedName name="UAcct340Sgu">'[11]Func Study'!$AB$1565</definedName>
    <definedName name="UAcct341Dgu" localSheetId="14">'[11]Func Study'!$AB$1569</definedName>
    <definedName name="UAcct341Dgu">'[11]Func Study'!$AB$1569</definedName>
    <definedName name="UAcct341Sgu" localSheetId="14">'[11]Func Study'!$AB$1570</definedName>
    <definedName name="UAcct341Sgu">'[11]Func Study'!$AB$1570</definedName>
    <definedName name="UAcct342Dgu" localSheetId="14">'[11]Func Study'!$AB$1574</definedName>
    <definedName name="UAcct342Dgu">'[11]Func Study'!$AB$1574</definedName>
    <definedName name="UAcct342Sgu" localSheetId="14">'[11]Func Study'!$AB$1575</definedName>
    <definedName name="UAcct342Sgu">'[11]Func Study'!$AB$1575</definedName>
    <definedName name="UAcct343" localSheetId="14">'[11]Func Study'!$AB$1584</definedName>
    <definedName name="UAcct343">'[11]Func Study'!$AB$1584</definedName>
    <definedName name="UAcct344S" localSheetId="14">'[11]Func Study'!$AB$1587</definedName>
    <definedName name="UAcct344S">'[11]Func Study'!$AB$1587</definedName>
    <definedName name="UAcct344Sgp" localSheetId="14">'[11]Func Study'!$AB$1588</definedName>
    <definedName name="UAcct344Sgp">'[11]Func Study'!$AB$1588</definedName>
    <definedName name="UAcct345Dgu" localSheetId="14">'[11]Func Study'!$AB$1594</definedName>
    <definedName name="UAcct345Dgu">'[11]Func Study'!$AB$1594</definedName>
    <definedName name="UAcct345Sgu" localSheetId="14">'[11]Func Study'!$AB$1595</definedName>
    <definedName name="UAcct345Sgu">'[11]Func Study'!$AB$1595</definedName>
    <definedName name="UAcct346" localSheetId="14">'[11]Func Study'!$AB$1601</definedName>
    <definedName name="UAcct346">'[11]Func Study'!$AB$1601</definedName>
    <definedName name="UAcct350" localSheetId="14">'[11]Func Study'!$AB$1628</definedName>
    <definedName name="UAcct350">'[11]Func Study'!$AB$1628</definedName>
    <definedName name="UAcct352" localSheetId="14">'[11]Func Study'!$AB$1635</definedName>
    <definedName name="UAcct352">'[11]Func Study'!$AB$1635</definedName>
    <definedName name="UAcct353" localSheetId="14">'[11]Func Study'!$AB$1641</definedName>
    <definedName name="UAcct353">'[11]Func Study'!$AB$1641</definedName>
    <definedName name="UAcct354" localSheetId="14">'[11]Func Study'!$AB$1647</definedName>
    <definedName name="UAcct354">'[11]Func Study'!$AB$1647</definedName>
    <definedName name="UAcct355" localSheetId="14">'[11]Func Study'!$AB$1654</definedName>
    <definedName name="UAcct355">'[11]Func Study'!$AB$1654</definedName>
    <definedName name="UAcct356" localSheetId="14">'[11]Func Study'!$AB$1660</definedName>
    <definedName name="UAcct356">'[11]Func Study'!$AB$1660</definedName>
    <definedName name="UAcct357" localSheetId="14">'[11]Func Study'!$AB$1666</definedName>
    <definedName name="UAcct357">'[11]Func Study'!$AB$1666</definedName>
    <definedName name="UAcct358" localSheetId="14">'[11]Func Study'!$AB$1672</definedName>
    <definedName name="UAcct358">'[11]Func Study'!$AB$1672</definedName>
    <definedName name="UAcct359" localSheetId="14">'[11]Func Study'!$AB$1678</definedName>
    <definedName name="UAcct359">'[11]Func Study'!$AB$1678</definedName>
    <definedName name="UAcct360" localSheetId="14">'[11]Func Study'!$AB$1698</definedName>
    <definedName name="UAcct360">'[11]Func Study'!$AB$1698</definedName>
    <definedName name="UAcct361" localSheetId="14">'[11]Func Study'!$AB$1704</definedName>
    <definedName name="UAcct361">'[11]Func Study'!$AB$1704</definedName>
    <definedName name="UAcct362" localSheetId="14">'[11]Func Study'!$AB$1710</definedName>
    <definedName name="UAcct362">'[11]Func Study'!$AB$1710</definedName>
    <definedName name="UAcct368" localSheetId="14">'[11]Func Study'!$AB$1744</definedName>
    <definedName name="UAcct368">'[11]Func Study'!$AB$1744</definedName>
    <definedName name="UAcct369" localSheetId="14">'[11]Func Study'!$AB$1751</definedName>
    <definedName name="UAcct369">'[11]Func Study'!$AB$1751</definedName>
    <definedName name="UAcct370" localSheetId="14">'[11]Func Study'!$AB$1762</definedName>
    <definedName name="UAcct370">'[11]Func Study'!$AB$1762</definedName>
    <definedName name="UAcct372A" localSheetId="14">'[11]Func Study'!$AB$1775</definedName>
    <definedName name="UAcct372A">'[11]Func Study'!$AB$1775</definedName>
    <definedName name="UAcct372Dp" localSheetId="14">'[11]Func Study'!$AB$1773</definedName>
    <definedName name="UAcct372Dp">'[11]Func Study'!$AB$1773</definedName>
    <definedName name="UAcct372Ds" localSheetId="14">'[11]Func Study'!$AB$1774</definedName>
    <definedName name="UAcct372Ds">'[11]Func Study'!$AB$1774</definedName>
    <definedName name="UAcct373" localSheetId="14">'[11]Func Study'!$AB$1782</definedName>
    <definedName name="UAcct373">'[11]Func Study'!$AB$1782</definedName>
    <definedName name="UAcct389Cn" localSheetId="14">'[11]Func Study'!$AB$1800</definedName>
    <definedName name="UAcct389Cn">'[11]Func Study'!$AB$1800</definedName>
    <definedName name="UAcct389S" localSheetId="14">'[11]Func Study'!$AB$1799</definedName>
    <definedName name="UAcct389S">'[11]Func Study'!$AB$1799</definedName>
    <definedName name="UAcct389Sg" localSheetId="14">'[11]Func Study'!$AB$1802</definedName>
    <definedName name="UAcct389Sg">'[11]Func Study'!$AB$1802</definedName>
    <definedName name="UAcct389Sgu" localSheetId="14">'[11]Func Study'!$AB$1801</definedName>
    <definedName name="UAcct389Sgu">'[11]Func Study'!$AB$1801</definedName>
    <definedName name="UAcct389So" localSheetId="14">'[11]Func Study'!$AB$1803</definedName>
    <definedName name="UAcct389So">'[11]Func Study'!$AB$1803</definedName>
    <definedName name="UAcct390Cn" localSheetId="14">'[11]Func Study'!$AB$1810</definedName>
    <definedName name="UAcct390Cn">'[11]Func Study'!$AB$1810</definedName>
    <definedName name="UAcct390JBG" localSheetId="14">'[11]Func Study'!$AB$1812</definedName>
    <definedName name="UAcct390JBG">'[11]Func Study'!$AB$1812</definedName>
    <definedName name="UAcct390L" localSheetId="14">'[11]Func Study'!$AB$1927</definedName>
    <definedName name="UAcct390L">'[11]Func Study'!$AB$1927</definedName>
    <definedName name="UACCT390LRCL" localSheetId="14">'[11]Func Study'!$AB$1929</definedName>
    <definedName name="UACCT390LRCL">'[11]Func Study'!$AB$1929</definedName>
    <definedName name="UAcct390S" localSheetId="14">'[11]Func Study'!$AB$1807</definedName>
    <definedName name="UAcct390S">'[11]Func Study'!$AB$1807</definedName>
    <definedName name="UAcct390Sgp" localSheetId="14">'[11]Func Study'!$AB$1808</definedName>
    <definedName name="UAcct390Sgp">'[11]Func Study'!$AB$1808</definedName>
    <definedName name="UAcct390Sgu" localSheetId="14">'[11]Func Study'!$AB$1809</definedName>
    <definedName name="UAcct390Sgu">'[11]Func Study'!$AB$1809</definedName>
    <definedName name="UAcct390Sop" localSheetId="14">'[11]Func Study'!$AB$1811</definedName>
    <definedName name="UAcct390Sop">'[11]Func Study'!$AB$1811</definedName>
    <definedName name="UAcct390Sou" localSheetId="14">'[11]Func Study'!$AB$1813</definedName>
    <definedName name="UAcct390Sou">'[11]Func Study'!$AB$1813</definedName>
    <definedName name="UAcct391Cn" localSheetId="14">'[11]Func Study'!$AB$1820</definedName>
    <definedName name="UAcct391Cn">'[11]Func Study'!$AB$1820</definedName>
    <definedName name="UACCT391JBE" localSheetId="14">'[11]Func Study'!$AB$1825</definedName>
    <definedName name="UACCT391JBE">'[11]Func Study'!$AB$1825</definedName>
    <definedName name="UAcct391S" localSheetId="14">'[11]Func Study'!$AB$1817</definedName>
    <definedName name="UAcct391S">'[11]Func Study'!$AB$1817</definedName>
    <definedName name="UAcct391Sg" localSheetId="14">'[11]Func Study'!$AB$1821</definedName>
    <definedName name="UAcct391Sg">'[11]Func Study'!$AB$1821</definedName>
    <definedName name="UAcct391Sgp" localSheetId="14">'[11]Func Study'!$AB$1818</definedName>
    <definedName name="UAcct391Sgp">'[11]Func Study'!$AB$1818</definedName>
    <definedName name="UAcct391Sgu" localSheetId="14">'[11]Func Study'!$AB$1819</definedName>
    <definedName name="UAcct391Sgu">'[11]Func Study'!$AB$1819</definedName>
    <definedName name="UAcct391So" localSheetId="14">'[11]Func Study'!$AB$1823</definedName>
    <definedName name="UAcct391So">'[11]Func Study'!$AB$1823</definedName>
    <definedName name="UACCT391SSGCH" localSheetId="14">'[11]Func Study'!$AB$1824</definedName>
    <definedName name="UACCT391SSGCH">'[11]Func Study'!$AB$1824</definedName>
    <definedName name="UAcct392Cn" localSheetId="14">'[11]Func Study'!$AB$1832</definedName>
    <definedName name="UAcct392Cn">'[11]Func Study'!$AB$1832</definedName>
    <definedName name="UAcct392L" localSheetId="14">'[11]Func Study'!$AB$1935</definedName>
    <definedName name="UAcct392L">'[11]Func Study'!$AB$1935</definedName>
    <definedName name="UAcct392Lrcl" localSheetId="14">'[11]Func Study'!$AB$1937</definedName>
    <definedName name="UAcct392Lrcl">'[11]Func Study'!$AB$1937</definedName>
    <definedName name="UAcct392S" localSheetId="14">'[11]Func Study'!$AB$1829</definedName>
    <definedName name="UAcct392S">'[11]Func Study'!$AB$1829</definedName>
    <definedName name="UAcct392Se" localSheetId="14">'[11]Func Study'!$AB$1834</definedName>
    <definedName name="UAcct392Se">'[11]Func Study'!$AB$1834</definedName>
    <definedName name="UAcct392Sg" localSheetId="14">'[11]Func Study'!$AB$1831</definedName>
    <definedName name="UAcct392Sg">'[11]Func Study'!$AB$1831</definedName>
    <definedName name="UAcct392Sgp" localSheetId="14">'[11]Func Study'!$AB$1835</definedName>
    <definedName name="UAcct392Sgp">'[11]Func Study'!$AB$1835</definedName>
    <definedName name="UAcct392Sgu" localSheetId="14">'[11]Func Study'!$AB$1833</definedName>
    <definedName name="UAcct392Sgu">'[11]Func Study'!$AB$1833</definedName>
    <definedName name="UAcct392So" localSheetId="14">'[11]Func Study'!$AB$1830</definedName>
    <definedName name="UAcct392So">'[11]Func Study'!$AB$1830</definedName>
    <definedName name="UACCT392SSGCH" localSheetId="14">'[11]Func Study'!$AB$1836</definedName>
    <definedName name="UACCT392SSGCH">'[11]Func Study'!$AB$1836</definedName>
    <definedName name="UAcct393S" localSheetId="14">'[11]Func Study'!$AB$1841</definedName>
    <definedName name="UAcct393S">'[11]Func Study'!$AB$1841</definedName>
    <definedName name="UAcct393Sg" localSheetId="14">'[11]Func Study'!$AB$1845</definedName>
    <definedName name="UAcct393Sg">'[11]Func Study'!$AB$1845</definedName>
    <definedName name="UAcct393Sgp" localSheetId="14">'[11]Func Study'!$AB$1842</definedName>
    <definedName name="UAcct393Sgp">'[11]Func Study'!$AB$1842</definedName>
    <definedName name="UAcct393Sgu" localSheetId="14">'[11]Func Study'!$AB$1843</definedName>
    <definedName name="UAcct393Sgu">'[11]Func Study'!$AB$1843</definedName>
    <definedName name="UAcct393So" localSheetId="14">'[11]Func Study'!$AB$1844</definedName>
    <definedName name="UAcct393So">'[11]Func Study'!$AB$1844</definedName>
    <definedName name="UACCT393SSGCT" localSheetId="14">'[11]Func Study'!$AB$1846</definedName>
    <definedName name="UACCT393SSGCT">'[11]Func Study'!$AB$1846</definedName>
    <definedName name="UAcct394S" localSheetId="14">'[11]Func Study'!$AB$1850</definedName>
    <definedName name="UAcct394S">'[11]Func Study'!$AB$1850</definedName>
    <definedName name="UAcct394Se" localSheetId="14">'[11]Func Study'!$AB$1854</definedName>
    <definedName name="UAcct394Se">'[11]Func Study'!$AB$1854</definedName>
    <definedName name="UAcct394Sg" localSheetId="14">'[11]Func Study'!$AB$1855</definedName>
    <definedName name="UAcct394Sg">'[11]Func Study'!$AB$1855</definedName>
    <definedName name="UAcct394Sgp" localSheetId="14">'[11]Func Study'!$AB$1851</definedName>
    <definedName name="UAcct394Sgp">'[11]Func Study'!$AB$1851</definedName>
    <definedName name="UAcct394Sgu" localSheetId="14">'[11]Func Study'!$AB$1852</definedName>
    <definedName name="UAcct394Sgu">'[11]Func Study'!$AB$1852</definedName>
    <definedName name="UAcct394So" localSheetId="14">'[11]Func Study'!$AB$1853</definedName>
    <definedName name="UAcct394So">'[11]Func Study'!$AB$1853</definedName>
    <definedName name="UACCT394SSGCH" localSheetId="14">'[11]Func Study'!$AB$1856</definedName>
    <definedName name="UACCT394SSGCH">'[11]Func Study'!$AB$1856</definedName>
    <definedName name="UAcct395S" localSheetId="14">'[11]Func Study'!$AB$1861</definedName>
    <definedName name="UAcct395S">'[11]Func Study'!$AB$1861</definedName>
    <definedName name="UAcct395Se" localSheetId="14">'[11]Func Study'!$AB$1865</definedName>
    <definedName name="UAcct395Se">'[11]Func Study'!$AB$1865</definedName>
    <definedName name="UAcct395Sg" localSheetId="14">'[11]Func Study'!$AB$1866</definedName>
    <definedName name="UAcct395Sg">'[11]Func Study'!$AB$1866</definedName>
    <definedName name="UAcct395Sgp" localSheetId="14">'[11]Func Study'!$AB$1862</definedName>
    <definedName name="UAcct395Sgp">'[11]Func Study'!$AB$1862</definedName>
    <definedName name="UAcct395Sgu" localSheetId="14">'[11]Func Study'!$AB$1863</definedName>
    <definedName name="UAcct395Sgu">'[11]Func Study'!$AB$1863</definedName>
    <definedName name="UAcct395So" localSheetId="14">'[11]Func Study'!$AB$1864</definedName>
    <definedName name="UAcct395So">'[11]Func Study'!$AB$1864</definedName>
    <definedName name="UACCT395SSGCH" localSheetId="14">'[11]Func Study'!$AB$1867</definedName>
    <definedName name="UACCT395SSGCH">'[11]Func Study'!$AB$1867</definedName>
    <definedName name="UAcct396S" localSheetId="14">'[11]Func Study'!$AB$1872</definedName>
    <definedName name="UAcct396S">'[11]Func Study'!$AB$1872</definedName>
    <definedName name="UAcct396Se" localSheetId="14">'[11]Func Study'!$AB$1877</definedName>
    <definedName name="UAcct396Se">'[11]Func Study'!$AB$1877</definedName>
    <definedName name="UAcct396Sg" localSheetId="14">'[11]Func Study'!$AB$1874</definedName>
    <definedName name="UAcct396Sg">'[11]Func Study'!$AB$1874</definedName>
    <definedName name="UAcct396Sgp" localSheetId="14">'[11]Func Study'!$AB$1873</definedName>
    <definedName name="UAcct396Sgp">'[11]Func Study'!$AB$1873</definedName>
    <definedName name="UAcct396Sgu" localSheetId="14">'[11]Func Study'!$AB$1876</definedName>
    <definedName name="UAcct396Sgu">'[11]Func Study'!$AB$1876</definedName>
    <definedName name="UAcct396So" localSheetId="14">'[11]Func Study'!$AB$1875</definedName>
    <definedName name="UAcct396So">'[11]Func Study'!$AB$1875</definedName>
    <definedName name="UACCT396SSGCH" localSheetId="14">'[11]Func Study'!$AB$1879</definedName>
    <definedName name="UACCT396SSGCH">'[11]Func Study'!$AB$1879</definedName>
    <definedName name="UACCT396SSGCT" localSheetId="14">'[11]Func Study'!$AB$1878</definedName>
    <definedName name="UACCT396SSGCT">'[11]Func Study'!$AB$1878</definedName>
    <definedName name="UAcct397Cn" localSheetId="14">'[11]Func Study'!$AB$1890</definedName>
    <definedName name="UAcct397Cn">'[11]Func Study'!$AB$1890</definedName>
    <definedName name="UAcct397JBG" localSheetId="14">'[11]Func Study'!$AB$1893</definedName>
    <definedName name="UAcct397JBG">'[11]Func Study'!$AB$1893</definedName>
    <definedName name="UAcct397S" localSheetId="14">'[11]Func Study'!$AB$1886</definedName>
    <definedName name="UAcct397S">'[11]Func Study'!$AB$1886</definedName>
    <definedName name="UAcct397Se" localSheetId="14">'[11]Func Study'!$AB$1892</definedName>
    <definedName name="UAcct397Se">'[11]Func Study'!$AB$1892</definedName>
    <definedName name="UAcct397Sg" localSheetId="14">'[11]Func Study'!$AB$1891</definedName>
    <definedName name="UAcct397Sg">'[11]Func Study'!$AB$1891</definedName>
    <definedName name="UAcct397Sgp" localSheetId="14">'[11]Func Study'!$AB$1887</definedName>
    <definedName name="UAcct397Sgp">'[11]Func Study'!$AB$1887</definedName>
    <definedName name="UAcct397Sgu" localSheetId="14">'[11]Func Study'!$AB$1888</definedName>
    <definedName name="UAcct397Sgu">'[11]Func Study'!$AB$1888</definedName>
    <definedName name="UAcct397So" localSheetId="14">'[11]Func Study'!$AB$1889</definedName>
    <definedName name="UAcct397So">'[11]Func Study'!$AB$1889</definedName>
    <definedName name="UAcct398Cn" localSheetId="14">'[11]Func Study'!$AB$1902</definedName>
    <definedName name="UAcct398Cn">'[11]Func Study'!$AB$1902</definedName>
    <definedName name="UAcct398S" localSheetId="14">'[11]Func Study'!$AB$1899</definedName>
    <definedName name="UAcct398S">'[11]Func Study'!$AB$1899</definedName>
    <definedName name="UAcct398Se" localSheetId="14">'[11]Func Study'!$AB$1904</definedName>
    <definedName name="UAcct398Se">'[11]Func Study'!$AB$1904</definedName>
    <definedName name="UAcct398Sg" localSheetId="14">'[11]Func Study'!$AB$1905</definedName>
    <definedName name="UAcct398Sg">'[11]Func Study'!$AB$1905</definedName>
    <definedName name="UAcct398Sgp" localSheetId="14">'[11]Func Study'!$AB$1900</definedName>
    <definedName name="UAcct398Sgp">'[11]Func Study'!$AB$1900</definedName>
    <definedName name="UAcct398Sgu" localSheetId="14">'[11]Func Study'!$AB$1901</definedName>
    <definedName name="UAcct398Sgu">'[11]Func Study'!$AB$1901</definedName>
    <definedName name="UAcct398So" localSheetId="14">'[11]Func Study'!$AB$1903</definedName>
    <definedName name="UAcct398So">'[11]Func Study'!$AB$1903</definedName>
    <definedName name="UACCT398SSGCT" localSheetId="14">'[11]Func Study'!$AB$1906</definedName>
    <definedName name="UACCT398SSGCT">'[11]Func Study'!$AB$1906</definedName>
    <definedName name="UAcct399" localSheetId="14">'[11]Func Study'!$AB$1913</definedName>
    <definedName name="UAcct399">'[11]Func Study'!$AB$1913</definedName>
    <definedName name="UAcct399G" localSheetId="14">'[11]Func Study'!$AB$1955</definedName>
    <definedName name="UAcct399G">'[11]Func Study'!$AB$1955</definedName>
    <definedName name="UAcct399L" localSheetId="14">'[11]Func Study'!$AB$1917</definedName>
    <definedName name="UAcct399L">'[11]Func Study'!$AB$1917</definedName>
    <definedName name="UAcct399Lrcl" localSheetId="14">'[11]Func Study'!$AB$1919</definedName>
    <definedName name="UAcct399Lrcl">'[11]Func Study'!$AB$1919</definedName>
    <definedName name="UAcct403360" localSheetId="14">'[11]Func Study'!$AB$1090</definedName>
    <definedName name="UAcct403360">'[11]Func Study'!$AB$1090</definedName>
    <definedName name="UAcct403361" localSheetId="14">'[11]Func Study'!$AB$1091</definedName>
    <definedName name="UAcct403361">'[11]Func Study'!$AB$1091</definedName>
    <definedName name="UAcct403362" localSheetId="14">'[11]Func Study'!$AB$1092</definedName>
    <definedName name="UAcct403362">'[11]Func Study'!$AB$1092</definedName>
    <definedName name="UAcct403364" localSheetId="14">'[11]Func Study'!$AB$1094</definedName>
    <definedName name="UAcct403364">'[11]Func Study'!$AB$1094</definedName>
    <definedName name="UAcct403365" localSheetId="14">'[11]Func Study'!$AB$1095</definedName>
    <definedName name="UAcct403365">'[11]Func Study'!$AB$1095</definedName>
    <definedName name="UAcct403366" localSheetId="14">'[11]Func Study'!$AB$1096</definedName>
    <definedName name="UAcct403366">'[11]Func Study'!$AB$1096</definedName>
    <definedName name="UAcct403367" localSheetId="14">'[11]Func Study'!$AB$1097</definedName>
    <definedName name="UAcct403367">'[11]Func Study'!$AB$1097</definedName>
    <definedName name="UAcct403368" localSheetId="14">'[11]Func Study'!$AB$1098</definedName>
    <definedName name="UAcct403368">'[11]Func Study'!$AB$1098</definedName>
    <definedName name="UAcct403369" localSheetId="14">'[11]Func Study'!$AB$1099</definedName>
    <definedName name="UAcct403369">'[11]Func Study'!$AB$1099</definedName>
    <definedName name="UAcct403370" localSheetId="14">'[11]Func Study'!$AB$1100</definedName>
    <definedName name="UAcct403370">'[11]Func Study'!$AB$1100</definedName>
    <definedName name="UAcct403371" localSheetId="14">'[11]Func Study'!$AB$1101</definedName>
    <definedName name="UAcct403371">'[11]Func Study'!$AB$1101</definedName>
    <definedName name="UAcct403372" localSheetId="14">'[11]Func Study'!$AB$1102</definedName>
    <definedName name="UAcct403372">'[11]Func Study'!$AB$1102</definedName>
    <definedName name="UAcct403373" localSheetId="14">'[11]Func Study'!$AB$1103</definedName>
    <definedName name="UAcct403373">'[11]Func Study'!$AB$1103</definedName>
    <definedName name="UAcct403Ep" localSheetId="14">'[11]Func Study'!$AB$1130</definedName>
    <definedName name="UAcct403Ep">'[11]Func Study'!$AB$1130</definedName>
    <definedName name="UAcct403Gpcn" localSheetId="14">'[11]Func Study'!$AB$1111</definedName>
    <definedName name="UAcct403Gpcn">'[11]Func Study'!$AB$1111</definedName>
    <definedName name="UAcct403GPDGP" localSheetId="14">'[11]Func Study'!$AB$1108</definedName>
    <definedName name="UAcct403GPDGP">'[11]Func Study'!$AB$1108</definedName>
    <definedName name="UAcct403GPDGU" localSheetId="14">'[11]Func Study'!$AB$1109</definedName>
    <definedName name="UAcct403GPDGU">'[11]Func Study'!$AB$1109</definedName>
    <definedName name="UAcct403GPJBG" localSheetId="14">'[11]Func Study'!$AB$1115</definedName>
    <definedName name="UAcct403GPJBG">'[11]Func Study'!$AB$1115</definedName>
    <definedName name="UAcct403Gps" localSheetId="14">'[11]Func Study'!$AB$1107</definedName>
    <definedName name="UAcct403Gps">'[11]Func Study'!$AB$1107</definedName>
    <definedName name="UAcct403Gpsg" localSheetId="14">'[11]Func Study'!$AB$1112</definedName>
    <definedName name="UAcct403Gpsg">'[11]Func Study'!$AB$1112</definedName>
    <definedName name="UAcct403Gpso" localSheetId="14">'[11]Func Study'!$AB$1113</definedName>
    <definedName name="UAcct403Gpso">'[11]Func Study'!$AB$1113</definedName>
    <definedName name="UAcct403Gv0" localSheetId="14">'[11]Func Study'!$AB$1121</definedName>
    <definedName name="UAcct403Gv0">'[11]Func Study'!$AB$1121</definedName>
    <definedName name="UAcct403Hp" localSheetId="14">'[11]Func Study'!$AB$1072</definedName>
    <definedName name="UAcct403Hp">'[11]Func Study'!$AB$1072</definedName>
    <definedName name="UACCT403JBE" localSheetId="14">'[11]Func Study'!$AB$1116</definedName>
    <definedName name="UACCT403JBE">'[11]Func Study'!$AB$1116</definedName>
    <definedName name="UAcct403Mp" localSheetId="14">'[11]Func Study'!$AB$1125</definedName>
    <definedName name="UAcct403Mp">'[11]Func Study'!$AB$1125</definedName>
    <definedName name="UAcct403Np" localSheetId="14">'[11]Func Study'!$AB$1065</definedName>
    <definedName name="UAcct403Np">'[11]Func Study'!$AB$1065</definedName>
    <definedName name="UAcct403Op" localSheetId="14">'[11]Func Study'!$AB$1080</definedName>
    <definedName name="UAcct403Op">'[11]Func Study'!$AB$1080</definedName>
    <definedName name="UAcct403OPCAGE" localSheetId="14">'[11]Func Study'!$AB$1078</definedName>
    <definedName name="UAcct403OPCAGE">'[11]Func Study'!$AB$1078</definedName>
    <definedName name="UAcct403Sp" localSheetId="14">'[11]Func Study'!$AB$1061</definedName>
    <definedName name="UAcct403Sp">'[11]Func Study'!$AB$1061</definedName>
    <definedName name="UAcct403SPJBG" localSheetId="14">'[11]Func Study'!$AB$1058</definedName>
    <definedName name="UAcct403SPJBG">'[11]Func Study'!$AB$1058</definedName>
    <definedName name="UAcct403Tp" localSheetId="14">'[11]Func Study'!$AB$1087</definedName>
    <definedName name="UAcct403Tp">'[11]Func Study'!$AB$1087</definedName>
    <definedName name="UAcct404330" localSheetId="14">'[11]Func Study'!$AB$1177</definedName>
    <definedName name="UAcct404330">'[11]Func Study'!$AB$1177</definedName>
    <definedName name="UACCT404GP" localSheetId="14">'[11]Func Study'!$AB$1146</definedName>
    <definedName name="UACCT404GP">'[11]Func Study'!$AB$1146</definedName>
    <definedName name="UACCT404GPCN" localSheetId="14">'[11]Func Study'!$AB$1143</definedName>
    <definedName name="UACCT404GPCN">'[11]Func Study'!$AB$1143</definedName>
    <definedName name="UACCT404GPSO" localSheetId="14">'[11]Func Study'!$AB$1141</definedName>
    <definedName name="UACCT404GPSO">'[11]Func Study'!$AB$1141</definedName>
    <definedName name="UAcct404Ipcn" localSheetId="14">'[11]Func Study'!$AB$1158</definedName>
    <definedName name="UAcct404Ipcn">'[11]Func Study'!$AB$1158</definedName>
    <definedName name="UAcct404IPJBG" localSheetId="14">'[11]Func Study'!$AB$1163</definedName>
    <definedName name="UAcct404IPJBG">'[11]Func Study'!$AB$1163</definedName>
    <definedName name="UAcct404Ips" localSheetId="14">'[11]Func Study'!$AB$1154</definedName>
    <definedName name="UAcct404Ips">'[11]Func Study'!$AB$1154</definedName>
    <definedName name="UAcct404Ipse" localSheetId="14">'[11]Func Study'!$AB$1155</definedName>
    <definedName name="UAcct404Ipse">'[11]Func Study'!$AB$1155</definedName>
    <definedName name="UAcct404Ipsg" localSheetId="14">'[11]Func Study'!$AB$1156</definedName>
    <definedName name="UAcct404Ipsg">'[11]Func Study'!$AB$1156</definedName>
    <definedName name="UAcct404Ipsg1" localSheetId="14">'[11]Func Study'!$AB$1159</definedName>
    <definedName name="UAcct404Ipsg1">'[11]Func Study'!$AB$1159</definedName>
    <definedName name="UAcct404Ipsg2" localSheetId="14">'[11]Func Study'!$AB$1160</definedName>
    <definedName name="UAcct404Ipsg2">'[11]Func Study'!$AB$1160</definedName>
    <definedName name="UAcct404Ipso" localSheetId="14">'[11]Func Study'!$AB$1157</definedName>
    <definedName name="UAcct404Ipso">'[11]Func Study'!$AB$1157</definedName>
    <definedName name="UAcct404M" localSheetId="14">'[11]Func Study'!$AB$1168</definedName>
    <definedName name="UAcct404M">'[11]Func Study'!$AB$1168</definedName>
    <definedName name="UACCT404OP" localSheetId="14">'[11]Func Study'!$AB$1172</definedName>
    <definedName name="UACCT404OP">'[11]Func Study'!$AB$1172</definedName>
    <definedName name="UACCT404SP" localSheetId="14">'[11]Func Study'!$AB$1151</definedName>
    <definedName name="UACCT404SP">'[11]Func Study'!$AB$1151</definedName>
    <definedName name="UAcct405" localSheetId="14">'[11]Func Study'!$AB$1185</definedName>
    <definedName name="UAcct405">'[11]Func Study'!$AB$1185</definedName>
    <definedName name="UAcct406" localSheetId="14">'[11]Func Study'!$AB$1193</definedName>
    <definedName name="UAcct406">'[11]Func Study'!$AB$1193</definedName>
    <definedName name="UAcct407" localSheetId="14">'[11]Func Study'!$AB$1202</definedName>
    <definedName name="UAcct407">'[11]Func Study'!$AB$1202</definedName>
    <definedName name="UAcct408" localSheetId="14">'[11]Func Study'!$AB$1221</definedName>
    <definedName name="UAcct408">'[11]Func Study'!$AB$1221</definedName>
    <definedName name="UAcct408S" localSheetId="14">'[11]Func Study'!$AB$1213</definedName>
    <definedName name="UAcct408S">'[11]Func Study'!$AB$1213</definedName>
    <definedName name="UAcct41010" localSheetId="14">'[11]Func Study'!$AB$1294</definedName>
    <definedName name="UAcct41010">'[11]Func Study'!$AB$1294</definedName>
    <definedName name="UAcct41011" localSheetId="14">'[11]Func Study'!$AB$1309</definedName>
    <definedName name="UAcct41011">'[11]Func Study'!$AB$1309</definedName>
    <definedName name="UAcct41110" localSheetId="14">'[11]Func Study'!$AB$1325</definedName>
    <definedName name="UAcct41110">'[11]Func Study'!$AB$1325</definedName>
    <definedName name="UAcct41140" localSheetId="14">'[11]Func Study'!$AB$1232</definedName>
    <definedName name="UAcct41140">'[11]Func Study'!$AB$1232</definedName>
    <definedName name="UAcct41141" localSheetId="14">'[11]Func Study'!$AB$1237</definedName>
    <definedName name="UAcct41141">'[11]Func Study'!$AB$1237</definedName>
    <definedName name="UAcct41160" localSheetId="14">'[11]Func Study'!$AB$369</definedName>
    <definedName name="UAcct41160">'[11]Func Study'!$AB$369</definedName>
    <definedName name="UAcct41170" localSheetId="14">'[11]Func Study'!$AB$374</definedName>
    <definedName name="UAcct41170">'[11]Func Study'!$AB$374</definedName>
    <definedName name="UAcct4118" localSheetId="14">'[11]Func Study'!$AB$378</definedName>
    <definedName name="UAcct4118">'[11]Func Study'!$AB$378</definedName>
    <definedName name="UAcct41181" localSheetId="14">'[11]Func Study'!$AB$381</definedName>
    <definedName name="UAcct41181">'[11]Func Study'!$AB$381</definedName>
    <definedName name="UAcct4194" localSheetId="14">'[11]Func Study'!$AB$385</definedName>
    <definedName name="UAcct4194">'[11]Func Study'!$AB$385</definedName>
    <definedName name="UAcct421" localSheetId="14">'[11]Func Study'!$AB$394</definedName>
    <definedName name="UAcct421">'[11]Func Study'!$AB$394</definedName>
    <definedName name="UAcct4311" localSheetId="14">'[11]Func Study'!$AB$401</definedName>
    <definedName name="UAcct4311">'[11]Func Study'!$AB$401</definedName>
    <definedName name="UAcct442Se" localSheetId="14">'[11]Func Study'!$AB$259</definedName>
    <definedName name="UAcct442Se">'[11]Func Study'!$AB$259</definedName>
    <definedName name="UAcct442Sg" localSheetId="14">'[11]Func Study'!$AB$260</definedName>
    <definedName name="UAcct442Sg">'[11]Func Study'!$AB$260</definedName>
    <definedName name="UAcct447" localSheetId="14">'[11]Func Study'!$AB$281</definedName>
    <definedName name="UAcct447">'[11]Func Study'!$AB$281</definedName>
    <definedName name="UACCT447NPC" localSheetId="14">'[11]Func Study'!$AB$289</definedName>
    <definedName name="UACCT447NPC">'[11]Func Study'!$AB$289</definedName>
    <definedName name="UACCT447NPCCAEW" localSheetId="14">'[11]Func Study'!$AB$286</definedName>
    <definedName name="UACCT447NPCCAEW">'[11]Func Study'!$AB$286</definedName>
    <definedName name="UACCT447NPCCAGW" localSheetId="14">'[11]Func Study'!$AB$287</definedName>
    <definedName name="UACCT447NPCCAGW">'[11]Func Study'!$AB$287</definedName>
    <definedName name="UACCT447NPCDGP" localSheetId="14">'[11]Func Study'!$AB$288</definedName>
    <definedName name="UACCT447NPCDGP">'[11]Func Study'!$AB$288</definedName>
    <definedName name="UAcct447S" localSheetId="14">'[11]Func Study'!$AB$280</definedName>
    <definedName name="UAcct447S">'[11]Func Study'!$AB$280</definedName>
    <definedName name="UAcct448S" localSheetId="14">'[11]Func Study'!$AB$274</definedName>
    <definedName name="UAcct448S">'[11]Func Study'!$AB$274</definedName>
    <definedName name="UAcct448So" localSheetId="14">'[11]Func Study'!$AB$275</definedName>
    <definedName name="UAcct448So">'[11]Func Study'!$AB$275</definedName>
    <definedName name="UAcct449" localSheetId="14">'[11]Func Study'!$AB$294</definedName>
    <definedName name="UAcct449">'[11]Func Study'!$AB$294</definedName>
    <definedName name="UAcct450" localSheetId="14">'[11]Func Study'!$AB$304</definedName>
    <definedName name="UAcct450">'[11]Func Study'!$AB$304</definedName>
    <definedName name="UAcct450S" localSheetId="14">'[11]Func Study'!$AB$302</definedName>
    <definedName name="UAcct450S">'[11]Func Study'!$AB$302</definedName>
    <definedName name="UAcct450So" localSheetId="14">'[11]Func Study'!$AB$303</definedName>
    <definedName name="UAcct450So">'[11]Func Study'!$AB$303</definedName>
    <definedName name="UAcct451S" localSheetId="14">'[11]Func Study'!$AB$307</definedName>
    <definedName name="UAcct451S">'[11]Func Study'!$AB$307</definedName>
    <definedName name="UAcct451Sg" localSheetId="14">'[11]Func Study'!$AB$308</definedName>
    <definedName name="UAcct451Sg">'[11]Func Study'!$AB$308</definedName>
    <definedName name="UAcct451So" localSheetId="14">'[11]Func Study'!$AB$309</definedName>
    <definedName name="UAcct451So">'[11]Func Study'!$AB$309</definedName>
    <definedName name="UAcct453" localSheetId="14">'[11]Func Study'!$AB$315</definedName>
    <definedName name="UAcct453">'[11]Func Study'!$AB$315</definedName>
    <definedName name="UAcct454" localSheetId="14">'[11]Func Study'!$AB$322</definedName>
    <definedName name="UAcct454">'[11]Func Study'!$AB$322</definedName>
    <definedName name="UAcct454JBG" localSheetId="14">'[11]Func Study'!$AB$319</definedName>
    <definedName name="UAcct454JBG">'[11]Func Study'!$AB$319</definedName>
    <definedName name="UAcct454S" localSheetId="14">'[11]Func Study'!$AB$318</definedName>
    <definedName name="UAcct454S">'[11]Func Study'!$AB$318</definedName>
    <definedName name="UAcct454Sg" localSheetId="14">'[11]Func Study'!$AB$320</definedName>
    <definedName name="UAcct454Sg">'[11]Func Study'!$AB$320</definedName>
    <definedName name="UAcct454So" localSheetId="14">'[11]Func Study'!$AB$321</definedName>
    <definedName name="UAcct454So">'[11]Func Study'!$AB$321</definedName>
    <definedName name="UAcct456" localSheetId="14">'[11]Func Study'!$AB$332</definedName>
    <definedName name="UAcct456">'[11]Func Study'!$AB$332</definedName>
    <definedName name="UAcct456CAEW" localSheetId="14">'[11]Func Study'!$AB$331</definedName>
    <definedName name="UAcct456CAEW">'[11]Func Study'!$AB$331</definedName>
    <definedName name="UAcct456S" localSheetId="14">'[11]Func Study'!$AB$325</definedName>
    <definedName name="UAcct456S">'[11]Func Study'!$AB$325</definedName>
    <definedName name="UAcct456So" localSheetId="14">'[11]Func Study'!$AB$329</definedName>
    <definedName name="UAcct456So">'[11]Func Study'!$AB$329</definedName>
    <definedName name="UAcct500" localSheetId="14">'[11]Func Study'!$AB$416</definedName>
    <definedName name="UAcct500">'[11]Func Study'!$AB$416</definedName>
    <definedName name="UAcct500JBG" localSheetId="14">'[11]Func Study'!$AB$414</definedName>
    <definedName name="UAcct500JBG">'[11]Func Study'!$AB$414</definedName>
    <definedName name="UAcct501" localSheetId="14">'[11]Func Study'!$AB$423</definedName>
    <definedName name="UAcct501">'[11]Func Study'!$AB$423</definedName>
    <definedName name="UAcct501CAEW" localSheetId="14">'[11]Func Study'!$AB$420</definedName>
    <definedName name="UAcct501CAEW">'[11]Func Study'!$AB$420</definedName>
    <definedName name="UAcct501JBE" localSheetId="14">'[11]Func Study'!$AB$421</definedName>
    <definedName name="UAcct501JBE">'[11]Func Study'!$AB$421</definedName>
    <definedName name="UACCT501NPCCAEW" localSheetId="14">'[11]Func Study'!$AB$426</definedName>
    <definedName name="UACCT501NPCCAEW">'[11]Func Study'!$AB$426</definedName>
    <definedName name="UAcct502" localSheetId="14">'[11]Func Study'!$AB$433</definedName>
    <definedName name="UAcct502">'[11]Func Study'!$AB$433</definedName>
    <definedName name="UAcct502CAGE" localSheetId="14">'[11]Func Study'!$AB$431</definedName>
    <definedName name="UAcct502CAGE">'[11]Func Study'!$AB$431</definedName>
    <definedName name="UAcct503" localSheetId="14">'[11]Func Study'!$AB$437</definedName>
    <definedName name="UAcct503">'[11]Func Study'!$AB$437</definedName>
    <definedName name="UACCT503NPC" localSheetId="14">'[11]Func Study'!$AB$443</definedName>
    <definedName name="UACCT503NPC">'[11]Func Study'!$AB$443</definedName>
    <definedName name="UAcct505" localSheetId="14">'[11]Func Study'!$AB$449</definedName>
    <definedName name="UAcct505">'[11]Func Study'!$AB$449</definedName>
    <definedName name="UAcct505CAGE" localSheetId="14">'[11]Func Study'!$AB$447</definedName>
    <definedName name="UAcct505CAGE">'[11]Func Study'!$AB$447</definedName>
    <definedName name="UAcct506" localSheetId="14">'[11]Func Study'!$AB$455</definedName>
    <definedName name="UAcct506">'[11]Func Study'!$AB$455</definedName>
    <definedName name="UAcct506CAGE" localSheetId="14">'[11]Func Study'!$AB$452</definedName>
    <definedName name="UAcct506CAGE">'[11]Func Study'!$AB$452</definedName>
    <definedName name="UAcct507" localSheetId="14">'[11]Func Study'!$AB$464</definedName>
    <definedName name="UAcct507">'[11]Func Study'!$AB$464</definedName>
    <definedName name="UAcct507CAGE" localSheetId="14">'[11]Func Study'!$AB$462</definedName>
    <definedName name="UAcct507CAGE">'[11]Func Study'!$AB$462</definedName>
    <definedName name="UAcct510" localSheetId="14">'[11]Func Study'!$AB$469</definedName>
    <definedName name="UAcct510">'[11]Func Study'!$AB$469</definedName>
    <definedName name="UAcct510CAGE" localSheetId="14">'[11]Func Study'!$AB$467</definedName>
    <definedName name="UAcct510CAGE">'[11]Func Study'!$AB$467</definedName>
    <definedName name="UAcct511" localSheetId="14">'[11]Func Study'!$AB$474</definedName>
    <definedName name="UAcct511">'[11]Func Study'!$AB$474</definedName>
    <definedName name="UAcct511CAGE" localSheetId="14">'[11]Func Study'!$AB$472</definedName>
    <definedName name="UAcct511CAGE">'[11]Func Study'!$AB$472</definedName>
    <definedName name="UAcct512" localSheetId="14">'[11]Func Study'!$AB$479</definedName>
    <definedName name="UAcct512">'[11]Func Study'!$AB$479</definedName>
    <definedName name="UAcct512CAGE" localSheetId="14">'[11]Func Study'!$AB$477</definedName>
    <definedName name="UAcct512CAGE">'[11]Func Study'!$AB$477</definedName>
    <definedName name="UAcct513" localSheetId="14">'[11]Func Study'!$AB$484</definedName>
    <definedName name="UAcct513">'[11]Func Study'!$AB$484</definedName>
    <definedName name="UAcct513CAGE" localSheetId="14">'[11]Func Study'!$AB$482</definedName>
    <definedName name="UAcct513CAGE">'[11]Func Study'!$AB$482</definedName>
    <definedName name="UAcct514" localSheetId="14">'[11]Func Study'!$AB$489</definedName>
    <definedName name="UAcct514">'[11]Func Study'!$AB$489</definedName>
    <definedName name="UAcct514CAGE" localSheetId="14">'[11]Func Study'!$AB$487</definedName>
    <definedName name="UAcct514CAGE">'[11]Func Study'!$AB$487</definedName>
    <definedName name="UAcct517" localSheetId="14">'[11]Func Study'!$AB$498</definedName>
    <definedName name="UAcct517">'[11]Func Study'!$AB$498</definedName>
    <definedName name="UAcct518" localSheetId="14">'[11]Func Study'!$AB$502</definedName>
    <definedName name="UAcct518">'[11]Func Study'!$AB$502</definedName>
    <definedName name="UAcct519" localSheetId="14">'[11]Func Study'!$AB$507</definedName>
    <definedName name="UAcct519">'[11]Func Study'!$AB$507</definedName>
    <definedName name="UAcct520" localSheetId="14">'[11]Func Study'!$AB$511</definedName>
    <definedName name="UAcct520">'[11]Func Study'!$AB$511</definedName>
    <definedName name="UAcct523" localSheetId="14">'[11]Func Study'!$AB$515</definedName>
    <definedName name="UAcct523">'[11]Func Study'!$AB$515</definedName>
    <definedName name="UAcct524" localSheetId="14">'[11]Func Study'!$AB$519</definedName>
    <definedName name="UAcct524">'[11]Func Study'!$AB$519</definedName>
    <definedName name="UAcct528" localSheetId="14">'[11]Func Study'!$AB$523</definedName>
    <definedName name="UAcct528">'[11]Func Study'!$AB$523</definedName>
    <definedName name="UAcct529" localSheetId="14">'[11]Func Study'!$AB$527</definedName>
    <definedName name="UAcct529">'[11]Func Study'!$AB$527</definedName>
    <definedName name="UAcct530" localSheetId="14">'[11]Func Study'!$AB$531</definedName>
    <definedName name="UAcct530">'[11]Func Study'!$AB$531</definedName>
    <definedName name="UAcct531" localSheetId="14">'[11]Func Study'!$AB$535</definedName>
    <definedName name="UAcct531">'[11]Func Study'!$AB$535</definedName>
    <definedName name="UAcct532" localSheetId="14">'[11]Func Study'!$AB$539</definedName>
    <definedName name="UAcct532">'[11]Func Study'!$AB$539</definedName>
    <definedName name="UAcct535" localSheetId="14">'[11]Func Study'!$AB$551</definedName>
    <definedName name="UAcct535">'[11]Func Study'!$AB$551</definedName>
    <definedName name="UAcct536" localSheetId="14">'[11]Func Study'!$AB$555</definedName>
    <definedName name="UAcct536">'[11]Func Study'!$AB$555</definedName>
    <definedName name="UAcct537" localSheetId="14">'[11]Func Study'!$AB$559</definedName>
    <definedName name="UAcct537">'[11]Func Study'!$AB$559</definedName>
    <definedName name="UAcct538" localSheetId="14">'[11]Func Study'!$AB$563</definedName>
    <definedName name="UAcct538">'[11]Func Study'!$AB$563</definedName>
    <definedName name="UAcct539" localSheetId="14">'[11]Func Study'!$AB$568</definedName>
    <definedName name="UAcct539">'[11]Func Study'!$AB$568</definedName>
    <definedName name="UAcct540" localSheetId="14">'[11]Func Study'!$AB$572</definedName>
    <definedName name="UAcct540">'[11]Func Study'!$AB$572</definedName>
    <definedName name="UAcct541" localSheetId="14">'[11]Func Study'!$AB$576</definedName>
    <definedName name="UAcct541">'[11]Func Study'!$AB$576</definedName>
    <definedName name="UAcct542" localSheetId="14">'[11]Func Study'!$AB$580</definedName>
    <definedName name="UAcct542">'[11]Func Study'!$AB$580</definedName>
    <definedName name="UAcct543" localSheetId="14">'[11]Func Study'!$AB$584</definedName>
    <definedName name="UAcct543">'[11]Func Study'!$AB$584</definedName>
    <definedName name="UAcct544" localSheetId="14">'[11]Func Study'!$AB$588</definedName>
    <definedName name="UAcct544">'[11]Func Study'!$AB$588</definedName>
    <definedName name="UAcct545" localSheetId="14">'[11]Func Study'!$AB$592</definedName>
    <definedName name="UAcct545">'[11]Func Study'!$AB$592</definedName>
    <definedName name="UAcct546" localSheetId="14">'[11]Func Study'!$AB$606</definedName>
    <definedName name="UAcct546">'[11]Func Study'!$AB$606</definedName>
    <definedName name="UAcct546CAGE" localSheetId="14">'[11]Func Study'!$AB$605</definedName>
    <definedName name="UAcct546CAGE">'[11]Func Study'!$AB$605</definedName>
    <definedName name="UAcct547CAEW" localSheetId="14">'[11]Func Study'!$AB$610</definedName>
    <definedName name="UAcct547CAEW">'[11]Func Study'!$AB$610</definedName>
    <definedName name="UACCT547NPCCAEW" localSheetId="14">'[11]Func Study'!$AB$613</definedName>
    <definedName name="UACCT547NPCCAEW">'[11]Func Study'!$AB$613</definedName>
    <definedName name="UAcct547Se" localSheetId="14">'[11]Func Study'!$AB$609</definedName>
    <definedName name="UAcct547Se">'[11]Func Study'!$AB$609</definedName>
    <definedName name="UAcct548" localSheetId="14">'[11]Func Study'!$AB$621</definedName>
    <definedName name="UAcct548">'[11]Func Study'!$AB$621</definedName>
    <definedName name="UACCT548CAGE" localSheetId="14">'[11]Func Study'!$AB$620</definedName>
    <definedName name="UACCT548CAGE">'[11]Func Study'!$AB$620</definedName>
    <definedName name="UAcct549" localSheetId="14">'[11]Func Study'!$AB$626</definedName>
    <definedName name="UAcct549">'[11]Func Study'!$AB$626</definedName>
    <definedName name="Uacct549CAGE" localSheetId="14">'[11]Func Study'!$AB$625</definedName>
    <definedName name="Uacct549CAGE">'[11]Func Study'!$AB$625</definedName>
    <definedName name="UAcct551CAGE" localSheetId="14">'[11]Func Study'!$AB$634</definedName>
    <definedName name="UAcct551CAGE">'[11]Func Study'!$AB$634</definedName>
    <definedName name="UACCT551SG" localSheetId="14">'[11]Func Study'!$AB$635</definedName>
    <definedName name="UACCT551SG">'[11]Func Study'!$AB$635</definedName>
    <definedName name="UACCT552CAGE" localSheetId="14">'[11]Func Study'!$AB$640</definedName>
    <definedName name="UACCT552CAGE">'[11]Func Study'!$AB$640</definedName>
    <definedName name="UAcct552SG" localSheetId="14">'[11]Func Study'!$AB$639</definedName>
    <definedName name="UAcct552SG">'[11]Func Study'!$AB$639</definedName>
    <definedName name="UACCT553CAGE" localSheetId="14">'[11]Func Study'!$AB$646</definedName>
    <definedName name="UACCT553CAGE">'[11]Func Study'!$AB$646</definedName>
    <definedName name="UAcct553SG" localSheetId="14">'[11]Func Study'!$AB$645</definedName>
    <definedName name="UAcct553SG">'[11]Func Study'!$AB$645</definedName>
    <definedName name="UACCT554CAGE" localSheetId="14">'[11]Func Study'!$AB$651</definedName>
    <definedName name="UACCT554CAGE">'[11]Func Study'!$AB$651</definedName>
    <definedName name="UAcct554SG" localSheetId="14">'[11]Func Study'!$AB$650</definedName>
    <definedName name="UAcct554SG">'[11]Func Study'!$AB$650</definedName>
    <definedName name="UAcct555CAEW" localSheetId="14">'[11]Func Study'!$AB$665</definedName>
    <definedName name="UAcct555CAEW">'[11]Func Study'!$AB$665</definedName>
    <definedName name="UAcct555CAGW" localSheetId="14">'[11]Func Study'!$AB$664</definedName>
    <definedName name="UAcct555CAGW">'[11]Func Study'!$AB$664</definedName>
    <definedName name="UACCT555DGP" localSheetId="14">'[11]Func Study'!$AB$670</definedName>
    <definedName name="UACCT555DGP">'[11]Func Study'!$AB$670</definedName>
    <definedName name="UACCT555NPCCAEW" localSheetId="14">'[11]Func Study'!$AB$669</definedName>
    <definedName name="UACCT555NPCCAEW">'[11]Func Study'!$AB$669</definedName>
    <definedName name="UACCT555NPCCAGW" localSheetId="14">'[11]Func Study'!$AB$668</definedName>
    <definedName name="UACCT555NPCCAGW">'[11]Func Study'!$AB$668</definedName>
    <definedName name="UAcct555S" localSheetId="14">'[11]Func Study'!$AB$663</definedName>
    <definedName name="UAcct555S">'[11]Func Study'!$AB$663</definedName>
    <definedName name="UAcct555Se" localSheetId="14">'[11]Func Study'!$AB$665</definedName>
    <definedName name="UAcct555Se">'[11]Func Study'!$AB$665</definedName>
    <definedName name="UACCT555SG" localSheetId="14">'[11]Func Study'!$AB$664</definedName>
    <definedName name="UACCT555SG">'[11]Func Study'!$AB$664</definedName>
    <definedName name="UAcct556" localSheetId="14">'[11]Func Study'!$AB$676</definedName>
    <definedName name="UAcct556">'[11]Func Study'!$AB$676</definedName>
    <definedName name="UAcct557" localSheetId="14">'[11]Func Study'!$AB$685</definedName>
    <definedName name="UAcct557">'[11]Func Study'!$AB$685</definedName>
    <definedName name="UAcct560" localSheetId="14">'[11]Func Study'!$AB$715</definedName>
    <definedName name="UAcct560">'[11]Func Study'!$AB$715</definedName>
    <definedName name="UAcct561" localSheetId="14">'[11]Func Study'!$AB$720</definedName>
    <definedName name="UAcct561">'[11]Func Study'!$AB$720</definedName>
    <definedName name="UAcct562" localSheetId="14">'[11]Func Study'!$AB$726</definedName>
    <definedName name="UAcct562">'[11]Func Study'!$AB$726</definedName>
    <definedName name="UAcct563" localSheetId="14">'[11]Func Study'!$AB$731</definedName>
    <definedName name="UAcct563">'[11]Func Study'!$AB$731</definedName>
    <definedName name="UAcct564" localSheetId="14">'[11]Func Study'!$AB$735</definedName>
    <definedName name="UAcct564">'[11]Func Study'!$AB$735</definedName>
    <definedName name="UAcct565" localSheetId="14">'[11]Func Study'!$AB$739</definedName>
    <definedName name="UAcct565">'[11]Func Study'!$AB$739</definedName>
    <definedName name="UACCT565NPC" localSheetId="14">'[11]Func Study'!$AB$744</definedName>
    <definedName name="UACCT565NPC">'[11]Func Study'!$AB$744</definedName>
    <definedName name="UACCT565NPCCAGW" localSheetId="14">'[11]Func Study'!$AB$742</definedName>
    <definedName name="UACCT565NPCCAGW">'[11]Func Study'!$AB$742</definedName>
    <definedName name="UAcct566" localSheetId="14">'[11]Func Study'!$AB$748</definedName>
    <definedName name="UAcct566">'[11]Func Study'!$AB$748</definedName>
    <definedName name="UAcct567" localSheetId="14">'[11]Func Study'!$AB$752</definedName>
    <definedName name="UAcct567">'[11]Func Study'!$AB$752</definedName>
    <definedName name="UAcct568" localSheetId="14">'[11]Func Study'!$AB$756</definedName>
    <definedName name="UAcct568">'[11]Func Study'!$AB$756</definedName>
    <definedName name="UAcct569" localSheetId="14">'[11]Func Study'!$AB$760</definedName>
    <definedName name="UAcct569">'[11]Func Study'!$AB$760</definedName>
    <definedName name="UAcct570" localSheetId="14">'[11]Func Study'!$AB$765</definedName>
    <definedName name="UAcct570">'[11]Func Study'!$AB$765</definedName>
    <definedName name="UAcct571" localSheetId="14">'[11]Func Study'!$AB$770</definedName>
    <definedName name="UAcct571">'[11]Func Study'!$AB$770</definedName>
    <definedName name="UAcct572" localSheetId="14">'[11]Func Study'!$AB$774</definedName>
    <definedName name="UAcct572">'[11]Func Study'!$AB$774</definedName>
    <definedName name="UAcct573" localSheetId="14">'[11]Func Study'!$AB$778</definedName>
    <definedName name="UAcct573">'[11]Func Study'!$AB$778</definedName>
    <definedName name="UAcct580" localSheetId="14">'[11]Func Study'!$AB$791</definedName>
    <definedName name="UAcct580">'[11]Func Study'!$AB$791</definedName>
    <definedName name="UAcct581" localSheetId="14">'[11]Func Study'!$AB$796</definedName>
    <definedName name="UAcct581">'[11]Func Study'!$AB$796</definedName>
    <definedName name="UAcct582" localSheetId="14">'[11]Func Study'!$AB$801</definedName>
    <definedName name="UAcct582">'[11]Func Study'!$AB$801</definedName>
    <definedName name="UAcct583" localSheetId="14">'[11]Func Study'!$AB$806</definedName>
    <definedName name="UAcct583">'[11]Func Study'!$AB$806</definedName>
    <definedName name="UAcct584" localSheetId="14">'[11]Func Study'!$AB$811</definedName>
    <definedName name="UAcct584">'[11]Func Study'!$AB$811</definedName>
    <definedName name="UAcct585" localSheetId="14">'[11]Func Study'!$AB$816</definedName>
    <definedName name="UAcct585">'[11]Func Study'!$AB$816</definedName>
    <definedName name="UAcct586" localSheetId="14">'[11]Func Study'!$AB$821</definedName>
    <definedName name="UAcct586">'[11]Func Study'!$AB$821</definedName>
    <definedName name="UAcct587" localSheetId="14">'[11]Func Study'!$AB$826</definedName>
    <definedName name="UAcct587">'[11]Func Study'!$AB$826</definedName>
    <definedName name="UAcct588" localSheetId="14">'[11]Func Study'!$AB$831</definedName>
    <definedName name="UAcct588">'[11]Func Study'!$AB$831</definedName>
    <definedName name="UAcct589" localSheetId="14">'[11]Func Study'!$AB$836</definedName>
    <definedName name="UAcct589">'[11]Func Study'!$AB$836</definedName>
    <definedName name="UAcct590" localSheetId="14">'[11]Func Study'!$AB$841</definedName>
    <definedName name="UAcct590">'[11]Func Study'!$AB$841</definedName>
    <definedName name="UAcct591" localSheetId="14">'[11]Func Study'!$AB$846</definedName>
    <definedName name="UAcct591">'[11]Func Study'!$AB$846</definedName>
    <definedName name="UAcct592" localSheetId="14">'[11]Func Study'!$AB$851</definedName>
    <definedName name="UAcct592">'[11]Func Study'!$AB$851</definedName>
    <definedName name="UAcct593" localSheetId="14">'[11]Func Study'!$AB$856</definedName>
    <definedName name="UAcct593">'[11]Func Study'!$AB$856</definedName>
    <definedName name="UAcct594" localSheetId="14">'[11]Func Study'!$AB$861</definedName>
    <definedName name="UAcct594">'[11]Func Study'!$AB$861</definedName>
    <definedName name="UAcct595" localSheetId="14">'[11]Func Study'!$AB$866</definedName>
    <definedName name="UAcct595">'[11]Func Study'!$AB$866</definedName>
    <definedName name="UAcct596" localSheetId="14">'[11]Func Study'!$AB$876</definedName>
    <definedName name="UAcct596">'[11]Func Study'!$AB$876</definedName>
    <definedName name="UAcct597" localSheetId="14">'[11]Func Study'!$AB$881</definedName>
    <definedName name="UAcct597">'[11]Func Study'!$AB$881</definedName>
    <definedName name="UAcct598" localSheetId="14">'[11]Func Study'!$AB$886</definedName>
    <definedName name="UAcct598">'[11]Func Study'!$AB$886</definedName>
    <definedName name="UAcct901" localSheetId="14">'[11]Func Study'!$AB$898</definedName>
    <definedName name="UAcct901">'[11]Func Study'!$AB$898</definedName>
    <definedName name="UAcct902" localSheetId="14">'[11]Func Study'!$AB$903</definedName>
    <definedName name="UAcct902">'[11]Func Study'!$AB$903</definedName>
    <definedName name="UAcct903" localSheetId="14">'[11]Func Study'!$AB$908</definedName>
    <definedName name="UAcct903">'[11]Func Study'!$AB$908</definedName>
    <definedName name="UAcct904" localSheetId="14">'[11]Func Study'!$AB$914</definedName>
    <definedName name="UAcct904">'[11]Func Study'!$AB$914</definedName>
    <definedName name="UAcct905" localSheetId="14">'[11]Func Study'!$AB$919</definedName>
    <definedName name="UAcct905">'[11]Func Study'!$AB$919</definedName>
    <definedName name="UAcct907" localSheetId="14">'[11]Func Study'!$AB$933</definedName>
    <definedName name="UAcct907">'[11]Func Study'!$AB$933</definedName>
    <definedName name="UAcct908" localSheetId="14">'[11]Func Study'!$AB$938</definedName>
    <definedName name="UAcct908">'[11]Func Study'!$AB$938</definedName>
    <definedName name="UAcct909" localSheetId="14">'[11]Func Study'!$AB$943</definedName>
    <definedName name="UAcct909">'[11]Func Study'!$AB$943</definedName>
    <definedName name="UAcct910" localSheetId="14">'[11]Func Study'!$AB$948</definedName>
    <definedName name="UAcct910">'[11]Func Study'!$AB$948</definedName>
    <definedName name="UAcct911" localSheetId="14">'[11]Func Study'!$AB$959</definedName>
    <definedName name="UAcct911">'[11]Func Study'!$AB$959</definedName>
    <definedName name="UAcct912" localSheetId="14">'[11]Func Study'!$AB$964</definedName>
    <definedName name="UAcct912">'[11]Func Study'!$AB$964</definedName>
    <definedName name="UAcct913" localSheetId="14">'[11]Func Study'!$AB$969</definedName>
    <definedName name="UAcct913">'[11]Func Study'!$AB$969</definedName>
    <definedName name="UAcct916" localSheetId="14">'[11]Func Study'!$AB$974</definedName>
    <definedName name="UAcct916">'[11]Func Study'!$AB$974</definedName>
    <definedName name="UAcct920" localSheetId="14">'[11]Func Study'!$AB$985</definedName>
    <definedName name="UAcct920">'[11]Func Study'!$AB$985</definedName>
    <definedName name="UAcct920Cn" localSheetId="14">'[11]Func Study'!$AB$983</definedName>
    <definedName name="UAcct920Cn">'[11]Func Study'!$AB$983</definedName>
    <definedName name="UAcct921" localSheetId="14">'[11]Func Study'!$AB$991</definedName>
    <definedName name="UAcct921">'[11]Func Study'!$AB$991</definedName>
    <definedName name="UAcct921Cn" localSheetId="14">'[11]Func Study'!$AB$989</definedName>
    <definedName name="UAcct921Cn">'[11]Func Study'!$AB$989</definedName>
    <definedName name="UAcct923" localSheetId="14">'[11]Func Study'!$AB$997</definedName>
    <definedName name="UAcct923">'[11]Func Study'!$AB$997</definedName>
    <definedName name="UAcct923CAGW" localSheetId="14">'[11]Func Study'!$AB$995</definedName>
    <definedName name="UAcct923CAGW">'[11]Func Study'!$AB$995</definedName>
    <definedName name="UAcct924" localSheetId="14">'[11]Func Study'!$AB$1001</definedName>
    <definedName name="UAcct924">'[11]Func Study'!$AB$1001</definedName>
    <definedName name="UAcct925" localSheetId="14">'[11]Func Study'!$AB$1005</definedName>
    <definedName name="UAcct925">'[11]Func Study'!$AB$1005</definedName>
    <definedName name="UAcct926" localSheetId="14">'[11]Func Study'!$AB$1011</definedName>
    <definedName name="UAcct926">'[11]Func Study'!$AB$1011</definedName>
    <definedName name="UAcct927" localSheetId="14">'[11]Func Study'!$AB$1016</definedName>
    <definedName name="UAcct927">'[11]Func Study'!$AB$1016</definedName>
    <definedName name="UAcct928" localSheetId="14">'[11]Func Study'!$AB$1023</definedName>
    <definedName name="UAcct928">'[11]Func Study'!$AB$1023</definedName>
    <definedName name="UAcct929" localSheetId="14">'[11]Func Study'!$AB$1028</definedName>
    <definedName name="UAcct929">'[11]Func Study'!$AB$1028</definedName>
    <definedName name="UAcct930" localSheetId="14">'[11]Func Study'!$AB$1034</definedName>
    <definedName name="UAcct930">'[11]Func Study'!$AB$1034</definedName>
    <definedName name="UAcct931" localSheetId="14">'[11]Func Study'!$AB$1039</definedName>
    <definedName name="UAcct931">'[11]Func Study'!$AB$1039</definedName>
    <definedName name="UAcct935" localSheetId="14">'[11]Func Study'!$AB$1045</definedName>
    <definedName name="UAcct935">'[11]Func Study'!$AB$1045</definedName>
    <definedName name="UAcctAGA" localSheetId="14">'[11]Func Study'!$AB$296</definedName>
    <definedName name="UAcctAGA">'[11]Func Study'!$AB$296</definedName>
    <definedName name="UAcctcwc" localSheetId="14">'[11]Func Study'!$AB$2136</definedName>
    <definedName name="UAcctcwc">'[11]Func Study'!$AB$2136</definedName>
    <definedName name="UAcctd00" localSheetId="14">'[11]Func Study'!$AB$1786</definedName>
    <definedName name="UAcctd00">'[11]Func Study'!$AB$1786</definedName>
    <definedName name="UAcctds0" localSheetId="14">'[11]Func Study'!$AB$1790</definedName>
    <definedName name="UAcctds0">'[11]Func Study'!$AB$1790</definedName>
    <definedName name="UACCTECDDGP" localSheetId="14">'[11]Func Study'!$AB$687</definedName>
    <definedName name="UACCTECDDGP">'[11]Func Study'!$AB$687</definedName>
    <definedName name="UACCTECDMC" localSheetId="14">'[11]Func Study'!$AB$689</definedName>
    <definedName name="UACCTECDMC">'[11]Func Study'!$AB$689</definedName>
    <definedName name="UACCTECDS" localSheetId="14">'[11]Func Study'!$AB$691</definedName>
    <definedName name="UACCTECDS">'[11]Func Study'!$AB$691</definedName>
    <definedName name="UACCTECDSG1" localSheetId="14">'[11]Func Study'!$AB$688</definedName>
    <definedName name="UACCTECDSG1">'[11]Func Study'!$AB$688</definedName>
    <definedName name="UACCTECDSG2" localSheetId="14">'[11]Func Study'!$AB$690</definedName>
    <definedName name="UACCTECDSG2">'[11]Func Study'!$AB$690</definedName>
    <definedName name="UACCTECDSG3" localSheetId="14">'[11]Func Study'!$AB$692</definedName>
    <definedName name="UACCTECDSG3">'[11]Func Study'!$AB$692</definedName>
    <definedName name="UAcctfit" localSheetId="14">'[11]Func Study'!$AB$1395</definedName>
    <definedName name="UAcctfit">'[11]Func Study'!$AB$1395</definedName>
    <definedName name="UAcctg00" localSheetId="14">'[11]Func Study'!$AB$1947</definedName>
    <definedName name="UAcctg00">'[11]Func Study'!$AB$1947</definedName>
    <definedName name="UAccth00" localSheetId="14">'[11]Func Study'!$AB$1545</definedName>
    <definedName name="UAccth00">'[11]Func Study'!$AB$1545</definedName>
    <definedName name="UAccti00" localSheetId="14">'[11]Func Study'!$AB$1993</definedName>
    <definedName name="UAccti00">'[11]Func Study'!$AB$1993</definedName>
    <definedName name="UAcctn00" localSheetId="14">'[11]Func Study'!$AB$1496</definedName>
    <definedName name="UAcctn00">'[11]Func Study'!$AB$1496</definedName>
    <definedName name="UAccto00" localSheetId="14">'[11]Func Study'!$AB$1606</definedName>
    <definedName name="UAccto00">'[11]Func Study'!$AB$1606</definedName>
    <definedName name="UAcctowc" localSheetId="14">'[11]Func Study'!$AB$2149</definedName>
    <definedName name="UAcctowc">'[11]Func Study'!$AB$2149</definedName>
    <definedName name="UACCTOWCSSECH" localSheetId="14">'[11]Func Study'!$AB$2148</definedName>
    <definedName name="UACCTOWCSSECH">'[11]Func Study'!$AB$2148</definedName>
    <definedName name="UAccts00" localSheetId="14">'[11]Func Study'!$AB$1455</definedName>
    <definedName name="UAccts00">'[11]Func Study'!$AB$1455</definedName>
    <definedName name="UAcctsttax" localSheetId="14">'[11]Func Study'!$AB$1377</definedName>
    <definedName name="UAcctsttax">'[11]Func Study'!$AB$1377</definedName>
    <definedName name="UAcctt00" localSheetId="14">'[11]Func Study'!$AB$1682</definedName>
    <definedName name="UAcctt00">'[11]Func Study'!$AB$1682</definedName>
    <definedName name="UG" localSheetId="14">[4]CLASSIFIERS!$A$9:$IV$9</definedName>
    <definedName name="UG">[4]CLASSIFIERS!$A$9:$IV$9</definedName>
    <definedName name="UG_NCP" localSheetId="14">[4]EXTERNAL!$A$82:$IV$84</definedName>
    <definedName name="UG_NCP">[4]EXTERNAL!$A$82:$IV$84</definedName>
    <definedName name="UG_TFMR" localSheetId="14">[4]EXTERNAL!$A$103:$IV$105</definedName>
    <definedName name="UG_TFMR">[4]EXTERNAL!$A$103:$IV$105</definedName>
    <definedName name="UG_TFMRC" localSheetId="14">[4]EXTERNAL!$A$100:$IV$102</definedName>
    <definedName name="UG_TFMRC">[4]EXTERNAL!$A$100:$IV$102</definedName>
    <definedName name="UNBILLED" localSheetId="14">[4]EXTERNAL!$A$64:$IV$66</definedName>
    <definedName name="UNBILLED">[4]EXTERNAL!$A$64:$IV$66</definedName>
    <definedName name="UncollectibleAccounts" localSheetId="14">[15]Variables!$D$25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 localSheetId="35">'[19]Summaries &amp; 3.01-3.18 &amp; 4.01'!$CV$14</definedName>
    <definedName name="UTG">'[20]Summaries &amp; 3.01-3.18 &amp; 4.01'!$CV$14</definedName>
    <definedName name="UtGrossReceipts" localSheetId="14">[15]Variables!$D$29</definedName>
    <definedName name="UtGrossReceipts">[15]Variables!$D$29</definedName>
    <definedName name="UTN" localSheetId="35">'[19]Summaries &amp; 3.01-3.18 &amp; 4.01'!$CW$14</definedName>
    <definedName name="UTN">'[20]Summaries &amp; 3.01-3.18 &amp; 4.01'!$CW$14</definedName>
    <definedName name="ValidAccount">[12]Variables!$AK$43:$AK$369</definedName>
    <definedName name="Values_Entered" localSheetId="11">IF(Loan_Amount*Interest_Rate*Loan_Years*Loan_Start&gt;0,1,0)</definedName>
    <definedName name="Values_Entered" localSheetId="36">IF(Loan_Amount*Interest_Rate*Loan_Years*Loan_Start&gt;0,1,0)</definedName>
    <definedName name="Values_Entered" localSheetId="14">IF(Loan_Amount*Interest_Rate*Loan_Years*Loan_Start&gt;0,1,0)</definedName>
    <definedName name="Values_Entered" localSheetId="13">IF(Loan_Amount*Interest_Rate*Loan_Years*Loan_Start&gt;0,1,0)</definedName>
    <definedName name="Values_Entered" localSheetId="29">IF(Loan_Amount*Interest_Rate*Loan_Years*Loan_Start&gt;0,1,0)</definedName>
    <definedName name="Values_Entered" localSheetId="28">IF(Loan_Amount*Interest_Rate*Loan_Years*Loan_Start&gt;0,1,0)</definedName>
    <definedName name="Values_Entered" localSheetId="27">IF(Loan_Amount*Interest_Rate*Loan_Years*Loan_Start&gt;0,1,0)</definedName>
    <definedName name="Values_Entered" localSheetId="30">IF(Loan_Amount*Interest_Rate*Loan_Years*Loan_Start&gt;0,1,0)</definedName>
    <definedName name="Values_Entered" localSheetId="24">IF(Loan_Amount*Interest_Rate*Loan_Years*Loan_Start&gt;0,1,0)</definedName>
    <definedName name="Values_Entered" localSheetId="26">IF(Loan_Amount*Interest_Rate*Loan_Years*Loan_Start&gt;0,1,0)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22">IF(Loan_Amount*Interest_Rate*Loan_Years*Loan_Start&gt;0,1,0)</definedName>
    <definedName name="Values_Entered" localSheetId="21">IF(Loan_Amount*Interest_Rate*Loan_Years*Loan_Start&gt;0,1,0)</definedName>
    <definedName name="Values_Entered" localSheetId="20">IF(Loan_Amount*Interest_Rate*Loan_Years*Loan_Start&gt;0,1,0)</definedName>
    <definedName name="Values_Entered" localSheetId="23">IF(Loan_Amount*Interest_Rate*Loan_Years*Loan_Start&gt;0,1,0)</definedName>
    <definedName name="Values_Entered" localSheetId="19">IF(Loan_Amount*Interest_Rate*Loan_Years*Loan_Start&gt;0,1,0)</definedName>
    <definedName name="Values_Entered" localSheetId="18">IF(Loan_Amount*Interest_Rate*Loan_Years*Loan_Start&gt;0,1,0)</definedName>
    <definedName name="Values_Entered">IF(Loan_Amount*Interest_Rate*Loan_Years*Loan_Start&gt;0,1,0)</definedName>
    <definedName name="VOMEsc" localSheetId="14">[13]Assumptions!$C$21</definedName>
    <definedName name="VOMEsc">[13]Assumptions!$C$21</definedName>
    <definedName name="WACC" localSheetId="14">[13]Assumptions!$I$61</definedName>
    <definedName name="WACC">[13]Assumptions!$I$61</definedName>
    <definedName name="WaRevenueTax" localSheetId="14">[15]Variables!$D$27</definedName>
    <definedName name="WaRevenueTax">[15]Variables!$D$27</definedName>
    <definedName name="we" hidden="1">{#N/A,#N/A,FALSE,"Pg 6b CustCount_Gas";#N/A,#N/A,FALSE,"QA";#N/A,#N/A,FALSE,"Report";#N/A,#N/A,FALSE,"forecast"}</definedName>
    <definedName name="Winter">'[70]Input Tab'!$B$11</definedName>
    <definedName name="WinterPeak" localSheetId="14">'[71]Load Data'!$D$9:$H$12,'[71]Load Data'!$D$20:$H$22</definedName>
    <definedName name="WinterPeak">'[71]Load Data'!$D$9:$H$12,'[71]Load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 localSheetId="14">'[72]Weather Present'!$K$7</definedName>
    <definedName name="x">'[72]Weather Present'!$K$7</definedName>
    <definedName name="y" localSheetId="14">'[73]DSM Output'!$B$21:$B$23</definedName>
    <definedName name="y">'[73]DSM Output'!$B$21:$B$23</definedName>
    <definedName name="Years_evaluated">'[74]Revison Inputs'!$B$6</definedName>
    <definedName name="YEFactors">[12]Factors!$S$3:$AG$99</definedName>
    <definedName name="YTD_Format" localSheetId="15">[53]YTD!$B$13:$D$13,[53]YTD!$B$32:$D$32</definedName>
    <definedName name="YTD_Format" localSheetId="12">[53]YTD!$B$13:$D$13,[53]YTD!$B$32:$D$32</definedName>
    <definedName name="YTD_Format" localSheetId="14">[53]YTD!$B$13:$D$13,[53]YTD!$B$32:$D$32</definedName>
    <definedName name="YTD_Format" localSheetId="31">[53]YTD!$B$13:$D$13,[53]YTD!$B$32:$D$32</definedName>
    <definedName name="YTD_Format" localSheetId="13">[53]YTD!$B$13:$D$13,[53]YTD!$B$32:$D$32</definedName>
    <definedName name="YTD_Format">[52]YTD!$B$13:$D$13,[52]YTD!$B$36:$D$36</definedName>
    <definedName name="z" localSheetId="14">'[73]DSM Output'!$G$21:$G$23</definedName>
    <definedName name="z">'[73]DSM Output'!$G$21:$G$23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2" l="1"/>
  <c r="A4" i="18"/>
  <c r="G33" i="22"/>
  <c r="N22" i="18" s="1"/>
  <c r="G35" i="22"/>
  <c r="P22" i="18" s="1"/>
  <c r="G34" i="22"/>
  <c r="O22" i="18" s="1"/>
  <c r="G32" i="22"/>
  <c r="M22" i="18" s="1"/>
  <c r="G31" i="22"/>
  <c r="L22" i="18" s="1"/>
  <c r="G30" i="22"/>
  <c r="G29" i="22"/>
  <c r="J22" i="18" s="1"/>
  <c r="G36" i="22" l="1"/>
  <c r="C15" i="18" s="1"/>
  <c r="K22" i="18"/>
  <c r="E10" i="22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A11" i="18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I22" i="18" l="1"/>
  <c r="D30" i="68"/>
  <c r="E30" i="68"/>
  <c r="F30" i="68"/>
  <c r="G30" i="68"/>
  <c r="H30" i="68"/>
  <c r="I30" i="68"/>
  <c r="J30" i="68"/>
  <c r="K30" i="68"/>
  <c r="L30" i="68"/>
  <c r="M30" i="68"/>
  <c r="N30" i="68"/>
  <c r="C30" i="68"/>
  <c r="D17" i="69"/>
  <c r="E17" i="69"/>
  <c r="F17" i="69"/>
  <c r="G17" i="69"/>
  <c r="H17" i="69"/>
  <c r="I17" i="69"/>
  <c r="J17" i="69"/>
  <c r="K17" i="69"/>
  <c r="L17" i="69"/>
  <c r="M17" i="69"/>
  <c r="N17" i="69"/>
  <c r="C17" i="69"/>
  <c r="E13" i="69"/>
  <c r="F13" i="69"/>
  <c r="D13" i="69"/>
  <c r="E28" i="68"/>
  <c r="F28" i="68"/>
  <c r="D28" i="68"/>
  <c r="BX104" i="41"/>
  <c r="BY104" i="41"/>
  <c r="BZ104" i="41"/>
  <c r="CA104" i="41"/>
  <c r="B21" i="30" l="1"/>
  <c r="B19" i="30"/>
  <c r="E15" i="30"/>
  <c r="E17" i="30" s="1"/>
  <c r="E19" i="30" s="1"/>
  <c r="B15" i="30"/>
  <c r="E20" i="30" l="1"/>
  <c r="E21" i="30" s="1"/>
  <c r="R8" i="44" l="1"/>
  <c r="R9" i="44"/>
  <c r="R12" i="44"/>
  <c r="R13" i="44"/>
  <c r="R14" i="44"/>
  <c r="R15" i="44"/>
  <c r="R16" i="44"/>
  <c r="R17" i="44"/>
  <c r="R18" i="44"/>
  <c r="R21" i="44"/>
  <c r="R22" i="44"/>
  <c r="R23" i="44"/>
  <c r="R24" i="44"/>
  <c r="R27" i="44"/>
  <c r="R29" i="44"/>
  <c r="R30" i="44"/>
  <c r="R33" i="44"/>
  <c r="P29" i="44"/>
  <c r="P22" i="44"/>
  <c r="P16" i="44"/>
  <c r="P12" i="44"/>
  <c r="G35" i="46"/>
  <c r="G25" i="46"/>
  <c r="G18" i="46"/>
  <c r="G14" i="46"/>
  <c r="G21" i="46"/>
  <c r="P17" i="44" l="1"/>
  <c r="P30" i="44"/>
  <c r="P8" i="44"/>
  <c r="P14" i="44"/>
  <c r="P18" i="44"/>
  <c r="P24" i="44"/>
  <c r="P33" i="44"/>
  <c r="P13" i="44"/>
  <c r="P23" i="44"/>
  <c r="P9" i="44"/>
  <c r="P15" i="44"/>
  <c r="P21" i="44"/>
  <c r="P27" i="44"/>
  <c r="O8" i="44"/>
  <c r="G16" i="46"/>
  <c r="R31" i="44"/>
  <c r="G29" i="46"/>
  <c r="G28" i="46"/>
  <c r="G15" i="46"/>
  <c r="F50" i="45"/>
  <c r="I31" i="44"/>
  <c r="O33" i="44"/>
  <c r="M31" i="44"/>
  <c r="L31" i="44"/>
  <c r="H31" i="44"/>
  <c r="L25" i="44"/>
  <c r="H25" i="44"/>
  <c r="L19" i="44"/>
  <c r="H19" i="44"/>
  <c r="O30" i="44"/>
  <c r="K31" i="44"/>
  <c r="G31" i="44"/>
  <c r="O27" i="44"/>
  <c r="O23" i="44"/>
  <c r="K25" i="44"/>
  <c r="G25" i="44"/>
  <c r="M25" i="44"/>
  <c r="I25" i="44"/>
  <c r="O21" i="44"/>
  <c r="O17" i="44"/>
  <c r="O15" i="44"/>
  <c r="O13" i="44"/>
  <c r="K19" i="44"/>
  <c r="G19" i="44"/>
  <c r="M10" i="44"/>
  <c r="I10" i="44"/>
  <c r="O9" i="44"/>
  <c r="K10" i="44"/>
  <c r="G10" i="44"/>
  <c r="N31" i="44"/>
  <c r="J31" i="44"/>
  <c r="F31" i="44"/>
  <c r="N25" i="44"/>
  <c r="J25" i="44"/>
  <c r="O22" i="44"/>
  <c r="O16" i="44"/>
  <c r="N19" i="44"/>
  <c r="J19" i="44"/>
  <c r="F19" i="44"/>
  <c r="L10" i="44"/>
  <c r="H10" i="44"/>
  <c r="N10" i="44"/>
  <c r="J10" i="44"/>
  <c r="F10" i="44"/>
  <c r="O24" i="44"/>
  <c r="O18" i="44"/>
  <c r="O14" i="44"/>
  <c r="M19" i="44"/>
  <c r="I19" i="44"/>
  <c r="O12" i="44"/>
  <c r="O29" i="44"/>
  <c r="O31" i="44" l="1"/>
  <c r="N37" i="44"/>
  <c r="L37" i="44"/>
  <c r="I37" i="44" l="1"/>
  <c r="K37" i="44" l="1"/>
  <c r="G37" i="44"/>
  <c r="J37" i="44"/>
  <c r="H37" i="44"/>
  <c r="P35" i="44" l="1"/>
  <c r="M37" i="44"/>
  <c r="R37" i="44" s="1"/>
  <c r="R35" i="44"/>
  <c r="O35" i="44"/>
  <c r="A10" i="22" l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BL366" i="41" l="1"/>
  <c r="BL367" i="41" s="1"/>
  <c r="BM366" i="41"/>
  <c r="BM367" i="41" s="1"/>
  <c r="BN366" i="41"/>
  <c r="BN367" i="41" s="1"/>
  <c r="BO366" i="41"/>
  <c r="BO367" i="41" s="1"/>
  <c r="BP366" i="41"/>
  <c r="BP367" i="41" s="1"/>
  <c r="BQ366" i="41"/>
  <c r="BQ367" i="41" s="1"/>
  <c r="BR366" i="41"/>
  <c r="BR367" i="41" s="1"/>
  <c r="BS366" i="41"/>
  <c r="BS367" i="41" s="1"/>
  <c r="BT366" i="41"/>
  <c r="BT367" i="41" s="1"/>
  <c r="BU366" i="41"/>
  <c r="BU367" i="41" s="1"/>
  <c r="BV366" i="41"/>
  <c r="BV367" i="41" s="1"/>
  <c r="X367" i="41"/>
  <c r="Y367" i="41"/>
  <c r="Z367" i="41"/>
  <c r="AA367" i="41"/>
  <c r="AB367" i="41"/>
  <c r="AC367" i="41"/>
  <c r="AD367" i="41"/>
  <c r="AE367" i="41"/>
  <c r="AF367" i="41"/>
  <c r="AG367" i="41"/>
  <c r="AH367" i="41"/>
  <c r="AI367" i="41"/>
  <c r="AJ367" i="41"/>
  <c r="AK367" i="41"/>
  <c r="AL367" i="41"/>
  <c r="AM367" i="41"/>
  <c r="AN367" i="41"/>
  <c r="AO367" i="41"/>
  <c r="AP367" i="41"/>
  <c r="AQ367" i="41"/>
  <c r="AR367" i="41"/>
  <c r="AS367" i="41"/>
  <c r="AT367" i="41"/>
  <c r="AU367" i="41"/>
  <c r="AV367" i="41"/>
  <c r="AW367" i="41"/>
  <c r="AX367" i="41"/>
  <c r="AY367" i="41"/>
  <c r="AZ367" i="41"/>
  <c r="BA367" i="41"/>
  <c r="BB367" i="41"/>
  <c r="BC367" i="41"/>
  <c r="BD367" i="41"/>
  <c r="BE367" i="41"/>
  <c r="BF367" i="41"/>
  <c r="BG367" i="41"/>
  <c r="BH367" i="41"/>
  <c r="BI367" i="41"/>
  <c r="BJ367" i="41"/>
  <c r="BK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D364" i="41"/>
  <c r="BL359" i="41"/>
  <c r="BL360" i="41" s="1"/>
  <c r="BM359" i="41"/>
  <c r="BM360" i="41" s="1"/>
  <c r="BN359" i="41"/>
  <c r="BN360" i="41" s="1"/>
  <c r="BO359" i="41"/>
  <c r="BO360" i="41" s="1"/>
  <c r="BP359" i="41"/>
  <c r="BP360" i="41" s="1"/>
  <c r="BQ359" i="41"/>
  <c r="BQ360" i="41" s="1"/>
  <c r="BR359" i="41"/>
  <c r="BR360" i="41" s="1"/>
  <c r="BS359" i="41"/>
  <c r="BS360" i="41" s="1"/>
  <c r="BT359" i="41"/>
  <c r="BT360" i="41" s="1"/>
  <c r="BU359" i="41"/>
  <c r="BU360" i="41" s="1"/>
  <c r="BV359" i="41"/>
  <c r="BV360" i="41" s="1"/>
  <c r="BJ360" i="41"/>
  <c r="BI360" i="41"/>
  <c r="BH360" i="41"/>
  <c r="BG360" i="41"/>
  <c r="BF360" i="41"/>
  <c r="BE360" i="41"/>
  <c r="BD360" i="41"/>
  <c r="BC360" i="41"/>
  <c r="BB360" i="41"/>
  <c r="BA360" i="41"/>
  <c r="AZ360" i="41"/>
  <c r="AY360" i="41"/>
  <c r="AX360" i="41"/>
  <c r="AW360" i="41"/>
  <c r="AV360" i="41"/>
  <c r="AU360" i="41"/>
  <c r="AT360" i="41"/>
  <c r="AS360" i="41"/>
  <c r="AR360" i="41"/>
  <c r="AQ360" i="41"/>
  <c r="AP360" i="41"/>
  <c r="AO360" i="41"/>
  <c r="AN360" i="41"/>
  <c r="AM360" i="41"/>
  <c r="AL360" i="41"/>
  <c r="AK360" i="41"/>
  <c r="AJ360" i="41"/>
  <c r="AI360" i="41"/>
  <c r="AH360" i="41"/>
  <c r="AG360" i="41"/>
  <c r="AF360" i="41"/>
  <c r="AE360" i="41"/>
  <c r="AD360" i="41"/>
  <c r="AC360" i="41"/>
  <c r="AB360" i="41"/>
  <c r="AA360" i="41"/>
  <c r="Z360" i="41"/>
  <c r="Y360" i="41"/>
  <c r="X360" i="41"/>
  <c r="W360" i="41"/>
  <c r="V360" i="41"/>
  <c r="U360" i="41"/>
  <c r="T360" i="41"/>
  <c r="S360" i="41"/>
  <c r="R360" i="41"/>
  <c r="Q360" i="41"/>
  <c r="P360" i="41"/>
  <c r="O360" i="41"/>
  <c r="N360" i="41"/>
  <c r="M360" i="41"/>
  <c r="L360" i="41"/>
  <c r="K360" i="41"/>
  <c r="J360" i="41"/>
  <c r="I360" i="41"/>
  <c r="H360" i="41"/>
  <c r="G360" i="41"/>
  <c r="F360" i="41"/>
  <c r="E360" i="41"/>
  <c r="D360" i="41"/>
  <c r="BK360" i="41"/>
  <c r="D357" i="41"/>
  <c r="BL352" i="41"/>
  <c r="BL353" i="41" s="1"/>
  <c r="BM352" i="41"/>
  <c r="BM353" i="41" s="1"/>
  <c r="BN352" i="41"/>
  <c r="BN353" i="41" s="1"/>
  <c r="BO352" i="41"/>
  <c r="BO353" i="41" s="1"/>
  <c r="BP352" i="41"/>
  <c r="BP353" i="41" s="1"/>
  <c r="BQ352" i="41"/>
  <c r="BQ353" i="41" s="1"/>
  <c r="BR352" i="41"/>
  <c r="BR353" i="41" s="1"/>
  <c r="BS352" i="41"/>
  <c r="BS353" i="41" s="1"/>
  <c r="BT352" i="41"/>
  <c r="BU352" i="41"/>
  <c r="BV352" i="41"/>
  <c r="BV353" i="41" s="1"/>
  <c r="BT353" i="41"/>
  <c r="BU353" i="41"/>
  <c r="BJ353" i="41"/>
  <c r="BI353" i="41"/>
  <c r="BH353" i="41"/>
  <c r="BG353" i="41"/>
  <c r="BF353" i="41"/>
  <c r="BE353" i="41"/>
  <c r="BD353" i="41"/>
  <c r="BC353" i="41"/>
  <c r="BB353" i="41"/>
  <c r="BA353" i="41"/>
  <c r="AZ353" i="41"/>
  <c r="AY353" i="41"/>
  <c r="AX353" i="41"/>
  <c r="AW353" i="41"/>
  <c r="AV353" i="41"/>
  <c r="AU353" i="41"/>
  <c r="AT353" i="41"/>
  <c r="AS353" i="41"/>
  <c r="AR353" i="41"/>
  <c r="AQ353" i="41"/>
  <c r="AP353" i="41"/>
  <c r="AO353" i="41"/>
  <c r="AN353" i="41"/>
  <c r="AM353" i="41"/>
  <c r="AL353" i="41"/>
  <c r="AK353" i="41"/>
  <c r="AJ353" i="41"/>
  <c r="AI353" i="41"/>
  <c r="AH353" i="41"/>
  <c r="AG353" i="41"/>
  <c r="AF353" i="41"/>
  <c r="AE353" i="41"/>
  <c r="AD353" i="41"/>
  <c r="AC353" i="41"/>
  <c r="AB353" i="41"/>
  <c r="AA353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BK353" i="41"/>
  <c r="D350" i="41"/>
  <c r="BL345" i="41"/>
  <c r="BL346" i="41" s="1"/>
  <c r="BM345" i="41"/>
  <c r="BM346" i="41" s="1"/>
  <c r="BN345" i="41"/>
  <c r="BN346" i="41" s="1"/>
  <c r="BO345" i="41"/>
  <c r="BO346" i="41" s="1"/>
  <c r="BP345" i="41"/>
  <c r="BP346" i="41" s="1"/>
  <c r="BQ345" i="41"/>
  <c r="BQ346" i="41" s="1"/>
  <c r="BR345" i="41"/>
  <c r="BR346" i="41" s="1"/>
  <c r="BS345" i="41"/>
  <c r="BS346" i="41" s="1"/>
  <c r="BT345" i="41"/>
  <c r="BT346" i="41" s="1"/>
  <c r="BU345" i="41"/>
  <c r="BU346" i="41" s="1"/>
  <c r="BV345" i="41"/>
  <c r="BV346" i="41" s="1"/>
  <c r="BJ346" i="41"/>
  <c r="BI346" i="41"/>
  <c r="BH346" i="41"/>
  <c r="BG346" i="41"/>
  <c r="BF346" i="41"/>
  <c r="BE346" i="41"/>
  <c r="BD346" i="41"/>
  <c r="BC346" i="41"/>
  <c r="BB346" i="41"/>
  <c r="BA346" i="41"/>
  <c r="AZ346" i="41"/>
  <c r="AY346" i="41"/>
  <c r="AX346" i="41"/>
  <c r="AW346" i="41"/>
  <c r="AV346" i="41"/>
  <c r="AU346" i="41"/>
  <c r="AT346" i="41"/>
  <c r="AS346" i="41"/>
  <c r="AR346" i="41"/>
  <c r="AQ346" i="41"/>
  <c r="AP346" i="41"/>
  <c r="AO346" i="41"/>
  <c r="AN346" i="41"/>
  <c r="AM346" i="41"/>
  <c r="AL346" i="41"/>
  <c r="AK346" i="41"/>
  <c r="AJ346" i="41"/>
  <c r="AI346" i="41"/>
  <c r="AH346" i="41"/>
  <c r="AG346" i="41"/>
  <c r="AF346" i="41"/>
  <c r="AE346" i="41"/>
  <c r="AD346" i="41"/>
  <c r="AC346" i="41"/>
  <c r="AB346" i="41"/>
  <c r="AA346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BK346" i="41"/>
  <c r="D343" i="41"/>
  <c r="BL338" i="41"/>
  <c r="BL339" i="41" s="1"/>
  <c r="BM338" i="41"/>
  <c r="BM339" i="41" s="1"/>
  <c r="BN338" i="41"/>
  <c r="BN339" i="41" s="1"/>
  <c r="BO338" i="41"/>
  <c r="BO339" i="41" s="1"/>
  <c r="BP338" i="41"/>
  <c r="BP339" i="41" s="1"/>
  <c r="BQ338" i="41"/>
  <c r="BQ339" i="41" s="1"/>
  <c r="BR338" i="41"/>
  <c r="BR339" i="41" s="1"/>
  <c r="BS338" i="41"/>
  <c r="BS339" i="41" s="1"/>
  <c r="BT338" i="41"/>
  <c r="BT339" i="41" s="1"/>
  <c r="BU338" i="41"/>
  <c r="BU339" i="41" s="1"/>
  <c r="BV338" i="41"/>
  <c r="BV339" i="41" s="1"/>
  <c r="BJ339" i="41"/>
  <c r="BI339" i="41"/>
  <c r="BH339" i="41"/>
  <c r="BG339" i="41"/>
  <c r="BF339" i="41"/>
  <c r="BE339" i="41"/>
  <c r="BD339" i="41"/>
  <c r="BC339" i="41"/>
  <c r="BB339" i="41"/>
  <c r="BA339" i="41"/>
  <c r="AZ339" i="41"/>
  <c r="AY339" i="41"/>
  <c r="AX339" i="41"/>
  <c r="AW339" i="41"/>
  <c r="AV339" i="41"/>
  <c r="AU339" i="41"/>
  <c r="AT339" i="41"/>
  <c r="AS339" i="41"/>
  <c r="AR339" i="41"/>
  <c r="AQ339" i="41"/>
  <c r="AP339" i="41"/>
  <c r="AO339" i="41"/>
  <c r="AN339" i="41"/>
  <c r="AM339" i="41"/>
  <c r="AL339" i="41"/>
  <c r="AK339" i="41"/>
  <c r="AJ339" i="41"/>
  <c r="AI339" i="41"/>
  <c r="AH339" i="41"/>
  <c r="AG339" i="41"/>
  <c r="AF339" i="41"/>
  <c r="AE339" i="41"/>
  <c r="AD339" i="41"/>
  <c r="AC339" i="41"/>
  <c r="AB339" i="41"/>
  <c r="AA339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BK339" i="41"/>
  <c r="D336" i="41"/>
  <c r="BL331" i="41"/>
  <c r="BL332" i="41" s="1"/>
  <c r="BM331" i="41"/>
  <c r="BM332" i="41" s="1"/>
  <c r="BN331" i="41"/>
  <c r="BN332" i="41" s="1"/>
  <c r="BO331" i="41"/>
  <c r="BO332" i="41" s="1"/>
  <c r="BP331" i="41"/>
  <c r="BP332" i="41" s="1"/>
  <c r="BQ331" i="41"/>
  <c r="BQ332" i="41" s="1"/>
  <c r="BR331" i="41"/>
  <c r="BR332" i="41" s="1"/>
  <c r="BS331" i="41"/>
  <c r="BS332" i="41" s="1"/>
  <c r="BT331" i="41"/>
  <c r="BT332" i="41" s="1"/>
  <c r="BU331" i="41"/>
  <c r="BU332" i="41" s="1"/>
  <c r="BV331" i="41"/>
  <c r="BV332" i="41" s="1"/>
  <c r="BJ332" i="41"/>
  <c r="BI332" i="41"/>
  <c r="BH332" i="41"/>
  <c r="BG332" i="41"/>
  <c r="BF332" i="41"/>
  <c r="BE332" i="41"/>
  <c r="BD332" i="41"/>
  <c r="BC332" i="41"/>
  <c r="BB332" i="41"/>
  <c r="BA332" i="41"/>
  <c r="AZ332" i="41"/>
  <c r="AY332" i="41"/>
  <c r="AX332" i="41"/>
  <c r="AW332" i="41"/>
  <c r="AV332" i="41"/>
  <c r="AU332" i="41"/>
  <c r="AT332" i="41"/>
  <c r="AS332" i="41"/>
  <c r="AR332" i="41"/>
  <c r="AQ332" i="41"/>
  <c r="AP332" i="41"/>
  <c r="AO332" i="41"/>
  <c r="AN332" i="41"/>
  <c r="AM332" i="41"/>
  <c r="AL332" i="41"/>
  <c r="AK332" i="41"/>
  <c r="AJ332" i="41"/>
  <c r="AI332" i="41"/>
  <c r="AH332" i="41"/>
  <c r="AG332" i="41"/>
  <c r="AF332" i="41"/>
  <c r="AE332" i="41"/>
  <c r="AD332" i="41"/>
  <c r="AC332" i="41"/>
  <c r="AB332" i="41"/>
  <c r="AA332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BK332" i="41"/>
  <c r="D329" i="41"/>
  <c r="BL324" i="41"/>
  <c r="BL325" i="41" s="1"/>
  <c r="BM324" i="41"/>
  <c r="BM325" i="41" s="1"/>
  <c r="BN324" i="41"/>
  <c r="BN325" i="41" s="1"/>
  <c r="BO324" i="41"/>
  <c r="BO325" i="41" s="1"/>
  <c r="BP324" i="41"/>
  <c r="BP325" i="41" s="1"/>
  <c r="BQ324" i="41"/>
  <c r="BQ325" i="41" s="1"/>
  <c r="BR324" i="41"/>
  <c r="BR325" i="41" s="1"/>
  <c r="BS324" i="41"/>
  <c r="BS325" i="41" s="1"/>
  <c r="BT324" i="41"/>
  <c r="BT325" i="41" s="1"/>
  <c r="BU324" i="41"/>
  <c r="BU325" i="41" s="1"/>
  <c r="BV324" i="41"/>
  <c r="BV325" i="41" s="1"/>
  <c r="BJ325" i="41"/>
  <c r="BI325" i="41"/>
  <c r="BH325" i="41"/>
  <c r="BG325" i="41"/>
  <c r="BF325" i="41"/>
  <c r="BE325" i="41"/>
  <c r="BD325" i="41"/>
  <c r="BC325" i="41"/>
  <c r="BB325" i="41"/>
  <c r="BA325" i="41"/>
  <c r="AZ325" i="41"/>
  <c r="AY325" i="41"/>
  <c r="AX325" i="41"/>
  <c r="AW325" i="41"/>
  <c r="AV325" i="41"/>
  <c r="AU325" i="41"/>
  <c r="AT325" i="41"/>
  <c r="AS325" i="41"/>
  <c r="AR325" i="41"/>
  <c r="AQ325" i="41"/>
  <c r="AP325" i="41"/>
  <c r="AO325" i="41"/>
  <c r="AN325" i="41"/>
  <c r="AM325" i="41"/>
  <c r="AL325" i="41"/>
  <c r="AK325" i="41"/>
  <c r="AJ325" i="41"/>
  <c r="AI325" i="41"/>
  <c r="AH325" i="41"/>
  <c r="AG325" i="41"/>
  <c r="AF325" i="41"/>
  <c r="AE325" i="41"/>
  <c r="AD325" i="41"/>
  <c r="AC325" i="41"/>
  <c r="AB325" i="41"/>
  <c r="AA325" i="41"/>
  <c r="Z325" i="41"/>
  <c r="Y325" i="41"/>
  <c r="X325" i="41"/>
  <c r="W325" i="41"/>
  <c r="V325" i="41"/>
  <c r="U325" i="41"/>
  <c r="T325" i="41"/>
  <c r="S325" i="41"/>
  <c r="R325" i="41"/>
  <c r="Q325" i="41"/>
  <c r="P325" i="41"/>
  <c r="O325" i="41"/>
  <c r="N325" i="41"/>
  <c r="M325" i="41"/>
  <c r="L325" i="41"/>
  <c r="K325" i="41"/>
  <c r="J325" i="41"/>
  <c r="I325" i="41"/>
  <c r="H325" i="41"/>
  <c r="G325" i="41"/>
  <c r="F325" i="41"/>
  <c r="E325" i="41"/>
  <c r="D325" i="41"/>
  <c r="BK325" i="41"/>
  <c r="D322" i="41"/>
  <c r="BX325" i="41"/>
  <c r="BY325" i="41"/>
  <c r="BW324" i="41"/>
  <c r="BW325" i="41" s="1"/>
  <c r="CA325" i="41"/>
  <c r="BZ325" i="41"/>
  <c r="BL318" i="41"/>
  <c r="BP318" i="41"/>
  <c r="BQ318" i="41"/>
  <c r="BR318" i="41"/>
  <c r="BS318" i="41"/>
  <c r="BT318" i="41"/>
  <c r="BU318" i="41"/>
  <c r="BV318" i="41"/>
  <c r="BO318" i="41"/>
  <c r="BN318" i="41"/>
  <c r="BM318" i="41"/>
  <c r="BK318" i="41"/>
  <c r="BJ318" i="41"/>
  <c r="BI318" i="41"/>
  <c r="BH318" i="41"/>
  <c r="BG318" i="41"/>
  <c r="BF318" i="41"/>
  <c r="BE318" i="41"/>
  <c r="BD318" i="41"/>
  <c r="BC318" i="41"/>
  <c r="BB318" i="41"/>
  <c r="BA318" i="41"/>
  <c r="AZ318" i="41"/>
  <c r="AY318" i="41"/>
  <c r="AX318" i="41"/>
  <c r="AW318" i="41"/>
  <c r="AV318" i="41"/>
  <c r="AU318" i="41"/>
  <c r="AT318" i="41"/>
  <c r="AS318" i="41"/>
  <c r="AR318" i="41"/>
  <c r="AQ318" i="41"/>
  <c r="AP318" i="41"/>
  <c r="AO318" i="41"/>
  <c r="AN318" i="41"/>
  <c r="AM318" i="41"/>
  <c r="AL318" i="41"/>
  <c r="AK318" i="41"/>
  <c r="AJ318" i="41"/>
  <c r="AI318" i="41"/>
  <c r="AH318" i="41"/>
  <c r="AG318" i="41"/>
  <c r="AF318" i="41"/>
  <c r="AE318" i="41"/>
  <c r="AD318" i="41"/>
  <c r="AC318" i="41"/>
  <c r="AB318" i="41"/>
  <c r="AA318" i="41"/>
  <c r="Z318" i="41"/>
  <c r="Y318" i="41"/>
  <c r="X318" i="41"/>
  <c r="W318" i="41"/>
  <c r="V318" i="41"/>
  <c r="U318" i="41"/>
  <c r="T318" i="41"/>
  <c r="S318" i="41"/>
  <c r="R318" i="41"/>
  <c r="Q318" i="41"/>
  <c r="P318" i="41"/>
  <c r="O318" i="41"/>
  <c r="N318" i="41"/>
  <c r="M318" i="41"/>
  <c r="L318" i="41"/>
  <c r="K318" i="41"/>
  <c r="J318" i="41"/>
  <c r="I318" i="41"/>
  <c r="H318" i="41"/>
  <c r="G318" i="41"/>
  <c r="F318" i="41"/>
  <c r="E318" i="41"/>
  <c r="D318" i="41"/>
  <c r="D314" i="41"/>
  <c r="BJ310" i="41"/>
  <c r="BI310" i="41"/>
  <c r="BH310" i="41"/>
  <c r="BG310" i="41"/>
  <c r="BF310" i="41"/>
  <c r="BE310" i="41"/>
  <c r="BD310" i="41"/>
  <c r="BC310" i="41"/>
  <c r="BB310" i="41"/>
  <c r="BA310" i="41"/>
  <c r="AZ310" i="41"/>
  <c r="AY310" i="41"/>
  <c r="AX310" i="41"/>
  <c r="AW310" i="41"/>
  <c r="AV310" i="41"/>
  <c r="AU310" i="41"/>
  <c r="AT310" i="41"/>
  <c r="AS310" i="41"/>
  <c r="AR310" i="41"/>
  <c r="AQ310" i="41"/>
  <c r="AP310" i="41"/>
  <c r="AO310" i="41"/>
  <c r="AN310" i="41"/>
  <c r="AM310" i="41"/>
  <c r="AL310" i="41"/>
  <c r="AK310" i="41"/>
  <c r="AJ310" i="41"/>
  <c r="AI310" i="41"/>
  <c r="AH310" i="41"/>
  <c r="AG310" i="41"/>
  <c r="AF310" i="41"/>
  <c r="AE310" i="41"/>
  <c r="AD310" i="41"/>
  <c r="AC310" i="41"/>
  <c r="AB310" i="41"/>
  <c r="AA310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BK310" i="41"/>
  <c r="D306" i="41"/>
  <c r="BX302" i="41"/>
  <c r="CA302" i="41"/>
  <c r="BZ302" i="41"/>
  <c r="BJ302" i="41"/>
  <c r="BI302" i="41"/>
  <c r="BH302" i="41"/>
  <c r="BG302" i="41"/>
  <c r="BF302" i="41"/>
  <c r="BE302" i="41"/>
  <c r="BD302" i="41"/>
  <c r="BC302" i="41"/>
  <c r="BB302" i="41"/>
  <c r="BA302" i="41"/>
  <c r="AZ302" i="41"/>
  <c r="AY302" i="41"/>
  <c r="AX302" i="41"/>
  <c r="AW302" i="41"/>
  <c r="AV302" i="41"/>
  <c r="AU302" i="41"/>
  <c r="AT302" i="41"/>
  <c r="AS302" i="41"/>
  <c r="AR302" i="41"/>
  <c r="AQ302" i="41"/>
  <c r="AP302" i="41"/>
  <c r="AO302" i="41"/>
  <c r="AN302" i="41"/>
  <c r="AM302" i="41"/>
  <c r="AL302" i="41"/>
  <c r="AK302" i="41"/>
  <c r="AJ302" i="41"/>
  <c r="AI302" i="41"/>
  <c r="AH302" i="41"/>
  <c r="AG302" i="41"/>
  <c r="AF302" i="41"/>
  <c r="AE302" i="41"/>
  <c r="AD302" i="41"/>
  <c r="AC302" i="41"/>
  <c r="AB302" i="41"/>
  <c r="AA302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BK302" i="41"/>
  <c r="D298" i="41"/>
  <c r="BJ294" i="41"/>
  <c r="BI294" i="41"/>
  <c r="BH294" i="41"/>
  <c r="BG294" i="41"/>
  <c r="BF294" i="41"/>
  <c r="BE294" i="41"/>
  <c r="BD294" i="41"/>
  <c r="BC294" i="41"/>
  <c r="BB294" i="41"/>
  <c r="BA294" i="41"/>
  <c r="AZ294" i="41"/>
  <c r="AY294" i="41"/>
  <c r="AX294" i="41"/>
  <c r="AW294" i="41"/>
  <c r="AV294" i="41"/>
  <c r="AU294" i="41"/>
  <c r="AT294" i="41"/>
  <c r="AS294" i="41"/>
  <c r="AR294" i="41"/>
  <c r="AQ294" i="41"/>
  <c r="AP294" i="41"/>
  <c r="AO294" i="41"/>
  <c r="AN294" i="41"/>
  <c r="AM294" i="41"/>
  <c r="AL294" i="41"/>
  <c r="AK294" i="41"/>
  <c r="AJ294" i="41"/>
  <c r="AI294" i="41"/>
  <c r="AH294" i="41"/>
  <c r="AG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BK294" i="41"/>
  <c r="D290" i="41"/>
  <c r="BJ286" i="41"/>
  <c r="BI286" i="41"/>
  <c r="BH286" i="41"/>
  <c r="BG286" i="41"/>
  <c r="BF286" i="41"/>
  <c r="BE286" i="41"/>
  <c r="BD286" i="41"/>
  <c r="BC286" i="41"/>
  <c r="BB286" i="41"/>
  <c r="BA286" i="41"/>
  <c r="AZ286" i="41"/>
  <c r="AY286" i="41"/>
  <c r="AX286" i="41"/>
  <c r="AW286" i="41"/>
  <c r="AV286" i="41"/>
  <c r="AU286" i="41"/>
  <c r="AT286" i="41"/>
  <c r="AS286" i="41"/>
  <c r="AR286" i="41"/>
  <c r="AQ286" i="41"/>
  <c r="AP286" i="41"/>
  <c r="AO286" i="41"/>
  <c r="AN286" i="41"/>
  <c r="AM286" i="41"/>
  <c r="AL286" i="41"/>
  <c r="AK286" i="41"/>
  <c r="AJ286" i="41"/>
  <c r="AI286" i="41"/>
  <c r="AH286" i="41"/>
  <c r="AG286" i="41"/>
  <c r="AF286" i="41"/>
  <c r="AE286" i="41"/>
  <c r="AD286" i="41"/>
  <c r="AC286" i="41"/>
  <c r="AB286" i="41"/>
  <c r="AA286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BK286" i="41"/>
  <c r="D282" i="41"/>
  <c r="BJ278" i="41"/>
  <c r="BI278" i="41"/>
  <c r="BH278" i="41"/>
  <c r="BG278" i="41"/>
  <c r="BF278" i="41"/>
  <c r="BE278" i="41"/>
  <c r="BD278" i="41"/>
  <c r="BC278" i="41"/>
  <c r="BB278" i="41"/>
  <c r="BA278" i="41"/>
  <c r="AZ278" i="41"/>
  <c r="AY278" i="41"/>
  <c r="AX278" i="41"/>
  <c r="AW278" i="41"/>
  <c r="AV278" i="41"/>
  <c r="AU278" i="41"/>
  <c r="AT278" i="41"/>
  <c r="AS278" i="41"/>
  <c r="AR278" i="41"/>
  <c r="AQ278" i="41"/>
  <c r="AP278" i="41"/>
  <c r="AO278" i="41"/>
  <c r="AN278" i="41"/>
  <c r="AM278" i="41"/>
  <c r="AL278" i="41"/>
  <c r="AK278" i="41"/>
  <c r="AJ278" i="41"/>
  <c r="AI278" i="41"/>
  <c r="AH278" i="41"/>
  <c r="AG278" i="41"/>
  <c r="AF278" i="41"/>
  <c r="AE278" i="41"/>
  <c r="AD278" i="41"/>
  <c r="AC278" i="41"/>
  <c r="AB278" i="41"/>
  <c r="AA278" i="41"/>
  <c r="Z278" i="41"/>
  <c r="Y278" i="41"/>
  <c r="X278" i="41"/>
  <c r="W278" i="41"/>
  <c r="V278" i="41"/>
  <c r="U278" i="41"/>
  <c r="T278" i="41"/>
  <c r="S278" i="41"/>
  <c r="R278" i="41"/>
  <c r="Q278" i="41"/>
  <c r="P278" i="41"/>
  <c r="O278" i="41"/>
  <c r="N278" i="41"/>
  <c r="M278" i="41"/>
  <c r="L278" i="41"/>
  <c r="K278" i="41"/>
  <c r="J278" i="41"/>
  <c r="I278" i="41"/>
  <c r="H278" i="41"/>
  <c r="G278" i="41"/>
  <c r="F278" i="41"/>
  <c r="E278" i="41"/>
  <c r="D278" i="41"/>
  <c r="BK278" i="41"/>
  <c r="D274" i="41"/>
  <c r="BJ270" i="41"/>
  <c r="BI270" i="41"/>
  <c r="BH270" i="41"/>
  <c r="BG270" i="41"/>
  <c r="BF270" i="41"/>
  <c r="BE270" i="41"/>
  <c r="BD270" i="41"/>
  <c r="BC270" i="41"/>
  <c r="BB270" i="41"/>
  <c r="BA270" i="41"/>
  <c r="AZ270" i="41"/>
  <c r="AY270" i="41"/>
  <c r="AX270" i="41"/>
  <c r="AW270" i="41"/>
  <c r="AV270" i="41"/>
  <c r="AU270" i="41"/>
  <c r="AT270" i="41"/>
  <c r="AS270" i="41"/>
  <c r="AR270" i="41"/>
  <c r="AQ270" i="41"/>
  <c r="AP270" i="41"/>
  <c r="AO270" i="41"/>
  <c r="AN270" i="41"/>
  <c r="AM270" i="41"/>
  <c r="AL270" i="41"/>
  <c r="AK270" i="41"/>
  <c r="AJ270" i="41"/>
  <c r="AI270" i="41"/>
  <c r="AH270" i="41"/>
  <c r="AG270" i="41"/>
  <c r="AF270" i="41"/>
  <c r="AE270" i="41"/>
  <c r="AD270" i="41"/>
  <c r="AC270" i="41"/>
  <c r="AB270" i="41"/>
  <c r="AA270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BK270" i="41"/>
  <c r="D266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D259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D252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D245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D238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D231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D224" i="41"/>
  <c r="BK220" i="41"/>
  <c r="BJ220" i="41"/>
  <c r="BI220" i="41"/>
  <c r="BH220" i="41"/>
  <c r="BG220" i="41"/>
  <c r="BF220" i="41"/>
  <c r="BE220" i="41"/>
  <c r="BD220" i="41"/>
  <c r="BC220" i="41"/>
  <c r="BB220" i="41"/>
  <c r="BA220" i="41"/>
  <c r="AZ220" i="41"/>
  <c r="AY220" i="41"/>
  <c r="AX220" i="41"/>
  <c r="AW220" i="41"/>
  <c r="AV220" i="41"/>
  <c r="AU220" i="41"/>
  <c r="AT220" i="41"/>
  <c r="AS220" i="41"/>
  <c r="AR220" i="41"/>
  <c r="AQ220" i="41"/>
  <c r="AP220" i="41"/>
  <c r="AO220" i="41"/>
  <c r="AN220" i="41"/>
  <c r="AM220" i="41"/>
  <c r="AL220" i="41"/>
  <c r="AK220" i="41"/>
  <c r="AJ220" i="41"/>
  <c r="AI220" i="41"/>
  <c r="AH220" i="41"/>
  <c r="AG220" i="41"/>
  <c r="AF220" i="41"/>
  <c r="AE220" i="41"/>
  <c r="AD220" i="41"/>
  <c r="AC220" i="41"/>
  <c r="AB220" i="41"/>
  <c r="AA220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D217" i="41"/>
  <c r="BL203" i="41"/>
  <c r="BL204" i="41" s="1"/>
  <c r="BM203" i="41"/>
  <c r="BM204" i="41" s="1"/>
  <c r="BN203" i="41"/>
  <c r="BN204" i="41" s="1"/>
  <c r="BO203" i="41"/>
  <c r="BO204" i="41" s="1"/>
  <c r="BP203" i="41"/>
  <c r="BP204" i="41" s="1"/>
  <c r="BQ203" i="41"/>
  <c r="BQ204" i="41" s="1"/>
  <c r="BR203" i="41"/>
  <c r="BR204" i="41" s="1"/>
  <c r="BS203" i="41"/>
  <c r="BS204" i="41" s="1"/>
  <c r="BT203" i="41"/>
  <c r="BT204" i="41" s="1"/>
  <c r="BU203" i="41"/>
  <c r="BU204" i="41" s="1"/>
  <c r="BV203" i="41"/>
  <c r="BV204" i="41" s="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M204" i="41"/>
  <c r="AL204" i="41"/>
  <c r="AK204" i="41"/>
  <c r="AJ204" i="41"/>
  <c r="AI204" i="41"/>
  <c r="AH204" i="41"/>
  <c r="AG204" i="41"/>
  <c r="AF204" i="41"/>
  <c r="AE204" i="41"/>
  <c r="AD204" i="41"/>
  <c r="AC204" i="41"/>
  <c r="AB204" i="41"/>
  <c r="AA204" i="41"/>
  <c r="Z204" i="41"/>
  <c r="Y204" i="41"/>
  <c r="X204" i="41"/>
  <c r="W204" i="41"/>
  <c r="V204" i="41"/>
  <c r="U204" i="41"/>
  <c r="T204" i="41"/>
  <c r="S204" i="41"/>
  <c r="R204" i="41"/>
  <c r="Q204" i="41"/>
  <c r="P204" i="41"/>
  <c r="O204" i="41"/>
  <c r="N204" i="41"/>
  <c r="M204" i="41"/>
  <c r="L204" i="41"/>
  <c r="K204" i="41"/>
  <c r="J204" i="41"/>
  <c r="I204" i="41"/>
  <c r="H204" i="41"/>
  <c r="G204" i="41"/>
  <c r="F204" i="41"/>
  <c r="E204" i="41"/>
  <c r="D204" i="41"/>
  <c r="D205" i="41" s="1"/>
  <c r="E197" i="41" s="1"/>
  <c r="BK204" i="41"/>
  <c r="BJ204" i="41"/>
  <c r="BI204" i="41"/>
  <c r="BH204" i="41"/>
  <c r="BG204" i="41"/>
  <c r="BF204" i="41"/>
  <c r="BE204" i="41"/>
  <c r="BD204" i="41"/>
  <c r="BC204" i="41"/>
  <c r="BB204" i="41"/>
  <c r="BA204" i="41"/>
  <c r="AZ204" i="41"/>
  <c r="BL192" i="41"/>
  <c r="BL193" i="41" s="1"/>
  <c r="BM192" i="41"/>
  <c r="BM193" i="41" s="1"/>
  <c r="BN192" i="41"/>
  <c r="BN193" i="41" s="1"/>
  <c r="BO192" i="41"/>
  <c r="BO193" i="41" s="1"/>
  <c r="BP192" i="41"/>
  <c r="BP193" i="41" s="1"/>
  <c r="BQ192" i="41"/>
  <c r="BQ193" i="41" s="1"/>
  <c r="BR192" i="41"/>
  <c r="BR193" i="41" s="1"/>
  <c r="BS192" i="41"/>
  <c r="BT192" i="41"/>
  <c r="BT193" i="41" s="1"/>
  <c r="BU192" i="41"/>
  <c r="BU193" i="41" s="1"/>
  <c r="BV192" i="41"/>
  <c r="BV193" i="41" s="1"/>
  <c r="BS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D194" i="41" s="1"/>
  <c r="E187" i="41" s="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BL211" i="41"/>
  <c r="BL212" i="41" s="1"/>
  <c r="BM211" i="41"/>
  <c r="BM212" i="41" s="1"/>
  <c r="BN211" i="41"/>
  <c r="BN212" i="41" s="1"/>
  <c r="BO211" i="41"/>
  <c r="BO212" i="41" s="1"/>
  <c r="BP211" i="41"/>
  <c r="BP212" i="41" s="1"/>
  <c r="BQ211" i="41"/>
  <c r="BQ212" i="41" s="1"/>
  <c r="BR211" i="41"/>
  <c r="BR212" i="41" s="1"/>
  <c r="BS211" i="41"/>
  <c r="BS212" i="41" s="1"/>
  <c r="BT211" i="41"/>
  <c r="BT212" i="41" s="1"/>
  <c r="BU211" i="41"/>
  <c r="BU212" i="41" s="1"/>
  <c r="BV211" i="41"/>
  <c r="BV212" i="41" s="1"/>
  <c r="BJ212" i="41"/>
  <c r="BI212" i="41"/>
  <c r="BH212" i="41"/>
  <c r="BG212" i="41"/>
  <c r="BF212" i="41"/>
  <c r="BE212" i="41"/>
  <c r="BD212" i="41"/>
  <c r="BC212" i="41"/>
  <c r="BB212" i="41"/>
  <c r="BA212" i="41"/>
  <c r="AZ212" i="41"/>
  <c r="AY212" i="41"/>
  <c r="AX212" i="41"/>
  <c r="AW212" i="41"/>
  <c r="AV212" i="41"/>
  <c r="AU212" i="41"/>
  <c r="AT212" i="41"/>
  <c r="AS212" i="41"/>
  <c r="AR212" i="41"/>
  <c r="AQ212" i="41"/>
  <c r="AP212" i="41"/>
  <c r="AO212" i="41"/>
  <c r="AN212" i="41"/>
  <c r="AM212" i="41"/>
  <c r="AL212" i="41"/>
  <c r="AK212" i="41"/>
  <c r="AJ212" i="41"/>
  <c r="AI212" i="41"/>
  <c r="AH212" i="41"/>
  <c r="AG212" i="41"/>
  <c r="AF212" i="41"/>
  <c r="AE212" i="41"/>
  <c r="AD212" i="41"/>
  <c r="AC212" i="41"/>
  <c r="AB212" i="41"/>
  <c r="AA212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D213" i="41" s="1"/>
  <c r="E208" i="41" s="1"/>
  <c r="BK212" i="41"/>
  <c r="BL182" i="41"/>
  <c r="BL183" i="41" s="1"/>
  <c r="BM182" i="41"/>
  <c r="BM183" i="41" s="1"/>
  <c r="BN182" i="41"/>
  <c r="BN183" i="41" s="1"/>
  <c r="BO182" i="41"/>
  <c r="BO183" i="41" s="1"/>
  <c r="BP182" i="41"/>
  <c r="BP183" i="41" s="1"/>
  <c r="BQ182" i="41"/>
  <c r="BQ183" i="41" s="1"/>
  <c r="BR182" i="41"/>
  <c r="BR183" i="41" s="1"/>
  <c r="BS182" i="41"/>
  <c r="BS183" i="41" s="1"/>
  <c r="BT182" i="41"/>
  <c r="BT183" i="41" s="1"/>
  <c r="BU182" i="41"/>
  <c r="BU183" i="41" s="1"/>
  <c r="BV182" i="41"/>
  <c r="BV183" i="41" s="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D184" i="41" s="1"/>
  <c r="E179" i="41" s="1"/>
  <c r="BK183" i="41"/>
  <c r="BL174" i="41"/>
  <c r="BL175" i="41" s="1"/>
  <c r="BM174" i="41"/>
  <c r="BM175" i="41" s="1"/>
  <c r="BN174" i="41"/>
  <c r="BN175" i="41" s="1"/>
  <c r="BO174" i="41"/>
  <c r="BO175" i="41" s="1"/>
  <c r="BP174" i="41"/>
  <c r="BP175" i="41" s="1"/>
  <c r="BQ174" i="41"/>
  <c r="BQ175" i="41" s="1"/>
  <c r="BR174" i="41"/>
  <c r="BR175" i="41" s="1"/>
  <c r="BS174" i="41"/>
  <c r="BS175" i="41" s="1"/>
  <c r="BT174" i="41"/>
  <c r="BT175" i="41" s="1"/>
  <c r="BU174" i="41"/>
  <c r="BU175" i="41" s="1"/>
  <c r="BV174" i="41"/>
  <c r="BV175" i="41" s="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D176" i="41" s="1"/>
  <c r="E171" i="41" s="1"/>
  <c r="BK175" i="41"/>
  <c r="BL166" i="41"/>
  <c r="BL167" i="41" s="1"/>
  <c r="BM166" i="41"/>
  <c r="BM167" i="41" s="1"/>
  <c r="BN166" i="41"/>
  <c r="BN167" i="41" s="1"/>
  <c r="BO166" i="41"/>
  <c r="BO167" i="41" s="1"/>
  <c r="BP166" i="41"/>
  <c r="BP167" i="41" s="1"/>
  <c r="BQ166" i="41"/>
  <c r="BQ167" i="41" s="1"/>
  <c r="BR166" i="41"/>
  <c r="BR167" i="41" s="1"/>
  <c r="BS166" i="41"/>
  <c r="BS167" i="41" s="1"/>
  <c r="BT166" i="41"/>
  <c r="BT167" i="41" s="1"/>
  <c r="BU166" i="41"/>
  <c r="BU167" i="41" s="1"/>
  <c r="BV166" i="41"/>
  <c r="BV167" i="41" s="1"/>
  <c r="BJ167" i="41"/>
  <c r="BI167" i="41"/>
  <c r="BH167" i="41"/>
  <c r="BG167" i="41"/>
  <c r="BF167" i="41"/>
  <c r="BE167" i="41"/>
  <c r="BD167" i="41"/>
  <c r="BC167" i="41"/>
  <c r="BB167" i="41"/>
  <c r="BA167" i="41"/>
  <c r="AZ167" i="41"/>
  <c r="AY167" i="41"/>
  <c r="AX167" i="41"/>
  <c r="AW167" i="41"/>
  <c r="AV167" i="41"/>
  <c r="AU167" i="41"/>
  <c r="AT167" i="41"/>
  <c r="AS167" i="41"/>
  <c r="AR167" i="41"/>
  <c r="AQ167" i="41"/>
  <c r="AP167" i="41"/>
  <c r="AO167" i="41"/>
  <c r="AN167" i="41"/>
  <c r="AM167" i="41"/>
  <c r="AL167" i="41"/>
  <c r="AK167" i="41"/>
  <c r="AJ167" i="41"/>
  <c r="AI167" i="41"/>
  <c r="AH167" i="41"/>
  <c r="AG167" i="41"/>
  <c r="AF167" i="41"/>
  <c r="AE167" i="41"/>
  <c r="AD167" i="41"/>
  <c r="AC167" i="41"/>
  <c r="AB167" i="41"/>
  <c r="AA167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D168" i="41" s="1"/>
  <c r="E163" i="41" s="1"/>
  <c r="BK167" i="41"/>
  <c r="BP159" i="41"/>
  <c r="BQ159" i="41"/>
  <c r="BR159" i="41"/>
  <c r="BS159" i="41"/>
  <c r="BT159" i="41"/>
  <c r="BU159" i="41"/>
  <c r="BV159" i="41"/>
  <c r="BW159" i="41"/>
  <c r="BX159" i="41"/>
  <c r="BY159" i="41"/>
  <c r="BZ159" i="41"/>
  <c r="CA159" i="41"/>
  <c r="BO159" i="41"/>
  <c r="BN159" i="41"/>
  <c r="BM159" i="41"/>
  <c r="BL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G159" i="41"/>
  <c r="F159" i="41"/>
  <c r="E159" i="41"/>
  <c r="D159" i="41"/>
  <c r="D160" i="41" s="1"/>
  <c r="E152" i="41" s="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BL147" i="41"/>
  <c r="BL148" i="41" s="1"/>
  <c r="BM147" i="41"/>
  <c r="BM148" i="41" s="1"/>
  <c r="BN147" i="41"/>
  <c r="BN148" i="41" s="1"/>
  <c r="BO147" i="41"/>
  <c r="BO148" i="41" s="1"/>
  <c r="BP147" i="41"/>
  <c r="BP148" i="41" s="1"/>
  <c r="BQ147" i="41"/>
  <c r="BQ148" i="41" s="1"/>
  <c r="BR147" i="41"/>
  <c r="BR148" i="41" s="1"/>
  <c r="BS147" i="41"/>
  <c r="BS148" i="41" s="1"/>
  <c r="BT147" i="41"/>
  <c r="BT148" i="41" s="1"/>
  <c r="BU147" i="41"/>
  <c r="BU148" i="41" s="1"/>
  <c r="BV147" i="41"/>
  <c r="BV148" i="41" s="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D149" i="41" s="1"/>
  <c r="E143" i="41" s="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M131" i="41"/>
  <c r="AL131" i="41"/>
  <c r="AK131" i="41"/>
  <c r="AJ131" i="41"/>
  <c r="AI131" i="41"/>
  <c r="AH131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D132" i="41" s="1"/>
  <c r="E125" i="41" s="1"/>
  <c r="BK131" i="41"/>
  <c r="BJ131" i="41"/>
  <c r="BI131" i="41"/>
  <c r="BH131" i="41"/>
  <c r="BG131" i="41"/>
  <c r="BF131" i="41"/>
  <c r="BE131" i="41"/>
  <c r="BD131" i="41"/>
  <c r="BC131" i="41"/>
  <c r="BB131" i="41"/>
  <c r="BA131" i="41"/>
  <c r="AZ131" i="41"/>
  <c r="BH121" i="41"/>
  <c r="BG121" i="41"/>
  <c r="AZ121" i="41"/>
  <c r="BD121" i="41"/>
  <c r="BK121" i="41"/>
  <c r="BC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D122" i="41" s="1"/>
  <c r="E116" i="41" s="1"/>
  <c r="BJ121" i="41"/>
  <c r="BI121" i="41"/>
  <c r="BF121" i="41"/>
  <c r="BE121" i="41"/>
  <c r="BB121" i="41"/>
  <c r="BA121" i="41"/>
  <c r="BP139" i="41"/>
  <c r="BQ139" i="41"/>
  <c r="BR139" i="41"/>
  <c r="BS139" i="41"/>
  <c r="BT139" i="41"/>
  <c r="BU139" i="41"/>
  <c r="BV139" i="41"/>
  <c r="BO139" i="41"/>
  <c r="BN139" i="41"/>
  <c r="BM139" i="41"/>
  <c r="BL139" i="41"/>
  <c r="BK139" i="41"/>
  <c r="BJ139" i="41"/>
  <c r="BI139" i="41"/>
  <c r="BH139" i="41"/>
  <c r="BG139" i="41"/>
  <c r="BF139" i="41"/>
  <c r="BE139" i="41"/>
  <c r="BD139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M139" i="41"/>
  <c r="AL139" i="41"/>
  <c r="AK139" i="41"/>
  <c r="AJ139" i="41"/>
  <c r="AI139" i="41"/>
  <c r="AH139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D140" i="41" s="1"/>
  <c r="E135" i="41" s="1"/>
  <c r="BJ112" i="41"/>
  <c r="BI112" i="41"/>
  <c r="BH112" i="41"/>
  <c r="BG112" i="41"/>
  <c r="BF112" i="41"/>
  <c r="BE112" i="41"/>
  <c r="BD112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M112" i="41"/>
  <c r="AL112" i="41"/>
  <c r="AK112" i="41"/>
  <c r="AJ112" i="41"/>
  <c r="AI112" i="41"/>
  <c r="AH112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D113" i="41" s="1"/>
  <c r="E108" i="41" s="1"/>
  <c r="BK112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D105" i="41" s="1"/>
  <c r="E100" i="41" s="1"/>
  <c r="BK104" i="41"/>
  <c r="BJ96" i="41"/>
  <c r="BI96" i="41"/>
  <c r="BH96" i="41"/>
  <c r="BG96" i="41"/>
  <c r="BF96" i="41"/>
  <c r="BE96" i="41"/>
  <c r="BD96" i="4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N96" i="41"/>
  <c r="AM96" i="41"/>
  <c r="AL96" i="41"/>
  <c r="AK96" i="41"/>
  <c r="AJ96" i="41"/>
  <c r="AI96" i="41"/>
  <c r="AH96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D97" i="41" s="1"/>
  <c r="E92" i="41" s="1"/>
  <c r="BK96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BO88" i="41"/>
  <c r="BN88" i="41"/>
  <c r="BM88" i="41"/>
  <c r="BL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M88" i="41"/>
  <c r="AL88" i="41"/>
  <c r="AK88" i="41"/>
  <c r="AJ88" i="41"/>
  <c r="AI88" i="41"/>
  <c r="AH88" i="41"/>
  <c r="AG88" i="41"/>
  <c r="AF88" i="41"/>
  <c r="AE88" i="41"/>
  <c r="AD88" i="41"/>
  <c r="AC88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D89" i="41" s="1"/>
  <c r="E81" i="41" s="1"/>
  <c r="BK88" i="41"/>
  <c r="BJ88" i="41"/>
  <c r="BI88" i="41"/>
  <c r="BH88" i="41"/>
  <c r="BG88" i="41"/>
  <c r="BF88" i="41"/>
  <c r="BE88" i="41"/>
  <c r="BD88" i="41"/>
  <c r="BC88" i="41"/>
  <c r="BB88" i="41"/>
  <c r="BA88" i="41"/>
  <c r="AZ88" i="41"/>
  <c r="AY77" i="41"/>
  <c r="AX77" i="41"/>
  <c r="AW77" i="41"/>
  <c r="AV77" i="41"/>
  <c r="AU77" i="41"/>
  <c r="AT77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D77" i="41"/>
  <c r="D78" i="41" s="1"/>
  <c r="E73" i="41" s="1"/>
  <c r="BK77" i="41"/>
  <c r="BJ77" i="41"/>
  <c r="BI77" i="41"/>
  <c r="BH77" i="41"/>
  <c r="BG77" i="41"/>
  <c r="BF77" i="41"/>
  <c r="BE77" i="41"/>
  <c r="BC77" i="41"/>
  <c r="BB77" i="41"/>
  <c r="BA77" i="41"/>
  <c r="AZ77" i="41"/>
  <c r="BK69" i="41"/>
  <c r="BJ69" i="41"/>
  <c r="BI69" i="41"/>
  <c r="BH69" i="41"/>
  <c r="BG69" i="41"/>
  <c r="BF69" i="41"/>
  <c r="BE69" i="41"/>
  <c r="BD69" i="41"/>
  <c r="BC69" i="41"/>
  <c r="BB69" i="41"/>
  <c r="BA69" i="41"/>
  <c r="AZ69" i="41"/>
  <c r="AY69" i="41"/>
  <c r="AX69" i="41"/>
  <c r="AW69" i="41"/>
  <c r="AV69" i="41"/>
  <c r="AU69" i="41"/>
  <c r="AT69" i="41"/>
  <c r="AS69" i="41"/>
  <c r="AR69" i="41"/>
  <c r="AQ69" i="41"/>
  <c r="AP69" i="41"/>
  <c r="AO69" i="41"/>
  <c r="AN69" i="41"/>
  <c r="AM69" i="41"/>
  <c r="AL69" i="41"/>
  <c r="AK69" i="41"/>
  <c r="AJ69" i="41"/>
  <c r="AI69" i="41"/>
  <c r="AH69" i="41"/>
  <c r="AG69" i="41"/>
  <c r="AF69" i="41"/>
  <c r="AE69" i="41"/>
  <c r="AD69" i="41"/>
  <c r="AC69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D70" i="41" s="1"/>
  <c r="E65" i="41" s="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M61" i="41"/>
  <c r="AL61" i="41"/>
  <c r="AK61" i="41"/>
  <c r="AJ61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D62" i="41" s="1"/>
  <c r="E57" i="41" s="1"/>
  <c r="BK61" i="41"/>
  <c r="BJ61" i="41"/>
  <c r="BI61" i="41"/>
  <c r="BH61" i="41"/>
  <c r="BG61" i="41"/>
  <c r="BF61" i="41"/>
  <c r="BE61" i="41"/>
  <c r="BD61" i="41"/>
  <c r="BC61" i="41"/>
  <c r="BB61" i="41"/>
  <c r="BA61" i="41"/>
  <c r="AZ61" i="41"/>
  <c r="BK53" i="41"/>
  <c r="BJ53" i="41"/>
  <c r="BG53" i="41"/>
  <c r="BF53" i="41"/>
  <c r="BC53" i="41"/>
  <c r="BB53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M53" i="41"/>
  <c r="AL53" i="41"/>
  <c r="AK53" i="41"/>
  <c r="AJ53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D54" i="41" s="1"/>
  <c r="E50" i="41" s="1"/>
  <c r="BI53" i="41"/>
  <c r="BH53" i="41"/>
  <c r="BE53" i="41"/>
  <c r="BD53" i="41"/>
  <c r="BA53" i="41"/>
  <c r="AZ53" i="41"/>
  <c r="BK46" i="41"/>
  <c r="BJ46" i="41"/>
  <c r="BI46" i="41"/>
  <c r="BH46" i="41"/>
  <c r="BG46" i="41"/>
  <c r="BF46" i="41"/>
  <c r="BE46" i="41"/>
  <c r="BD46" i="41"/>
  <c r="BC46" i="41"/>
  <c r="BB46" i="41"/>
  <c r="BA46" i="41"/>
  <c r="AZ46" i="41"/>
  <c r="AY46" i="41"/>
  <c r="AX46" i="41"/>
  <c r="AW46" i="41"/>
  <c r="AV46" i="41"/>
  <c r="AU46" i="41"/>
  <c r="AT46" i="41"/>
  <c r="AS46" i="41"/>
  <c r="AR46" i="41"/>
  <c r="AQ46" i="41"/>
  <c r="AP46" i="41"/>
  <c r="AO46" i="41"/>
  <c r="AN46" i="41"/>
  <c r="AM46" i="41"/>
  <c r="AL46" i="41"/>
  <c r="AK46" i="41"/>
  <c r="AJ46" i="41"/>
  <c r="AI46" i="41"/>
  <c r="AH46" i="41"/>
  <c r="AG46" i="41"/>
  <c r="AF46" i="41"/>
  <c r="AE46" i="41"/>
  <c r="AD46" i="41"/>
  <c r="AC46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D47" i="41" s="1"/>
  <c r="E42" i="41" s="1"/>
  <c r="BK38" i="41"/>
  <c r="BJ38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D39" i="41" s="1"/>
  <c r="E34" i="41" s="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D31" i="41" s="1"/>
  <c r="E26" i="41" s="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BO21" i="41"/>
  <c r="BN21" i="41"/>
  <c r="BM21" i="41"/>
  <c r="BF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D22" i="41" s="1"/>
  <c r="E16" i="41" s="1"/>
  <c r="BK21" i="41"/>
  <c r="BJ21" i="41"/>
  <c r="BI21" i="41"/>
  <c r="BH21" i="41"/>
  <c r="BG21" i="41"/>
  <c r="BE21" i="41"/>
  <c r="BC21" i="41"/>
  <c r="BB21" i="41"/>
  <c r="BA21" i="41"/>
  <c r="AZ21" i="41"/>
  <c r="BL21" i="41"/>
  <c r="BD21" i="41"/>
  <c r="BK12" i="41"/>
  <c r="BH12" i="41"/>
  <c r="BG12" i="41"/>
  <c r="BD12" i="41"/>
  <c r="BC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BJ12" i="41"/>
  <c r="BI12" i="41"/>
  <c r="BF12" i="41"/>
  <c r="BE12" i="41"/>
  <c r="BB12" i="41"/>
  <c r="BA12" i="41"/>
  <c r="BF372" i="41" l="1"/>
  <c r="E372" i="41"/>
  <c r="I372" i="41"/>
  <c r="M372" i="41"/>
  <c r="Q372" i="41"/>
  <c r="U372" i="41"/>
  <c r="Y372" i="41"/>
  <c r="AC372" i="41"/>
  <c r="AG372" i="41"/>
  <c r="AK372" i="41"/>
  <c r="AO372" i="41"/>
  <c r="AS372" i="41"/>
  <c r="AW372" i="41"/>
  <c r="BC372" i="41"/>
  <c r="BK372" i="41"/>
  <c r="F372" i="41"/>
  <c r="R372" i="41"/>
  <c r="AD372" i="41"/>
  <c r="AX372" i="41"/>
  <c r="J372" i="41"/>
  <c r="V372" i="41"/>
  <c r="AH372" i="41"/>
  <c r="AT372" i="41"/>
  <c r="BB372" i="41"/>
  <c r="BJ372" i="41"/>
  <c r="G372" i="41"/>
  <c r="K372" i="41"/>
  <c r="O372" i="41"/>
  <c r="S372" i="41"/>
  <c r="W372" i="41"/>
  <c r="AA372" i="41"/>
  <c r="AE372" i="41"/>
  <c r="AI372" i="41"/>
  <c r="AM372" i="41"/>
  <c r="AQ372" i="41"/>
  <c r="AU372" i="41"/>
  <c r="AY372" i="41"/>
  <c r="BG372" i="41"/>
  <c r="BA372" i="41"/>
  <c r="BI372" i="41"/>
  <c r="N372" i="41"/>
  <c r="Z372" i="41"/>
  <c r="AL372" i="41"/>
  <c r="AP372" i="41"/>
  <c r="BE372" i="41"/>
  <c r="D372" i="41"/>
  <c r="H372" i="41"/>
  <c r="L372" i="41"/>
  <c r="P372" i="41"/>
  <c r="T372" i="41"/>
  <c r="X372" i="41"/>
  <c r="AB372" i="41"/>
  <c r="AF372" i="41"/>
  <c r="AJ372" i="41"/>
  <c r="AN372" i="41"/>
  <c r="AR372" i="41"/>
  <c r="AV372" i="41"/>
  <c r="AZ372" i="41"/>
  <c r="BH372" i="41"/>
  <c r="D371" i="41"/>
  <c r="D340" i="41"/>
  <c r="E336" i="41" s="1"/>
  <c r="D13" i="41"/>
  <c r="D326" i="41"/>
  <c r="E322" i="41" s="1"/>
  <c r="E326" i="41" s="1"/>
  <c r="F322" i="41" s="1"/>
  <c r="F326" i="41" s="1"/>
  <c r="G322" i="41" s="1"/>
  <c r="G326" i="41" s="1"/>
  <c r="H322" i="41" s="1"/>
  <c r="H326" i="41" s="1"/>
  <c r="I322" i="41" s="1"/>
  <c r="I326" i="41" s="1"/>
  <c r="J322" i="41" s="1"/>
  <c r="J326" i="41" s="1"/>
  <c r="K322" i="41" s="1"/>
  <c r="K326" i="41" s="1"/>
  <c r="L322" i="41" s="1"/>
  <c r="L326" i="41" s="1"/>
  <c r="M322" i="41" s="1"/>
  <c r="M326" i="41" s="1"/>
  <c r="N322" i="41" s="1"/>
  <c r="N326" i="41" s="1"/>
  <c r="O322" i="41" s="1"/>
  <c r="O326" i="41" s="1"/>
  <c r="P322" i="41" s="1"/>
  <c r="P326" i="41" s="1"/>
  <c r="Q322" i="41" s="1"/>
  <c r="Q326" i="41" s="1"/>
  <c r="R322" i="41" s="1"/>
  <c r="R326" i="41" s="1"/>
  <c r="S322" i="41" s="1"/>
  <c r="S326" i="41" s="1"/>
  <c r="T322" i="41" s="1"/>
  <c r="T326" i="41" s="1"/>
  <c r="U322" i="41" s="1"/>
  <c r="U326" i="41" s="1"/>
  <c r="V322" i="41" s="1"/>
  <c r="V326" i="41" s="1"/>
  <c r="W322" i="41" s="1"/>
  <c r="W326" i="41" s="1"/>
  <c r="X322" i="41" s="1"/>
  <c r="X326" i="41" s="1"/>
  <c r="Y322" i="41" s="1"/>
  <c r="Y326" i="41" s="1"/>
  <c r="Z322" i="41" s="1"/>
  <c r="Z326" i="41" s="1"/>
  <c r="AA322" i="41" s="1"/>
  <c r="AA326" i="41" s="1"/>
  <c r="AB322" i="41" s="1"/>
  <c r="AB326" i="41" s="1"/>
  <c r="AC322" i="41" s="1"/>
  <c r="AC326" i="41" s="1"/>
  <c r="AD322" i="41" s="1"/>
  <c r="AD326" i="41" s="1"/>
  <c r="AE322" i="41" s="1"/>
  <c r="AE326" i="41" s="1"/>
  <c r="AF322" i="41" s="1"/>
  <c r="AF326" i="41" s="1"/>
  <c r="AG322" i="41" s="1"/>
  <c r="AG326" i="41" s="1"/>
  <c r="AH322" i="41" s="1"/>
  <c r="AH326" i="41" s="1"/>
  <c r="AI322" i="41" s="1"/>
  <c r="AI326" i="41" s="1"/>
  <c r="AJ322" i="41" s="1"/>
  <c r="AJ326" i="41" s="1"/>
  <c r="AK322" i="41" s="1"/>
  <c r="AK326" i="41" s="1"/>
  <c r="AL322" i="41" s="1"/>
  <c r="AL326" i="41" s="1"/>
  <c r="AM322" i="41" s="1"/>
  <c r="AM326" i="41" s="1"/>
  <c r="AN322" i="41" s="1"/>
  <c r="AN326" i="41" s="1"/>
  <c r="AO322" i="41" s="1"/>
  <c r="AO326" i="41" s="1"/>
  <c r="AP322" i="41" s="1"/>
  <c r="AP326" i="41" s="1"/>
  <c r="AQ322" i="41" s="1"/>
  <c r="AQ326" i="41" s="1"/>
  <c r="AR322" i="41" s="1"/>
  <c r="AR326" i="41" s="1"/>
  <c r="AS322" i="41" s="1"/>
  <c r="AS326" i="41" s="1"/>
  <c r="AT322" i="41" s="1"/>
  <c r="AT326" i="41" s="1"/>
  <c r="AU322" i="41" s="1"/>
  <c r="AU326" i="41" s="1"/>
  <c r="AV322" i="41" s="1"/>
  <c r="AV326" i="41" s="1"/>
  <c r="AW322" i="41" s="1"/>
  <c r="AW326" i="41" s="1"/>
  <c r="AX322" i="41" s="1"/>
  <c r="AX326" i="41" s="1"/>
  <c r="AY322" i="41" s="1"/>
  <c r="AY326" i="41" s="1"/>
  <c r="AZ322" i="41" s="1"/>
  <c r="AZ326" i="41" s="1"/>
  <c r="BA322" i="41" s="1"/>
  <c r="BA326" i="41" s="1"/>
  <c r="BB322" i="41" s="1"/>
  <c r="BB326" i="41" s="1"/>
  <c r="BC322" i="41" s="1"/>
  <c r="BC326" i="41" s="1"/>
  <c r="BD322" i="41" s="1"/>
  <c r="BD326" i="41" s="1"/>
  <c r="BE322" i="41" s="1"/>
  <c r="BE326" i="41" s="1"/>
  <c r="BF322" i="41" s="1"/>
  <c r="BF326" i="41" s="1"/>
  <c r="BG322" i="41" s="1"/>
  <c r="BG326" i="41" s="1"/>
  <c r="BH322" i="41" s="1"/>
  <c r="BH326" i="41" s="1"/>
  <c r="BI322" i="41" s="1"/>
  <c r="BI326" i="41" s="1"/>
  <c r="BJ322" i="41" s="1"/>
  <c r="BJ326" i="41" s="1"/>
  <c r="BK322" i="41" s="1"/>
  <c r="BK326" i="41" s="1"/>
  <c r="BL322" i="41" s="1"/>
  <c r="BL326" i="41" s="1"/>
  <c r="BM322" i="41" s="1"/>
  <c r="BM326" i="41" s="1"/>
  <c r="BN322" i="41" s="1"/>
  <c r="BN326" i="41" s="1"/>
  <c r="BO322" i="41" s="1"/>
  <c r="BO326" i="41" s="1"/>
  <c r="BP322" i="41" s="1"/>
  <c r="BP326" i="41" s="1"/>
  <c r="BQ322" i="41" s="1"/>
  <c r="BQ326" i="41" s="1"/>
  <c r="BR322" i="41" s="1"/>
  <c r="BR326" i="41" s="1"/>
  <c r="BS322" i="41" s="1"/>
  <c r="BS326" i="41" s="1"/>
  <c r="BT322" i="41" s="1"/>
  <c r="BT326" i="41" s="1"/>
  <c r="BU322" i="41" s="1"/>
  <c r="BU326" i="41" s="1"/>
  <c r="BV322" i="41" s="1"/>
  <c r="BV326" i="41" s="1"/>
  <c r="BW322" i="41" s="1"/>
  <c r="D354" i="41"/>
  <c r="E350" i="41" s="1"/>
  <c r="E354" i="41" s="1"/>
  <c r="F350" i="41" s="1"/>
  <c r="F354" i="41" s="1"/>
  <c r="G350" i="41" s="1"/>
  <c r="G354" i="41" s="1"/>
  <c r="H350" i="41" s="1"/>
  <c r="H354" i="41" s="1"/>
  <c r="I350" i="41" s="1"/>
  <c r="I354" i="41" s="1"/>
  <c r="J350" i="41" s="1"/>
  <c r="J354" i="41" s="1"/>
  <c r="K350" i="41" s="1"/>
  <c r="K354" i="41" s="1"/>
  <c r="L350" i="41" s="1"/>
  <c r="L354" i="41" s="1"/>
  <c r="M350" i="41" s="1"/>
  <c r="M354" i="41" s="1"/>
  <c r="N350" i="41" s="1"/>
  <c r="N354" i="41" s="1"/>
  <c r="O350" i="41" s="1"/>
  <c r="O354" i="41" s="1"/>
  <c r="P350" i="41" s="1"/>
  <c r="P354" i="41" s="1"/>
  <c r="Q350" i="41" s="1"/>
  <c r="Q354" i="41" s="1"/>
  <c r="R350" i="41" s="1"/>
  <c r="R354" i="41" s="1"/>
  <c r="S350" i="41" s="1"/>
  <c r="S354" i="41" s="1"/>
  <c r="T350" i="41" s="1"/>
  <c r="T354" i="41" s="1"/>
  <c r="U350" i="41" s="1"/>
  <c r="U354" i="41" s="1"/>
  <c r="V350" i="41" s="1"/>
  <c r="V354" i="41" s="1"/>
  <c r="W350" i="41" s="1"/>
  <c r="W354" i="41" s="1"/>
  <c r="X350" i="41" s="1"/>
  <c r="X354" i="41" s="1"/>
  <c r="Y350" i="41" s="1"/>
  <c r="Y354" i="41" s="1"/>
  <c r="Z350" i="41" s="1"/>
  <c r="Z354" i="41" s="1"/>
  <c r="AA350" i="41" s="1"/>
  <c r="AA354" i="41" s="1"/>
  <c r="AB350" i="41" s="1"/>
  <c r="AB354" i="41" s="1"/>
  <c r="AC350" i="41" s="1"/>
  <c r="AC354" i="41" s="1"/>
  <c r="AD350" i="41" s="1"/>
  <c r="AD354" i="41" s="1"/>
  <c r="AE350" i="41" s="1"/>
  <c r="AE354" i="41" s="1"/>
  <c r="AF350" i="41" s="1"/>
  <c r="AF354" i="41" s="1"/>
  <c r="AG350" i="41" s="1"/>
  <c r="AG354" i="41" s="1"/>
  <c r="AH350" i="41" s="1"/>
  <c r="AH354" i="41" s="1"/>
  <c r="AI350" i="41" s="1"/>
  <c r="AI354" i="41" s="1"/>
  <c r="AJ350" i="41" s="1"/>
  <c r="AJ354" i="41" s="1"/>
  <c r="AK350" i="41" s="1"/>
  <c r="AK354" i="41" s="1"/>
  <c r="AL350" i="41" s="1"/>
  <c r="AL354" i="41" s="1"/>
  <c r="AM350" i="41" s="1"/>
  <c r="AM354" i="41" s="1"/>
  <c r="AN350" i="41" s="1"/>
  <c r="AN354" i="41" s="1"/>
  <c r="AO350" i="41" s="1"/>
  <c r="AO354" i="41" s="1"/>
  <c r="AP350" i="41" s="1"/>
  <c r="AP354" i="41" s="1"/>
  <c r="AQ350" i="41" s="1"/>
  <c r="AQ354" i="41" s="1"/>
  <c r="AR350" i="41" s="1"/>
  <c r="AR354" i="41" s="1"/>
  <c r="AS350" i="41" s="1"/>
  <c r="AS354" i="41" s="1"/>
  <c r="AT350" i="41" s="1"/>
  <c r="AT354" i="41" s="1"/>
  <c r="AU350" i="41" s="1"/>
  <c r="AU354" i="41" s="1"/>
  <c r="AV350" i="41" s="1"/>
  <c r="AV354" i="41" s="1"/>
  <c r="AW350" i="41" s="1"/>
  <c r="AW354" i="41" s="1"/>
  <c r="AX350" i="41" s="1"/>
  <c r="AX354" i="41" s="1"/>
  <c r="AY350" i="41" s="1"/>
  <c r="AY354" i="41" s="1"/>
  <c r="AZ350" i="41" s="1"/>
  <c r="AZ354" i="41" s="1"/>
  <c r="BA350" i="41" s="1"/>
  <c r="BA354" i="41" s="1"/>
  <c r="BB350" i="41" s="1"/>
  <c r="BB354" i="41" s="1"/>
  <c r="BC350" i="41" s="1"/>
  <c r="BC354" i="41" s="1"/>
  <c r="BD350" i="41" s="1"/>
  <c r="BD354" i="41" s="1"/>
  <c r="BE350" i="41" s="1"/>
  <c r="BE354" i="41" s="1"/>
  <c r="BF350" i="41" s="1"/>
  <c r="BF354" i="41" s="1"/>
  <c r="BG350" i="41" s="1"/>
  <c r="BG354" i="41" s="1"/>
  <c r="BH350" i="41" s="1"/>
  <c r="BH354" i="41" s="1"/>
  <c r="BI350" i="41" s="1"/>
  <c r="BI354" i="41" s="1"/>
  <c r="BJ350" i="41" s="1"/>
  <c r="BJ354" i="41" s="1"/>
  <c r="BK350" i="41" s="1"/>
  <c r="BK354" i="41" s="1"/>
  <c r="BL350" i="41" s="1"/>
  <c r="BL354" i="41" s="1"/>
  <c r="BM350" i="41" s="1"/>
  <c r="BM354" i="41" s="1"/>
  <c r="BN350" i="41" s="1"/>
  <c r="BN354" i="41" s="1"/>
  <c r="BO350" i="41" s="1"/>
  <c r="BO354" i="41" s="1"/>
  <c r="BP350" i="41" s="1"/>
  <c r="BP354" i="41" s="1"/>
  <c r="BQ350" i="41" s="1"/>
  <c r="BQ354" i="41" s="1"/>
  <c r="BR350" i="41" s="1"/>
  <c r="BR354" i="41" s="1"/>
  <c r="BS350" i="41" s="1"/>
  <c r="BS354" i="41" s="1"/>
  <c r="BT350" i="41" s="1"/>
  <c r="BT354" i="41" s="1"/>
  <c r="BU350" i="41" s="1"/>
  <c r="BU354" i="41" s="1"/>
  <c r="BV350" i="41" s="1"/>
  <c r="BV354" i="41" s="1"/>
  <c r="BW350" i="41" s="1"/>
  <c r="D347" i="41"/>
  <c r="E343" i="41" s="1"/>
  <c r="E347" i="41" s="1"/>
  <c r="F343" i="41" s="1"/>
  <c r="F347" i="41" s="1"/>
  <c r="G343" i="41" s="1"/>
  <c r="G347" i="41" s="1"/>
  <c r="H343" i="41" s="1"/>
  <c r="H347" i="41" s="1"/>
  <c r="I343" i="41" s="1"/>
  <c r="I347" i="41" s="1"/>
  <c r="J343" i="41" s="1"/>
  <c r="J347" i="41" s="1"/>
  <c r="K343" i="41" s="1"/>
  <c r="K347" i="41" s="1"/>
  <c r="L343" i="41" s="1"/>
  <c r="L347" i="41" s="1"/>
  <c r="M343" i="41" s="1"/>
  <c r="M347" i="41" s="1"/>
  <c r="N343" i="41" s="1"/>
  <c r="N347" i="41" s="1"/>
  <c r="O343" i="41" s="1"/>
  <c r="O347" i="41" s="1"/>
  <c r="P343" i="41" s="1"/>
  <c r="P347" i="41" s="1"/>
  <c r="Q343" i="41" s="1"/>
  <c r="Q347" i="41" s="1"/>
  <c r="R343" i="41" s="1"/>
  <c r="R347" i="41" s="1"/>
  <c r="S343" i="41" s="1"/>
  <c r="S347" i="41" s="1"/>
  <c r="T343" i="41" s="1"/>
  <c r="T347" i="41" s="1"/>
  <c r="U343" i="41" s="1"/>
  <c r="U347" i="41" s="1"/>
  <c r="V343" i="41" s="1"/>
  <c r="V347" i="41" s="1"/>
  <c r="W343" i="41" s="1"/>
  <c r="W347" i="41" s="1"/>
  <c r="X343" i="41" s="1"/>
  <c r="X347" i="41" s="1"/>
  <c r="Y343" i="41" s="1"/>
  <c r="Y347" i="41" s="1"/>
  <c r="Z343" i="41" s="1"/>
  <c r="Z347" i="41" s="1"/>
  <c r="AA343" i="41" s="1"/>
  <c r="AA347" i="41" s="1"/>
  <c r="AB343" i="41" s="1"/>
  <c r="AB347" i="41" s="1"/>
  <c r="AC343" i="41" s="1"/>
  <c r="AC347" i="41" s="1"/>
  <c r="AD343" i="41" s="1"/>
  <c r="AD347" i="41" s="1"/>
  <c r="AE343" i="41" s="1"/>
  <c r="AE347" i="41" s="1"/>
  <c r="AF343" i="41" s="1"/>
  <c r="AF347" i="41" s="1"/>
  <c r="AG343" i="41" s="1"/>
  <c r="AG347" i="41" s="1"/>
  <c r="AH343" i="41" s="1"/>
  <c r="AH347" i="41" s="1"/>
  <c r="AI343" i="41" s="1"/>
  <c r="AI347" i="41" s="1"/>
  <c r="AJ343" i="41" s="1"/>
  <c r="AJ347" i="41" s="1"/>
  <c r="AK343" i="41" s="1"/>
  <c r="AK347" i="41" s="1"/>
  <c r="AL343" i="41" s="1"/>
  <c r="AL347" i="41" s="1"/>
  <c r="AM343" i="41" s="1"/>
  <c r="AM347" i="41" s="1"/>
  <c r="AN343" i="41" s="1"/>
  <c r="AN347" i="41" s="1"/>
  <c r="AO343" i="41" s="1"/>
  <c r="AO347" i="41" s="1"/>
  <c r="AP343" i="41" s="1"/>
  <c r="AP347" i="41" s="1"/>
  <c r="AQ343" i="41" s="1"/>
  <c r="AQ347" i="41" s="1"/>
  <c r="AR343" i="41" s="1"/>
  <c r="AR347" i="41" s="1"/>
  <c r="AS343" i="41" s="1"/>
  <c r="AS347" i="41" s="1"/>
  <c r="AT343" i="41" s="1"/>
  <c r="AT347" i="41" s="1"/>
  <c r="AU343" i="41" s="1"/>
  <c r="AU347" i="41" s="1"/>
  <c r="AV343" i="41" s="1"/>
  <c r="AV347" i="41" s="1"/>
  <c r="AW343" i="41" s="1"/>
  <c r="AW347" i="41" s="1"/>
  <c r="AX343" i="41" s="1"/>
  <c r="AX347" i="41" s="1"/>
  <c r="AY343" i="41" s="1"/>
  <c r="AY347" i="41" s="1"/>
  <c r="AZ343" i="41" s="1"/>
  <c r="AZ347" i="41" s="1"/>
  <c r="BA343" i="41" s="1"/>
  <c r="BA347" i="41" s="1"/>
  <c r="BB343" i="41" s="1"/>
  <c r="BB347" i="41" s="1"/>
  <c r="BC343" i="41" s="1"/>
  <c r="BC347" i="41" s="1"/>
  <c r="BD343" i="41" s="1"/>
  <c r="BD347" i="41" s="1"/>
  <c r="BE343" i="41" s="1"/>
  <c r="BE347" i="41" s="1"/>
  <c r="BF343" i="41" s="1"/>
  <c r="BF347" i="41" s="1"/>
  <c r="BG343" i="41" s="1"/>
  <c r="BG347" i="41" s="1"/>
  <c r="BH343" i="41" s="1"/>
  <c r="BH347" i="41" s="1"/>
  <c r="BI343" i="41" s="1"/>
  <c r="BI347" i="41" s="1"/>
  <c r="BJ343" i="41" s="1"/>
  <c r="BJ347" i="41" s="1"/>
  <c r="BK343" i="41" s="1"/>
  <c r="BK347" i="41" s="1"/>
  <c r="BL343" i="41" s="1"/>
  <c r="E340" i="41"/>
  <c r="F336" i="41" s="1"/>
  <c r="F340" i="41" s="1"/>
  <c r="G336" i="41" s="1"/>
  <c r="G340" i="41" s="1"/>
  <c r="H336" i="41" s="1"/>
  <c r="H340" i="41" s="1"/>
  <c r="I336" i="41" s="1"/>
  <c r="I340" i="41" s="1"/>
  <c r="J336" i="41" s="1"/>
  <c r="J340" i="41" s="1"/>
  <c r="K336" i="41" s="1"/>
  <c r="K340" i="41" s="1"/>
  <c r="L336" i="41" s="1"/>
  <c r="L340" i="41" s="1"/>
  <c r="M336" i="41" s="1"/>
  <c r="M340" i="41" s="1"/>
  <c r="N336" i="41" s="1"/>
  <c r="N340" i="41" s="1"/>
  <c r="O336" i="41" s="1"/>
  <c r="O340" i="41" s="1"/>
  <c r="P336" i="41" s="1"/>
  <c r="P340" i="41" s="1"/>
  <c r="Q336" i="41" s="1"/>
  <c r="Q340" i="41" s="1"/>
  <c r="R336" i="41" s="1"/>
  <c r="R340" i="41" s="1"/>
  <c r="S336" i="41" s="1"/>
  <c r="S340" i="41" s="1"/>
  <c r="T336" i="41" s="1"/>
  <c r="T340" i="41" s="1"/>
  <c r="U336" i="41" s="1"/>
  <c r="U340" i="41" s="1"/>
  <c r="V336" i="41" s="1"/>
  <c r="V340" i="41" s="1"/>
  <c r="W336" i="41" s="1"/>
  <c r="W340" i="41" s="1"/>
  <c r="X336" i="41" s="1"/>
  <c r="X340" i="41" s="1"/>
  <c r="Y336" i="41" s="1"/>
  <c r="Y340" i="41" s="1"/>
  <c r="Z336" i="41" s="1"/>
  <c r="Z340" i="41" s="1"/>
  <c r="AA336" i="41" s="1"/>
  <c r="AA340" i="41" s="1"/>
  <c r="AB336" i="41" s="1"/>
  <c r="AB340" i="41" s="1"/>
  <c r="AC336" i="41" s="1"/>
  <c r="AC340" i="41" s="1"/>
  <c r="AD336" i="41" s="1"/>
  <c r="AD340" i="41" s="1"/>
  <c r="AE336" i="41" s="1"/>
  <c r="AE340" i="41" s="1"/>
  <c r="AF336" i="41" s="1"/>
  <c r="AF340" i="41" s="1"/>
  <c r="AG336" i="41" s="1"/>
  <c r="AG340" i="41" s="1"/>
  <c r="AH336" i="41" s="1"/>
  <c r="AH340" i="41" s="1"/>
  <c r="AI336" i="41" s="1"/>
  <c r="AI340" i="41" s="1"/>
  <c r="AJ336" i="41" s="1"/>
  <c r="AJ340" i="41" s="1"/>
  <c r="AK336" i="41" s="1"/>
  <c r="AK340" i="41" s="1"/>
  <c r="AL336" i="41" s="1"/>
  <c r="AL340" i="41" s="1"/>
  <c r="AM336" i="41" s="1"/>
  <c r="AM340" i="41" s="1"/>
  <c r="AN336" i="41" s="1"/>
  <c r="AN340" i="41" s="1"/>
  <c r="AO336" i="41" s="1"/>
  <c r="AO340" i="41" s="1"/>
  <c r="AP336" i="41" s="1"/>
  <c r="AP340" i="41" s="1"/>
  <c r="AQ336" i="41" s="1"/>
  <c r="AQ340" i="41" s="1"/>
  <c r="AR336" i="41" s="1"/>
  <c r="AR340" i="41" s="1"/>
  <c r="AS336" i="41" s="1"/>
  <c r="AS340" i="41" s="1"/>
  <c r="AT336" i="41" s="1"/>
  <c r="AT340" i="41" s="1"/>
  <c r="AU336" i="41" s="1"/>
  <c r="AU340" i="41" s="1"/>
  <c r="AV336" i="41" s="1"/>
  <c r="AV340" i="41" s="1"/>
  <c r="AW336" i="41" s="1"/>
  <c r="AW340" i="41" s="1"/>
  <c r="AX336" i="41" s="1"/>
  <c r="AX340" i="41" s="1"/>
  <c r="AY336" i="41" s="1"/>
  <c r="AY340" i="41" s="1"/>
  <c r="AZ336" i="41" s="1"/>
  <c r="AZ340" i="41" s="1"/>
  <c r="BA336" i="41" s="1"/>
  <c r="BA340" i="41" s="1"/>
  <c r="BB336" i="41" s="1"/>
  <c r="BB340" i="41" s="1"/>
  <c r="BC336" i="41" s="1"/>
  <c r="BC340" i="41" s="1"/>
  <c r="BD336" i="41" s="1"/>
  <c r="BD340" i="41" s="1"/>
  <c r="BE336" i="41" s="1"/>
  <c r="BE340" i="41" s="1"/>
  <c r="BF336" i="41" s="1"/>
  <c r="BF340" i="41" s="1"/>
  <c r="BG336" i="41" s="1"/>
  <c r="BG340" i="41" s="1"/>
  <c r="BH336" i="41" s="1"/>
  <c r="BH340" i="41" s="1"/>
  <c r="BI336" i="41" s="1"/>
  <c r="BI340" i="41" s="1"/>
  <c r="BJ336" i="41" s="1"/>
  <c r="BJ340" i="41" s="1"/>
  <c r="BK336" i="41" s="1"/>
  <c r="BK340" i="41" s="1"/>
  <c r="BL336" i="41" s="1"/>
  <c r="BL340" i="41" s="1"/>
  <c r="BM336" i="41" s="1"/>
  <c r="BM340" i="41" s="1"/>
  <c r="BN336" i="41" s="1"/>
  <c r="BN340" i="41" s="1"/>
  <c r="BO336" i="41" s="1"/>
  <c r="BO340" i="41" s="1"/>
  <c r="BP336" i="41" s="1"/>
  <c r="BP340" i="41" s="1"/>
  <c r="BQ336" i="41" s="1"/>
  <c r="BQ340" i="41" s="1"/>
  <c r="BR336" i="41" s="1"/>
  <c r="BR340" i="41" s="1"/>
  <c r="BS336" i="41" s="1"/>
  <c r="BS340" i="41" s="1"/>
  <c r="BT336" i="41" s="1"/>
  <c r="BT340" i="41" s="1"/>
  <c r="BU336" i="41" s="1"/>
  <c r="BU340" i="41" s="1"/>
  <c r="BV336" i="41" s="1"/>
  <c r="BV340" i="41" s="1"/>
  <c r="BW336" i="41" s="1"/>
  <c r="D263" i="41"/>
  <c r="E259" i="41" s="1"/>
  <c r="E263" i="41" s="1"/>
  <c r="F259" i="41" s="1"/>
  <c r="F263" i="41" s="1"/>
  <c r="G259" i="41" s="1"/>
  <c r="G263" i="41" s="1"/>
  <c r="H259" i="41" s="1"/>
  <c r="H263" i="41" s="1"/>
  <c r="I259" i="41" s="1"/>
  <c r="I263" i="41" s="1"/>
  <c r="J259" i="41" s="1"/>
  <c r="J263" i="41" s="1"/>
  <c r="K259" i="41" s="1"/>
  <c r="K263" i="41" s="1"/>
  <c r="L259" i="41" s="1"/>
  <c r="L263" i="41" s="1"/>
  <c r="M259" i="41" s="1"/>
  <c r="M263" i="41" s="1"/>
  <c r="N259" i="41" s="1"/>
  <c r="N263" i="41" s="1"/>
  <c r="O259" i="41" s="1"/>
  <c r="O263" i="41" s="1"/>
  <c r="P259" i="41" s="1"/>
  <c r="P263" i="41" s="1"/>
  <c r="Q259" i="41" s="1"/>
  <c r="Q263" i="41" s="1"/>
  <c r="R259" i="41" s="1"/>
  <c r="R263" i="41" s="1"/>
  <c r="S259" i="41" s="1"/>
  <c r="S263" i="41" s="1"/>
  <c r="T259" i="41" s="1"/>
  <c r="T263" i="41" s="1"/>
  <c r="U259" i="41" s="1"/>
  <c r="U263" i="41" s="1"/>
  <c r="V259" i="41" s="1"/>
  <c r="V263" i="41" s="1"/>
  <c r="W259" i="41" s="1"/>
  <c r="W263" i="41" s="1"/>
  <c r="X259" i="41" s="1"/>
  <c r="X263" i="41" s="1"/>
  <c r="Y259" i="41" s="1"/>
  <c r="Y263" i="41" s="1"/>
  <c r="Z259" i="41" s="1"/>
  <c r="Z263" i="41" s="1"/>
  <c r="AA259" i="41" s="1"/>
  <c r="AA263" i="41" s="1"/>
  <c r="AB259" i="41" s="1"/>
  <c r="AB263" i="41" s="1"/>
  <c r="AC259" i="41" s="1"/>
  <c r="AC263" i="41" s="1"/>
  <c r="AD259" i="41" s="1"/>
  <c r="AD263" i="41" s="1"/>
  <c r="AE259" i="41" s="1"/>
  <c r="AE263" i="41" s="1"/>
  <c r="AF259" i="41" s="1"/>
  <c r="AF263" i="41" s="1"/>
  <c r="AG259" i="41" s="1"/>
  <c r="AG263" i="41" s="1"/>
  <c r="AH259" i="41" s="1"/>
  <c r="AH263" i="41" s="1"/>
  <c r="AI259" i="41" s="1"/>
  <c r="AI263" i="41" s="1"/>
  <c r="AJ259" i="41" s="1"/>
  <c r="AJ263" i="41" s="1"/>
  <c r="AK259" i="41" s="1"/>
  <c r="AK263" i="41" s="1"/>
  <c r="AL259" i="41" s="1"/>
  <c r="AL263" i="41" s="1"/>
  <c r="AM259" i="41" s="1"/>
  <c r="AM263" i="41" s="1"/>
  <c r="AN259" i="41" s="1"/>
  <c r="AN263" i="41" s="1"/>
  <c r="AO259" i="41" s="1"/>
  <c r="AO263" i="41" s="1"/>
  <c r="AP259" i="41" s="1"/>
  <c r="AP263" i="41" s="1"/>
  <c r="AQ259" i="41" s="1"/>
  <c r="AQ263" i="41" s="1"/>
  <c r="AR259" i="41" s="1"/>
  <c r="AR263" i="41" s="1"/>
  <c r="AS259" i="41" s="1"/>
  <c r="AS263" i="41" s="1"/>
  <c r="AT259" i="41" s="1"/>
  <c r="AT263" i="41" s="1"/>
  <c r="AU259" i="41" s="1"/>
  <c r="AU263" i="41" s="1"/>
  <c r="AV259" i="41" s="1"/>
  <c r="AV263" i="41" s="1"/>
  <c r="AW259" i="41" s="1"/>
  <c r="AW263" i="41" s="1"/>
  <c r="AX259" i="41" s="1"/>
  <c r="AX263" i="41" s="1"/>
  <c r="AY259" i="41" s="1"/>
  <c r="AY263" i="41" s="1"/>
  <c r="AZ259" i="41" s="1"/>
  <c r="AZ263" i="41" s="1"/>
  <c r="BA259" i="41" s="1"/>
  <c r="BA263" i="41" s="1"/>
  <c r="BB259" i="41" s="1"/>
  <c r="BB263" i="41" s="1"/>
  <c r="BC259" i="41" s="1"/>
  <c r="BC263" i="41" s="1"/>
  <c r="BD259" i="41" s="1"/>
  <c r="BD263" i="41" s="1"/>
  <c r="BE259" i="41" s="1"/>
  <c r="BE263" i="41" s="1"/>
  <c r="BF259" i="41" s="1"/>
  <c r="BF263" i="41" s="1"/>
  <c r="BG259" i="41" s="1"/>
  <c r="BG263" i="41" s="1"/>
  <c r="BH259" i="41" s="1"/>
  <c r="BH263" i="41" s="1"/>
  <c r="BI259" i="41" s="1"/>
  <c r="BI263" i="41" s="1"/>
  <c r="BJ259" i="41" s="1"/>
  <c r="BJ263" i="41" s="1"/>
  <c r="BK259" i="41" s="1"/>
  <c r="BK263" i="41" s="1"/>
  <c r="BL259" i="41" s="1"/>
  <c r="D333" i="41"/>
  <c r="E329" i="41" s="1"/>
  <c r="E333" i="41" s="1"/>
  <c r="F329" i="41" s="1"/>
  <c r="F333" i="41" s="1"/>
  <c r="G329" i="41" s="1"/>
  <c r="G333" i="41" s="1"/>
  <c r="H329" i="41" s="1"/>
  <c r="H333" i="41" s="1"/>
  <c r="I329" i="41" s="1"/>
  <c r="I333" i="41" s="1"/>
  <c r="J329" i="41" s="1"/>
  <c r="J333" i="41" s="1"/>
  <c r="K329" i="41" s="1"/>
  <c r="K333" i="41" s="1"/>
  <c r="L329" i="41" s="1"/>
  <c r="L333" i="41" s="1"/>
  <c r="M329" i="41" s="1"/>
  <c r="M333" i="41" s="1"/>
  <c r="N329" i="41" s="1"/>
  <c r="N333" i="41" s="1"/>
  <c r="O329" i="41" s="1"/>
  <c r="O333" i="41" s="1"/>
  <c r="P329" i="41" s="1"/>
  <c r="P333" i="41" s="1"/>
  <c r="Q329" i="41" s="1"/>
  <c r="Q333" i="41" s="1"/>
  <c r="R329" i="41" s="1"/>
  <c r="R333" i="41" s="1"/>
  <c r="S329" i="41" s="1"/>
  <c r="S333" i="41" s="1"/>
  <c r="T329" i="41" s="1"/>
  <c r="T333" i="41" s="1"/>
  <c r="U329" i="41" s="1"/>
  <c r="U333" i="41" s="1"/>
  <c r="V329" i="41" s="1"/>
  <c r="V333" i="41" s="1"/>
  <c r="W329" i="41" s="1"/>
  <c r="W333" i="41" s="1"/>
  <c r="X329" i="41" s="1"/>
  <c r="X333" i="41" s="1"/>
  <c r="Y329" i="41" s="1"/>
  <c r="Y333" i="41" s="1"/>
  <c r="Z329" i="41" s="1"/>
  <c r="Z333" i="41" s="1"/>
  <c r="AA329" i="41" s="1"/>
  <c r="AA333" i="41" s="1"/>
  <c r="AB329" i="41" s="1"/>
  <c r="AB333" i="41" s="1"/>
  <c r="AC329" i="41" s="1"/>
  <c r="AC333" i="41" s="1"/>
  <c r="AD329" i="41" s="1"/>
  <c r="AD333" i="41" s="1"/>
  <c r="AE329" i="41" s="1"/>
  <c r="AE333" i="41" s="1"/>
  <c r="AF329" i="41" s="1"/>
  <c r="AF333" i="41" s="1"/>
  <c r="AG329" i="41" s="1"/>
  <c r="AG333" i="41" s="1"/>
  <c r="AH329" i="41" s="1"/>
  <c r="AH333" i="41" s="1"/>
  <c r="AI329" i="41" s="1"/>
  <c r="AI333" i="41" s="1"/>
  <c r="AJ329" i="41" s="1"/>
  <c r="AJ333" i="41" s="1"/>
  <c r="AK329" i="41" s="1"/>
  <c r="AK333" i="41" s="1"/>
  <c r="AL329" i="41" s="1"/>
  <c r="AL333" i="41" s="1"/>
  <c r="AM329" i="41" s="1"/>
  <c r="AM333" i="41" s="1"/>
  <c r="AN329" i="41" s="1"/>
  <c r="AN333" i="41" s="1"/>
  <c r="AO329" i="41" s="1"/>
  <c r="AO333" i="41" s="1"/>
  <c r="AP329" i="41" s="1"/>
  <c r="AP333" i="41" s="1"/>
  <c r="AQ329" i="41" s="1"/>
  <c r="AQ333" i="41" s="1"/>
  <c r="AR329" i="41" s="1"/>
  <c r="AR333" i="41" s="1"/>
  <c r="AS329" i="41" s="1"/>
  <c r="AS333" i="41" s="1"/>
  <c r="AT329" i="41" s="1"/>
  <c r="AT333" i="41" s="1"/>
  <c r="AU329" i="41" s="1"/>
  <c r="AU333" i="41" s="1"/>
  <c r="AV329" i="41" s="1"/>
  <c r="AV333" i="41" s="1"/>
  <c r="AW329" i="41" s="1"/>
  <c r="AW333" i="41" s="1"/>
  <c r="AX329" i="41" s="1"/>
  <c r="AX333" i="41" s="1"/>
  <c r="AY329" i="41" s="1"/>
  <c r="AY333" i="41" s="1"/>
  <c r="AZ329" i="41" s="1"/>
  <c r="AZ333" i="41" s="1"/>
  <c r="BA329" i="41" s="1"/>
  <c r="BA333" i="41" s="1"/>
  <c r="BB329" i="41" s="1"/>
  <c r="BB333" i="41" s="1"/>
  <c r="BC329" i="41" s="1"/>
  <c r="BC333" i="41" s="1"/>
  <c r="BD329" i="41" s="1"/>
  <c r="BD333" i="41" s="1"/>
  <c r="BE329" i="41" s="1"/>
  <c r="BE333" i="41" s="1"/>
  <c r="BF329" i="41" s="1"/>
  <c r="BF333" i="41" s="1"/>
  <c r="BG329" i="41" s="1"/>
  <c r="BG333" i="41" s="1"/>
  <c r="BH329" i="41" s="1"/>
  <c r="BH333" i="41" s="1"/>
  <c r="BI329" i="41" s="1"/>
  <c r="BI333" i="41" s="1"/>
  <c r="BJ329" i="41" s="1"/>
  <c r="BJ333" i="41" s="1"/>
  <c r="BK329" i="41" s="1"/>
  <c r="BK333" i="41" s="1"/>
  <c r="BL329" i="41" s="1"/>
  <c r="BL333" i="41" s="1"/>
  <c r="BM329" i="41" s="1"/>
  <c r="BM333" i="41" s="1"/>
  <c r="BN329" i="41" s="1"/>
  <c r="BN333" i="41" s="1"/>
  <c r="BO329" i="41" s="1"/>
  <c r="BO333" i="41" s="1"/>
  <c r="BP329" i="41" s="1"/>
  <c r="BP333" i="41" s="1"/>
  <c r="BQ329" i="41" s="1"/>
  <c r="BQ333" i="41" s="1"/>
  <c r="BR329" i="41" s="1"/>
  <c r="BR333" i="41" s="1"/>
  <c r="BS329" i="41" s="1"/>
  <c r="BS333" i="41" s="1"/>
  <c r="BT329" i="41" s="1"/>
  <c r="BT333" i="41" s="1"/>
  <c r="BU329" i="41" s="1"/>
  <c r="BU333" i="41" s="1"/>
  <c r="BV329" i="41" s="1"/>
  <c r="BV333" i="41" s="1"/>
  <c r="BW329" i="41" s="1"/>
  <c r="D361" i="41"/>
  <c r="E357" i="41" s="1"/>
  <c r="E361" i="41" s="1"/>
  <c r="F357" i="41" s="1"/>
  <c r="F361" i="41" s="1"/>
  <c r="G357" i="41" s="1"/>
  <c r="G361" i="41" s="1"/>
  <c r="H357" i="41" s="1"/>
  <c r="H361" i="41" s="1"/>
  <c r="I357" i="41" s="1"/>
  <c r="I361" i="41" s="1"/>
  <c r="J357" i="41" s="1"/>
  <c r="J361" i="41" s="1"/>
  <c r="K357" i="41" s="1"/>
  <c r="K361" i="41" s="1"/>
  <c r="L357" i="41" s="1"/>
  <c r="L361" i="41" s="1"/>
  <c r="M357" i="41" s="1"/>
  <c r="M361" i="41" s="1"/>
  <c r="N357" i="41" s="1"/>
  <c r="N361" i="41" s="1"/>
  <c r="O357" i="41" s="1"/>
  <c r="O361" i="41" s="1"/>
  <c r="P357" i="41" s="1"/>
  <c r="P361" i="41" s="1"/>
  <c r="Q357" i="41" s="1"/>
  <c r="Q361" i="41" s="1"/>
  <c r="R357" i="41" s="1"/>
  <c r="R361" i="41" s="1"/>
  <c r="S357" i="41" s="1"/>
  <c r="S361" i="41" s="1"/>
  <c r="T357" i="41" s="1"/>
  <c r="T361" i="41" s="1"/>
  <c r="U357" i="41" s="1"/>
  <c r="U361" i="41" s="1"/>
  <c r="V357" i="41" s="1"/>
  <c r="V361" i="41" s="1"/>
  <c r="W357" i="41" s="1"/>
  <c r="W361" i="41" s="1"/>
  <c r="X357" i="41" s="1"/>
  <c r="X361" i="41" s="1"/>
  <c r="Y357" i="41" s="1"/>
  <c r="Y361" i="41" s="1"/>
  <c r="Z357" i="41" s="1"/>
  <c r="Z361" i="41" s="1"/>
  <c r="AA357" i="41" s="1"/>
  <c r="AA361" i="41" s="1"/>
  <c r="AB357" i="41" s="1"/>
  <c r="AB361" i="41" s="1"/>
  <c r="AC357" i="41" s="1"/>
  <c r="AC361" i="41" s="1"/>
  <c r="AD357" i="41" s="1"/>
  <c r="AD361" i="41" s="1"/>
  <c r="AE357" i="41" s="1"/>
  <c r="AE361" i="41" s="1"/>
  <c r="AF357" i="41" s="1"/>
  <c r="AF361" i="41" s="1"/>
  <c r="AG357" i="41" s="1"/>
  <c r="AG361" i="41" s="1"/>
  <c r="AH357" i="41" s="1"/>
  <c r="AH361" i="41" s="1"/>
  <c r="AI357" i="41" s="1"/>
  <c r="AI361" i="41" s="1"/>
  <c r="AJ357" i="41" s="1"/>
  <c r="AJ361" i="41" s="1"/>
  <c r="AK357" i="41" s="1"/>
  <c r="AK361" i="41" s="1"/>
  <c r="AL357" i="41" s="1"/>
  <c r="AL361" i="41" s="1"/>
  <c r="AM357" i="41" s="1"/>
  <c r="AM361" i="41" s="1"/>
  <c r="AN357" i="41" s="1"/>
  <c r="AN361" i="41" s="1"/>
  <c r="AO357" i="41" s="1"/>
  <c r="AO361" i="41" s="1"/>
  <c r="AP357" i="41" s="1"/>
  <c r="AP361" i="41" s="1"/>
  <c r="AQ357" i="41" s="1"/>
  <c r="AQ361" i="41" s="1"/>
  <c r="AR357" i="41" s="1"/>
  <c r="AR361" i="41" s="1"/>
  <c r="AS357" i="41" s="1"/>
  <c r="AS361" i="41" s="1"/>
  <c r="AT357" i="41" s="1"/>
  <c r="AT361" i="41" s="1"/>
  <c r="AU357" i="41" s="1"/>
  <c r="AU361" i="41" s="1"/>
  <c r="AV357" i="41" s="1"/>
  <c r="AV361" i="41" s="1"/>
  <c r="AW357" i="41" s="1"/>
  <c r="AW361" i="41" s="1"/>
  <c r="AX357" i="41" s="1"/>
  <c r="AX361" i="41" s="1"/>
  <c r="AY357" i="41" s="1"/>
  <c r="AY361" i="41" s="1"/>
  <c r="AZ357" i="41" s="1"/>
  <c r="AZ361" i="41" s="1"/>
  <c r="BA357" i="41" s="1"/>
  <c r="BA361" i="41" s="1"/>
  <c r="BB357" i="41" s="1"/>
  <c r="BB361" i="41" s="1"/>
  <c r="BC357" i="41" s="1"/>
  <c r="BC361" i="41" s="1"/>
  <c r="BD357" i="41" s="1"/>
  <c r="BD361" i="41" s="1"/>
  <c r="BE357" i="41" s="1"/>
  <c r="BE361" i="41" s="1"/>
  <c r="BF357" i="41" s="1"/>
  <c r="BF361" i="41" s="1"/>
  <c r="BG357" i="41" s="1"/>
  <c r="BG361" i="41" s="1"/>
  <c r="BH357" i="41" s="1"/>
  <c r="BH361" i="41" s="1"/>
  <c r="BI357" i="41" s="1"/>
  <c r="BI361" i="41" s="1"/>
  <c r="BJ357" i="41" s="1"/>
  <c r="BJ361" i="41" s="1"/>
  <c r="BK357" i="41" s="1"/>
  <c r="BK361" i="41" s="1"/>
  <c r="BL357" i="41" s="1"/>
  <c r="BL361" i="41" s="1"/>
  <c r="BM357" i="41" s="1"/>
  <c r="BM361" i="41" s="1"/>
  <c r="BN357" i="41" s="1"/>
  <c r="BN361" i="41" s="1"/>
  <c r="BO357" i="41" s="1"/>
  <c r="BO361" i="41" s="1"/>
  <c r="BP357" i="41" s="1"/>
  <c r="BP361" i="41" s="1"/>
  <c r="BQ357" i="41" s="1"/>
  <c r="BQ361" i="41" s="1"/>
  <c r="BR357" i="41" s="1"/>
  <c r="BR361" i="41" s="1"/>
  <c r="BS357" i="41" s="1"/>
  <c r="BS361" i="41" s="1"/>
  <c r="BT357" i="41" s="1"/>
  <c r="BT361" i="41" s="1"/>
  <c r="BU357" i="41" s="1"/>
  <c r="BU361" i="41" s="1"/>
  <c r="BV357" i="41" s="1"/>
  <c r="BV361" i="41" s="1"/>
  <c r="BW357" i="41" s="1"/>
  <c r="D368" i="41"/>
  <c r="E364" i="41" s="1"/>
  <c r="E368" i="41" s="1"/>
  <c r="F364" i="41" s="1"/>
  <c r="F368" i="41" s="1"/>
  <c r="G364" i="41" s="1"/>
  <c r="G368" i="41" s="1"/>
  <c r="H364" i="41" s="1"/>
  <c r="H368" i="41" s="1"/>
  <c r="I364" i="41" s="1"/>
  <c r="I368" i="41" s="1"/>
  <c r="J364" i="41" s="1"/>
  <c r="J368" i="41" s="1"/>
  <c r="K364" i="41" s="1"/>
  <c r="K368" i="41" s="1"/>
  <c r="L364" i="41" s="1"/>
  <c r="L368" i="41" s="1"/>
  <c r="M364" i="41" s="1"/>
  <c r="M368" i="41" s="1"/>
  <c r="N364" i="41" s="1"/>
  <c r="N368" i="41" s="1"/>
  <c r="O364" i="41" s="1"/>
  <c r="O368" i="41" s="1"/>
  <c r="P364" i="41" s="1"/>
  <c r="P368" i="41" s="1"/>
  <c r="Q364" i="41" s="1"/>
  <c r="Q368" i="41" s="1"/>
  <c r="R364" i="41" s="1"/>
  <c r="R368" i="41" s="1"/>
  <c r="S364" i="41" s="1"/>
  <c r="S368" i="41" s="1"/>
  <c r="T364" i="41" s="1"/>
  <c r="T368" i="41" s="1"/>
  <c r="U364" i="41" s="1"/>
  <c r="U368" i="41" s="1"/>
  <c r="V364" i="41" s="1"/>
  <c r="V368" i="41" s="1"/>
  <c r="W364" i="41" s="1"/>
  <c r="W368" i="41" s="1"/>
  <c r="X364" i="41" s="1"/>
  <c r="X368" i="41" s="1"/>
  <c r="Y364" i="41" s="1"/>
  <c r="Y368" i="41" s="1"/>
  <c r="Z364" i="41" s="1"/>
  <c r="Z368" i="41" s="1"/>
  <c r="AA364" i="41" s="1"/>
  <c r="AA368" i="41" s="1"/>
  <c r="AB364" i="41" s="1"/>
  <c r="AB368" i="41" s="1"/>
  <c r="AC364" i="41" s="1"/>
  <c r="AC368" i="41" s="1"/>
  <c r="AD364" i="41" s="1"/>
  <c r="AD368" i="41" s="1"/>
  <c r="AE364" i="41" s="1"/>
  <c r="AE368" i="41" s="1"/>
  <c r="AF364" i="41" s="1"/>
  <c r="AF368" i="41" s="1"/>
  <c r="AG364" i="41" s="1"/>
  <c r="AG368" i="41" s="1"/>
  <c r="AH364" i="41" s="1"/>
  <c r="AH368" i="41" s="1"/>
  <c r="AI364" i="41" s="1"/>
  <c r="AI368" i="41" s="1"/>
  <c r="AJ364" i="41" s="1"/>
  <c r="AJ368" i="41" s="1"/>
  <c r="AK364" i="41" s="1"/>
  <c r="AK368" i="41" s="1"/>
  <c r="AL364" i="41" s="1"/>
  <c r="AL368" i="41" s="1"/>
  <c r="AM364" i="41" s="1"/>
  <c r="AM368" i="41" s="1"/>
  <c r="AN364" i="41" s="1"/>
  <c r="AN368" i="41" s="1"/>
  <c r="AO364" i="41" s="1"/>
  <c r="AO368" i="41" s="1"/>
  <c r="AP364" i="41" s="1"/>
  <c r="AP368" i="41" s="1"/>
  <c r="AQ364" i="41" s="1"/>
  <c r="AQ368" i="41" s="1"/>
  <c r="AR364" i="41" s="1"/>
  <c r="AR368" i="41" s="1"/>
  <c r="AS364" i="41" s="1"/>
  <c r="AS368" i="41" s="1"/>
  <c r="AT364" i="41" s="1"/>
  <c r="AT368" i="41" s="1"/>
  <c r="AU364" i="41" s="1"/>
  <c r="AU368" i="41" s="1"/>
  <c r="AV364" i="41" s="1"/>
  <c r="AV368" i="41" s="1"/>
  <c r="AW364" i="41" s="1"/>
  <c r="AW368" i="41" s="1"/>
  <c r="AX364" i="41" s="1"/>
  <c r="AX368" i="41" s="1"/>
  <c r="AY364" i="41" s="1"/>
  <c r="AY368" i="41" s="1"/>
  <c r="AZ364" i="41" s="1"/>
  <c r="AZ368" i="41" s="1"/>
  <c r="BA364" i="41" s="1"/>
  <c r="BA368" i="41" s="1"/>
  <c r="BB364" i="41" s="1"/>
  <c r="BB368" i="41" s="1"/>
  <c r="BC364" i="41" s="1"/>
  <c r="BC368" i="41" s="1"/>
  <c r="BD364" i="41" s="1"/>
  <c r="BD368" i="41" s="1"/>
  <c r="BE364" i="41" s="1"/>
  <c r="BE368" i="41" s="1"/>
  <c r="BF364" i="41" s="1"/>
  <c r="BF368" i="41" s="1"/>
  <c r="BG364" i="41" s="1"/>
  <c r="BG368" i="41" s="1"/>
  <c r="BH364" i="41" s="1"/>
  <c r="BH368" i="41" s="1"/>
  <c r="BI364" i="41" s="1"/>
  <c r="BI368" i="41" s="1"/>
  <c r="BJ364" i="41" s="1"/>
  <c r="BJ368" i="41" s="1"/>
  <c r="BK364" i="41" s="1"/>
  <c r="BK368" i="41" s="1"/>
  <c r="BL364" i="41" s="1"/>
  <c r="BL368" i="41" s="1"/>
  <c r="BM364" i="41" s="1"/>
  <c r="BM368" i="41" s="1"/>
  <c r="BN364" i="41" s="1"/>
  <c r="BN368" i="41" s="1"/>
  <c r="BO364" i="41" s="1"/>
  <c r="BO368" i="41" s="1"/>
  <c r="BP364" i="41" s="1"/>
  <c r="BP368" i="41" s="1"/>
  <c r="BQ364" i="41" s="1"/>
  <c r="BQ368" i="41" s="1"/>
  <c r="BR364" i="41" s="1"/>
  <c r="BR368" i="41" s="1"/>
  <c r="BS364" i="41" s="1"/>
  <c r="BS368" i="41" s="1"/>
  <c r="BT364" i="41" s="1"/>
  <c r="BT368" i="41" s="1"/>
  <c r="BU364" i="41" s="1"/>
  <c r="BU368" i="41" s="1"/>
  <c r="BV364" i="41" s="1"/>
  <c r="BV368" i="41" s="1"/>
  <c r="BW364" i="41" s="1"/>
  <c r="BL347" i="41"/>
  <c r="BM343" i="41" s="1"/>
  <c r="BM347" i="41" s="1"/>
  <c r="BN343" i="41" s="1"/>
  <c r="BN347" i="41" s="1"/>
  <c r="BO343" i="41" s="1"/>
  <c r="BO347" i="41" s="1"/>
  <c r="BP343" i="41" s="1"/>
  <c r="BP347" i="41" s="1"/>
  <c r="BQ343" i="41" s="1"/>
  <c r="BQ347" i="41" s="1"/>
  <c r="BR343" i="41" s="1"/>
  <c r="BR347" i="41" s="1"/>
  <c r="BS343" i="41" s="1"/>
  <c r="BS347" i="41" s="1"/>
  <c r="BT343" i="41" s="1"/>
  <c r="BT347" i="41" s="1"/>
  <c r="BU343" i="41" s="1"/>
  <c r="BU347" i="41" s="1"/>
  <c r="BV343" i="41" s="1"/>
  <c r="BV347" i="41" s="1"/>
  <c r="BW343" i="41" s="1"/>
  <c r="D235" i="41"/>
  <c r="E231" i="41" s="1"/>
  <c r="E235" i="41" s="1"/>
  <c r="F231" i="41" s="1"/>
  <c r="F235" i="41" s="1"/>
  <c r="G231" i="41" s="1"/>
  <c r="G235" i="41" s="1"/>
  <c r="H231" i="41" s="1"/>
  <c r="H235" i="41" s="1"/>
  <c r="I231" i="41" s="1"/>
  <c r="I235" i="41" s="1"/>
  <c r="J231" i="41" s="1"/>
  <c r="J235" i="41" s="1"/>
  <c r="K231" i="41" s="1"/>
  <c r="K235" i="41" s="1"/>
  <c r="L231" i="41" s="1"/>
  <c r="L235" i="41" s="1"/>
  <c r="M231" i="41" s="1"/>
  <c r="M235" i="41" s="1"/>
  <c r="N231" i="41" s="1"/>
  <c r="N235" i="41" s="1"/>
  <c r="O231" i="41" s="1"/>
  <c r="O235" i="41" s="1"/>
  <c r="P231" i="41" s="1"/>
  <c r="P235" i="41" s="1"/>
  <c r="Q231" i="41" s="1"/>
  <c r="Q235" i="41" s="1"/>
  <c r="R231" i="41" s="1"/>
  <c r="R235" i="41" s="1"/>
  <c r="S231" i="41" s="1"/>
  <c r="S235" i="41" s="1"/>
  <c r="T231" i="41" s="1"/>
  <c r="T235" i="41" s="1"/>
  <c r="U231" i="41" s="1"/>
  <c r="U235" i="41" s="1"/>
  <c r="V231" i="41" s="1"/>
  <c r="V235" i="41" s="1"/>
  <c r="W231" i="41" s="1"/>
  <c r="W235" i="41" s="1"/>
  <c r="X231" i="41" s="1"/>
  <c r="X235" i="41" s="1"/>
  <c r="Y231" i="41" s="1"/>
  <c r="Y235" i="41" s="1"/>
  <c r="Z231" i="41" s="1"/>
  <c r="Z235" i="41" s="1"/>
  <c r="AA231" i="41" s="1"/>
  <c r="AA235" i="41" s="1"/>
  <c r="AB231" i="41" s="1"/>
  <c r="AB235" i="41" s="1"/>
  <c r="AC231" i="41" s="1"/>
  <c r="AC235" i="41" s="1"/>
  <c r="AD231" i="41" s="1"/>
  <c r="AD235" i="41" s="1"/>
  <c r="AE231" i="41" s="1"/>
  <c r="AE235" i="41" s="1"/>
  <c r="AF231" i="41" s="1"/>
  <c r="AF235" i="41" s="1"/>
  <c r="AG231" i="41" s="1"/>
  <c r="AG235" i="41" s="1"/>
  <c r="AH231" i="41" s="1"/>
  <c r="AH235" i="41" s="1"/>
  <c r="AI231" i="41" s="1"/>
  <c r="AI235" i="41" s="1"/>
  <c r="AJ231" i="41" s="1"/>
  <c r="AJ235" i="41" s="1"/>
  <c r="AK231" i="41" s="1"/>
  <c r="AK235" i="41" s="1"/>
  <c r="AL231" i="41" s="1"/>
  <c r="AL235" i="41" s="1"/>
  <c r="AM231" i="41" s="1"/>
  <c r="AM235" i="41" s="1"/>
  <c r="AN231" i="41" s="1"/>
  <c r="AN235" i="41" s="1"/>
  <c r="AO231" i="41" s="1"/>
  <c r="AO235" i="41" s="1"/>
  <c r="AP231" i="41" s="1"/>
  <c r="AP235" i="41" s="1"/>
  <c r="AQ231" i="41" s="1"/>
  <c r="AQ235" i="41" s="1"/>
  <c r="AR231" i="41" s="1"/>
  <c r="AR235" i="41" s="1"/>
  <c r="AS231" i="41" s="1"/>
  <c r="AS235" i="41" s="1"/>
  <c r="AT231" i="41" s="1"/>
  <c r="AT235" i="41" s="1"/>
  <c r="AU231" i="41" s="1"/>
  <c r="AU235" i="41" s="1"/>
  <c r="AV231" i="41" s="1"/>
  <c r="AV235" i="41" s="1"/>
  <c r="AW231" i="41" s="1"/>
  <c r="AW235" i="41" s="1"/>
  <c r="AX231" i="41" s="1"/>
  <c r="AX235" i="41" s="1"/>
  <c r="AY231" i="41" s="1"/>
  <c r="AY235" i="41" s="1"/>
  <c r="AZ231" i="41" s="1"/>
  <c r="AZ235" i="41" s="1"/>
  <c r="BA231" i="41" s="1"/>
  <c r="BA235" i="41" s="1"/>
  <c r="BB231" i="41" s="1"/>
  <c r="BB235" i="41" s="1"/>
  <c r="BC231" i="41" s="1"/>
  <c r="BC235" i="41" s="1"/>
  <c r="BD231" i="41" s="1"/>
  <c r="BD235" i="41" s="1"/>
  <c r="BE231" i="41" s="1"/>
  <c r="BE235" i="41" s="1"/>
  <c r="BF231" i="41" s="1"/>
  <c r="BF235" i="41" s="1"/>
  <c r="BG231" i="41" s="1"/>
  <c r="BG235" i="41" s="1"/>
  <c r="BH231" i="41" s="1"/>
  <c r="BH235" i="41" s="1"/>
  <c r="BI231" i="41" s="1"/>
  <c r="BI235" i="41" s="1"/>
  <c r="BJ231" i="41" s="1"/>
  <c r="BJ235" i="41" s="1"/>
  <c r="BK231" i="41" s="1"/>
  <c r="BK235" i="41" s="1"/>
  <c r="BL231" i="41" s="1"/>
  <c r="E176" i="41"/>
  <c r="F171" i="41" s="1"/>
  <c r="F176" i="41" s="1"/>
  <c r="G171" i="41" s="1"/>
  <c r="G176" i="41" s="1"/>
  <c r="H171" i="41" s="1"/>
  <c r="H176" i="41" s="1"/>
  <c r="I171" i="41" s="1"/>
  <c r="I176" i="41" s="1"/>
  <c r="J171" i="41" s="1"/>
  <c r="J176" i="41" s="1"/>
  <c r="K171" i="41" s="1"/>
  <c r="K176" i="41" s="1"/>
  <c r="L171" i="41" s="1"/>
  <c r="L176" i="41" s="1"/>
  <c r="M171" i="41" s="1"/>
  <c r="M176" i="41" s="1"/>
  <c r="N171" i="41" s="1"/>
  <c r="N176" i="41" s="1"/>
  <c r="O171" i="41" s="1"/>
  <c r="O176" i="41" s="1"/>
  <c r="P171" i="41" s="1"/>
  <c r="P176" i="41" s="1"/>
  <c r="Q171" i="41" s="1"/>
  <c r="Q176" i="41" s="1"/>
  <c r="R171" i="41" s="1"/>
  <c r="R176" i="41" s="1"/>
  <c r="S171" i="41" s="1"/>
  <c r="S176" i="41" s="1"/>
  <c r="T171" i="41" s="1"/>
  <c r="T176" i="41" s="1"/>
  <c r="U171" i="41" s="1"/>
  <c r="U176" i="41" s="1"/>
  <c r="V171" i="41" s="1"/>
  <c r="V176" i="41" s="1"/>
  <c r="W171" i="41" s="1"/>
  <c r="W176" i="41" s="1"/>
  <c r="X171" i="41" s="1"/>
  <c r="X176" i="41" s="1"/>
  <c r="Y171" i="41" s="1"/>
  <c r="Y176" i="41" s="1"/>
  <c r="Z171" i="41" s="1"/>
  <c r="Z176" i="41" s="1"/>
  <c r="AA171" i="41" s="1"/>
  <c r="AA176" i="41" s="1"/>
  <c r="AB171" i="41" s="1"/>
  <c r="AB176" i="41" s="1"/>
  <c r="AC171" i="41" s="1"/>
  <c r="AC176" i="41" s="1"/>
  <c r="AD171" i="41" s="1"/>
  <c r="AD176" i="41" s="1"/>
  <c r="AE171" i="41" s="1"/>
  <c r="AE176" i="41" s="1"/>
  <c r="AF171" i="41" s="1"/>
  <c r="AF176" i="41" s="1"/>
  <c r="AG171" i="41" s="1"/>
  <c r="AG176" i="41" s="1"/>
  <c r="AH171" i="41" s="1"/>
  <c r="AH176" i="41" s="1"/>
  <c r="AI171" i="41" s="1"/>
  <c r="AI176" i="41" s="1"/>
  <c r="AJ171" i="41" s="1"/>
  <c r="AJ176" i="41" s="1"/>
  <c r="AK171" i="41" s="1"/>
  <c r="AK176" i="41" s="1"/>
  <c r="AL171" i="41" s="1"/>
  <c r="AL176" i="41" s="1"/>
  <c r="AM171" i="41" s="1"/>
  <c r="AM176" i="41" s="1"/>
  <c r="AN171" i="41" s="1"/>
  <c r="AN176" i="41" s="1"/>
  <c r="AO171" i="41" s="1"/>
  <c r="AO176" i="41" s="1"/>
  <c r="AP171" i="41" s="1"/>
  <c r="AP176" i="41" s="1"/>
  <c r="AQ171" i="41" s="1"/>
  <c r="AQ176" i="41" s="1"/>
  <c r="AR171" i="41" s="1"/>
  <c r="AR176" i="41" s="1"/>
  <c r="AS171" i="41" s="1"/>
  <c r="AS176" i="41" s="1"/>
  <c r="AT171" i="41" s="1"/>
  <c r="AT176" i="41" s="1"/>
  <c r="AU171" i="41" s="1"/>
  <c r="AU176" i="41" s="1"/>
  <c r="AV171" i="41" s="1"/>
  <c r="AV176" i="41" s="1"/>
  <c r="AW171" i="41" s="1"/>
  <c r="AW176" i="41" s="1"/>
  <c r="AX171" i="41" s="1"/>
  <c r="AX176" i="41" s="1"/>
  <c r="AY171" i="41" s="1"/>
  <c r="AY176" i="41" s="1"/>
  <c r="AZ171" i="41" s="1"/>
  <c r="AZ176" i="41" s="1"/>
  <c r="BA171" i="41" s="1"/>
  <c r="BA176" i="41" s="1"/>
  <c r="BB171" i="41" s="1"/>
  <c r="BB176" i="41" s="1"/>
  <c r="BC171" i="41" s="1"/>
  <c r="BC176" i="41" s="1"/>
  <c r="BD171" i="41" s="1"/>
  <c r="BD176" i="41" s="1"/>
  <c r="BE171" i="41" s="1"/>
  <c r="BE176" i="41" s="1"/>
  <c r="BF171" i="41" s="1"/>
  <c r="BF176" i="41" s="1"/>
  <c r="BG171" i="41" s="1"/>
  <c r="BG176" i="41" s="1"/>
  <c r="BH171" i="41" s="1"/>
  <c r="BH176" i="41" s="1"/>
  <c r="BI171" i="41" s="1"/>
  <c r="BI176" i="41" s="1"/>
  <c r="BJ171" i="41" s="1"/>
  <c r="BJ176" i="41" s="1"/>
  <c r="BK171" i="41" s="1"/>
  <c r="BK176" i="41" s="1"/>
  <c r="BL171" i="41" s="1"/>
  <c r="BL176" i="41" s="1"/>
  <c r="BM171" i="41" s="1"/>
  <c r="BM176" i="41" s="1"/>
  <c r="BN171" i="41" s="1"/>
  <c r="BN176" i="41" s="1"/>
  <c r="BO171" i="41" s="1"/>
  <c r="BO176" i="41" s="1"/>
  <c r="BP171" i="41" s="1"/>
  <c r="BP176" i="41" s="1"/>
  <c r="BQ171" i="41" s="1"/>
  <c r="BQ176" i="41" s="1"/>
  <c r="BR171" i="41" s="1"/>
  <c r="BR176" i="41" s="1"/>
  <c r="BS171" i="41" s="1"/>
  <c r="BS176" i="41" s="1"/>
  <c r="BT171" i="41" s="1"/>
  <c r="BT176" i="41" s="1"/>
  <c r="BU171" i="41" s="1"/>
  <c r="BU176" i="41" s="1"/>
  <c r="BV171" i="41" s="1"/>
  <c r="BV176" i="41" s="1"/>
  <c r="BW171" i="41" s="1"/>
  <c r="D279" i="41"/>
  <c r="E274" i="41" s="1"/>
  <c r="E279" i="41" s="1"/>
  <c r="F274" i="41" s="1"/>
  <c r="F279" i="41" s="1"/>
  <c r="G274" i="41" s="1"/>
  <c r="G279" i="41" s="1"/>
  <c r="H274" i="41" s="1"/>
  <c r="H279" i="41" s="1"/>
  <c r="I274" i="41" s="1"/>
  <c r="I279" i="41" s="1"/>
  <c r="J274" i="41" s="1"/>
  <c r="J279" i="41" s="1"/>
  <c r="K274" i="41" s="1"/>
  <c r="K279" i="41" s="1"/>
  <c r="L274" i="41" s="1"/>
  <c r="L279" i="41" s="1"/>
  <c r="M274" i="41" s="1"/>
  <c r="M279" i="41" s="1"/>
  <c r="N274" i="41" s="1"/>
  <c r="N279" i="41" s="1"/>
  <c r="O274" i="41" s="1"/>
  <c r="O279" i="41" s="1"/>
  <c r="P274" i="41" s="1"/>
  <c r="P279" i="41" s="1"/>
  <c r="Q274" i="41" s="1"/>
  <c r="Q279" i="41" s="1"/>
  <c r="R274" i="41" s="1"/>
  <c r="R279" i="41" s="1"/>
  <c r="S274" i="41" s="1"/>
  <c r="S279" i="41" s="1"/>
  <c r="T274" i="41" s="1"/>
  <c r="T279" i="41" s="1"/>
  <c r="U274" i="41" s="1"/>
  <c r="U279" i="41" s="1"/>
  <c r="V274" i="41" s="1"/>
  <c r="V279" i="41" s="1"/>
  <c r="W274" i="41" s="1"/>
  <c r="W279" i="41" s="1"/>
  <c r="X274" i="41" s="1"/>
  <c r="X279" i="41" s="1"/>
  <c r="Y274" i="41" s="1"/>
  <c r="Y279" i="41" s="1"/>
  <c r="Z274" i="41" s="1"/>
  <c r="Z279" i="41" s="1"/>
  <c r="AA274" i="41" s="1"/>
  <c r="AA279" i="41" s="1"/>
  <c r="AB274" i="41" s="1"/>
  <c r="AB279" i="41" s="1"/>
  <c r="AC274" i="41" s="1"/>
  <c r="AC279" i="41" s="1"/>
  <c r="AD274" i="41" s="1"/>
  <c r="AD279" i="41" s="1"/>
  <c r="AE274" i="41" s="1"/>
  <c r="AE279" i="41" s="1"/>
  <c r="AF274" i="41" s="1"/>
  <c r="AF279" i="41" s="1"/>
  <c r="AG274" i="41" s="1"/>
  <c r="AG279" i="41" s="1"/>
  <c r="AH274" i="41" s="1"/>
  <c r="AH279" i="41" s="1"/>
  <c r="AI274" i="41" s="1"/>
  <c r="AI279" i="41" s="1"/>
  <c r="AJ274" i="41" s="1"/>
  <c r="AJ279" i="41" s="1"/>
  <c r="AK274" i="41" s="1"/>
  <c r="AK279" i="41" s="1"/>
  <c r="AL274" i="41" s="1"/>
  <c r="AL279" i="41" s="1"/>
  <c r="AM274" i="41" s="1"/>
  <c r="AM279" i="41" s="1"/>
  <c r="AN274" i="41" s="1"/>
  <c r="AN279" i="41" s="1"/>
  <c r="AO274" i="41" s="1"/>
  <c r="AO279" i="41" s="1"/>
  <c r="AP274" i="41" s="1"/>
  <c r="AP279" i="41" s="1"/>
  <c r="AQ274" i="41" s="1"/>
  <c r="AQ279" i="41" s="1"/>
  <c r="AR274" i="41" s="1"/>
  <c r="AR279" i="41" s="1"/>
  <c r="AS274" i="41" s="1"/>
  <c r="AS279" i="41" s="1"/>
  <c r="AT274" i="41" s="1"/>
  <c r="AT279" i="41" s="1"/>
  <c r="AU274" i="41" s="1"/>
  <c r="AU279" i="41" s="1"/>
  <c r="AV274" i="41" s="1"/>
  <c r="AV279" i="41" s="1"/>
  <c r="AW274" i="41" s="1"/>
  <c r="AW279" i="41" s="1"/>
  <c r="AX274" i="41" s="1"/>
  <c r="AX279" i="41" s="1"/>
  <c r="AY274" i="41" s="1"/>
  <c r="AY279" i="41" s="1"/>
  <c r="AZ274" i="41" s="1"/>
  <c r="AZ279" i="41" s="1"/>
  <c r="BA274" i="41" s="1"/>
  <c r="BA279" i="41" s="1"/>
  <c r="BB274" i="41" s="1"/>
  <c r="BB279" i="41" s="1"/>
  <c r="BC274" i="41" s="1"/>
  <c r="BC279" i="41" s="1"/>
  <c r="BD274" i="41" s="1"/>
  <c r="BD279" i="41" s="1"/>
  <c r="BE274" i="41" s="1"/>
  <c r="BE279" i="41" s="1"/>
  <c r="BF274" i="41" s="1"/>
  <c r="BF279" i="41" s="1"/>
  <c r="BG274" i="41" s="1"/>
  <c r="BG279" i="41" s="1"/>
  <c r="BH274" i="41" s="1"/>
  <c r="BH279" i="41" s="1"/>
  <c r="BI274" i="41" s="1"/>
  <c r="BI279" i="41" s="1"/>
  <c r="BJ274" i="41" s="1"/>
  <c r="BJ279" i="41" s="1"/>
  <c r="BK274" i="41" s="1"/>
  <c r="BK279" i="41" s="1"/>
  <c r="BL274" i="41" s="1"/>
  <c r="E113" i="41"/>
  <c r="F108" i="41" s="1"/>
  <c r="F113" i="41" s="1"/>
  <c r="G108" i="41" s="1"/>
  <c r="G113" i="41" s="1"/>
  <c r="H108" i="41" s="1"/>
  <c r="H113" i="41" s="1"/>
  <c r="I108" i="41" s="1"/>
  <c r="I113" i="41" s="1"/>
  <c r="J108" i="41" s="1"/>
  <c r="J113" i="41" s="1"/>
  <c r="K108" i="41" s="1"/>
  <c r="K113" i="41" s="1"/>
  <c r="L108" i="41" s="1"/>
  <c r="L113" i="41" s="1"/>
  <c r="M108" i="41" s="1"/>
  <c r="M113" i="41" s="1"/>
  <c r="N108" i="41" s="1"/>
  <c r="N113" i="41" s="1"/>
  <c r="O108" i="41" s="1"/>
  <c r="O113" i="41" s="1"/>
  <c r="P108" i="41" s="1"/>
  <c r="P113" i="41" s="1"/>
  <c r="Q108" i="41" s="1"/>
  <c r="Q113" i="41" s="1"/>
  <c r="R108" i="41" s="1"/>
  <c r="R113" i="41" s="1"/>
  <c r="S108" i="41" s="1"/>
  <c r="S113" i="41" s="1"/>
  <c r="T108" i="41" s="1"/>
  <c r="T113" i="41" s="1"/>
  <c r="U108" i="41" s="1"/>
  <c r="U113" i="41" s="1"/>
  <c r="V108" i="41" s="1"/>
  <c r="V113" i="41" s="1"/>
  <c r="W108" i="41" s="1"/>
  <c r="W113" i="41" s="1"/>
  <c r="X108" i="41" s="1"/>
  <c r="X113" i="41" s="1"/>
  <c r="Y108" i="41" s="1"/>
  <c r="Y113" i="41" s="1"/>
  <c r="Z108" i="41" s="1"/>
  <c r="Z113" i="41" s="1"/>
  <c r="AA108" i="41" s="1"/>
  <c r="AA113" i="41" s="1"/>
  <c r="AB108" i="41" s="1"/>
  <c r="AB113" i="41" s="1"/>
  <c r="AC108" i="41" s="1"/>
  <c r="AC113" i="41" s="1"/>
  <c r="AD108" i="41" s="1"/>
  <c r="AD113" i="41" s="1"/>
  <c r="AE108" i="41" s="1"/>
  <c r="AE113" i="41" s="1"/>
  <c r="AF108" i="41" s="1"/>
  <c r="AF113" i="41" s="1"/>
  <c r="AG108" i="41" s="1"/>
  <c r="AG113" i="41" s="1"/>
  <c r="AH108" i="41" s="1"/>
  <c r="AH113" i="41" s="1"/>
  <c r="AI108" i="41" s="1"/>
  <c r="AI113" i="41" s="1"/>
  <c r="AJ108" i="41" s="1"/>
  <c r="AJ113" i="41" s="1"/>
  <c r="AK108" i="41" s="1"/>
  <c r="AK113" i="41" s="1"/>
  <c r="AL108" i="41" s="1"/>
  <c r="AL113" i="41" s="1"/>
  <c r="AM108" i="41" s="1"/>
  <c r="AM113" i="41" s="1"/>
  <c r="AN108" i="41" s="1"/>
  <c r="AN113" i="41" s="1"/>
  <c r="AO108" i="41" s="1"/>
  <c r="AO113" i="41" s="1"/>
  <c r="AP108" i="41" s="1"/>
  <c r="AP113" i="41" s="1"/>
  <c r="AQ108" i="41" s="1"/>
  <c r="AQ113" i="41" s="1"/>
  <c r="AR108" i="41" s="1"/>
  <c r="AR113" i="41" s="1"/>
  <c r="AS108" i="41" s="1"/>
  <c r="AS113" i="41" s="1"/>
  <c r="AT108" i="41" s="1"/>
  <c r="AT113" i="41" s="1"/>
  <c r="AU108" i="41" s="1"/>
  <c r="AU113" i="41" s="1"/>
  <c r="AV108" i="41" s="1"/>
  <c r="AV113" i="41" s="1"/>
  <c r="AW108" i="41" s="1"/>
  <c r="AW113" i="41" s="1"/>
  <c r="AX108" i="41" s="1"/>
  <c r="AX113" i="41" s="1"/>
  <c r="AY108" i="41" s="1"/>
  <c r="AY113" i="41" s="1"/>
  <c r="AZ108" i="41" s="1"/>
  <c r="AZ113" i="41" s="1"/>
  <c r="BA108" i="41" s="1"/>
  <c r="BA113" i="41" s="1"/>
  <c r="BB108" i="41" s="1"/>
  <c r="BB113" i="41" s="1"/>
  <c r="BC108" i="41" s="1"/>
  <c r="BC113" i="41" s="1"/>
  <c r="BD108" i="41" s="1"/>
  <c r="BD113" i="41" s="1"/>
  <c r="BE108" i="41" s="1"/>
  <c r="BE113" i="41" s="1"/>
  <c r="BF108" i="41" s="1"/>
  <c r="BF113" i="41" s="1"/>
  <c r="BG108" i="41" s="1"/>
  <c r="BG113" i="41" s="1"/>
  <c r="BH108" i="41" s="1"/>
  <c r="BH113" i="41" s="1"/>
  <c r="BI108" i="41" s="1"/>
  <c r="BI113" i="41" s="1"/>
  <c r="BJ108" i="41" s="1"/>
  <c r="BJ113" i="41" s="1"/>
  <c r="BK108" i="41" s="1"/>
  <c r="BK113" i="41" s="1"/>
  <c r="BL108" i="41" s="1"/>
  <c r="D311" i="41"/>
  <c r="E306" i="41" s="1"/>
  <c r="E311" i="41" s="1"/>
  <c r="F306" i="41" s="1"/>
  <c r="F311" i="41" s="1"/>
  <c r="G306" i="41" s="1"/>
  <c r="G311" i="41" s="1"/>
  <c r="H306" i="41" s="1"/>
  <c r="H311" i="41" s="1"/>
  <c r="I306" i="41" s="1"/>
  <c r="I311" i="41" s="1"/>
  <c r="J306" i="41" s="1"/>
  <c r="J311" i="41" s="1"/>
  <c r="K306" i="41" s="1"/>
  <c r="K311" i="41" s="1"/>
  <c r="L306" i="41" s="1"/>
  <c r="L311" i="41" s="1"/>
  <c r="M306" i="41" s="1"/>
  <c r="M311" i="41" s="1"/>
  <c r="N306" i="41" s="1"/>
  <c r="N311" i="41" s="1"/>
  <c r="O306" i="41" s="1"/>
  <c r="O311" i="41" s="1"/>
  <c r="P306" i="41" s="1"/>
  <c r="P311" i="41" s="1"/>
  <c r="Q306" i="41" s="1"/>
  <c r="Q311" i="41" s="1"/>
  <c r="R306" i="41" s="1"/>
  <c r="R311" i="41" s="1"/>
  <c r="S306" i="41" s="1"/>
  <c r="S311" i="41" s="1"/>
  <c r="T306" i="41" s="1"/>
  <c r="T311" i="41" s="1"/>
  <c r="U306" i="41" s="1"/>
  <c r="U311" i="41" s="1"/>
  <c r="V306" i="41" s="1"/>
  <c r="V311" i="41" s="1"/>
  <c r="W306" i="41" s="1"/>
  <c r="W311" i="41" s="1"/>
  <c r="X306" i="41" s="1"/>
  <c r="X311" i="41" s="1"/>
  <c r="Y306" i="41" s="1"/>
  <c r="Y311" i="41" s="1"/>
  <c r="Z306" i="41" s="1"/>
  <c r="Z311" i="41" s="1"/>
  <c r="AA306" i="41" s="1"/>
  <c r="AA311" i="41" s="1"/>
  <c r="AB306" i="41" s="1"/>
  <c r="AB311" i="41" s="1"/>
  <c r="AC306" i="41" s="1"/>
  <c r="AC311" i="41" s="1"/>
  <c r="AD306" i="41" s="1"/>
  <c r="AD311" i="41" s="1"/>
  <c r="AE306" i="41" s="1"/>
  <c r="AE311" i="41" s="1"/>
  <c r="AF306" i="41" s="1"/>
  <c r="AF311" i="41" s="1"/>
  <c r="AG306" i="41" s="1"/>
  <c r="AG311" i="41" s="1"/>
  <c r="AH306" i="41" s="1"/>
  <c r="AH311" i="41" s="1"/>
  <c r="AI306" i="41" s="1"/>
  <c r="AI311" i="41" s="1"/>
  <c r="AJ306" i="41" s="1"/>
  <c r="AJ311" i="41" s="1"/>
  <c r="AK306" i="41" s="1"/>
  <c r="AK311" i="41" s="1"/>
  <c r="AL306" i="41" s="1"/>
  <c r="AL311" i="41" s="1"/>
  <c r="AM306" i="41" s="1"/>
  <c r="AM311" i="41" s="1"/>
  <c r="AN306" i="41" s="1"/>
  <c r="AN311" i="41" s="1"/>
  <c r="AO306" i="41" s="1"/>
  <c r="AO311" i="41" s="1"/>
  <c r="AP306" i="41" s="1"/>
  <c r="AP311" i="41" s="1"/>
  <c r="AQ306" i="41" s="1"/>
  <c r="AQ311" i="41" s="1"/>
  <c r="AR306" i="41" s="1"/>
  <c r="AR311" i="41" s="1"/>
  <c r="AS306" i="41" s="1"/>
  <c r="AS311" i="41" s="1"/>
  <c r="AT306" i="41" s="1"/>
  <c r="AT311" i="41" s="1"/>
  <c r="AU306" i="41" s="1"/>
  <c r="AU311" i="41" s="1"/>
  <c r="AV306" i="41" s="1"/>
  <c r="AV311" i="41" s="1"/>
  <c r="AW306" i="41" s="1"/>
  <c r="AW311" i="41" s="1"/>
  <c r="AX306" i="41" s="1"/>
  <c r="AX311" i="41" s="1"/>
  <c r="AY306" i="41" s="1"/>
  <c r="AY311" i="41" s="1"/>
  <c r="AZ306" i="41" s="1"/>
  <c r="AZ311" i="41" s="1"/>
  <c r="BA306" i="41" s="1"/>
  <c r="BA311" i="41" s="1"/>
  <c r="BB306" i="41" s="1"/>
  <c r="BB311" i="41" s="1"/>
  <c r="BC306" i="41" s="1"/>
  <c r="BC311" i="41" s="1"/>
  <c r="BD306" i="41" s="1"/>
  <c r="BD311" i="41" s="1"/>
  <c r="BE306" i="41" s="1"/>
  <c r="BE311" i="41" s="1"/>
  <c r="BF306" i="41" s="1"/>
  <c r="BF311" i="41" s="1"/>
  <c r="BG306" i="41" s="1"/>
  <c r="BG311" i="41" s="1"/>
  <c r="BH306" i="41" s="1"/>
  <c r="BH311" i="41" s="1"/>
  <c r="BI306" i="41" s="1"/>
  <c r="BI311" i="41" s="1"/>
  <c r="BJ306" i="41" s="1"/>
  <c r="BJ311" i="41" s="1"/>
  <c r="BK306" i="41" s="1"/>
  <c r="BK311" i="41" s="1"/>
  <c r="BL306" i="41" s="1"/>
  <c r="D319" i="41"/>
  <c r="E314" i="41" s="1"/>
  <c r="E319" i="41" s="1"/>
  <c r="F314" i="41" s="1"/>
  <c r="F319" i="41" s="1"/>
  <c r="G314" i="41" s="1"/>
  <c r="G319" i="41" s="1"/>
  <c r="H314" i="41" s="1"/>
  <c r="H319" i="41" s="1"/>
  <c r="I314" i="41" s="1"/>
  <c r="I319" i="41" s="1"/>
  <c r="J314" i="41" s="1"/>
  <c r="J319" i="41" s="1"/>
  <c r="K314" i="41" s="1"/>
  <c r="K319" i="41" s="1"/>
  <c r="L314" i="41" s="1"/>
  <c r="L319" i="41" s="1"/>
  <c r="M314" i="41" s="1"/>
  <c r="M319" i="41" s="1"/>
  <c r="N314" i="41" s="1"/>
  <c r="N319" i="41" s="1"/>
  <c r="O314" i="41" s="1"/>
  <c r="O319" i="41" s="1"/>
  <c r="P314" i="41" s="1"/>
  <c r="P319" i="41" s="1"/>
  <c r="Q314" i="41" s="1"/>
  <c r="Q319" i="41" s="1"/>
  <c r="R314" i="41" s="1"/>
  <c r="R319" i="41" s="1"/>
  <c r="S314" i="41" s="1"/>
  <c r="S319" i="41" s="1"/>
  <c r="T314" i="41" s="1"/>
  <c r="T319" i="41" s="1"/>
  <c r="U314" i="41" s="1"/>
  <c r="U319" i="41" s="1"/>
  <c r="V314" i="41" s="1"/>
  <c r="V319" i="41" s="1"/>
  <c r="W314" i="41" s="1"/>
  <c r="W319" i="41" s="1"/>
  <c r="X314" i="41" s="1"/>
  <c r="X319" i="41" s="1"/>
  <c r="Y314" i="41" s="1"/>
  <c r="Y319" i="41" s="1"/>
  <c r="Z314" i="41" s="1"/>
  <c r="Z319" i="41" s="1"/>
  <c r="AA314" i="41" s="1"/>
  <c r="AA319" i="41" s="1"/>
  <c r="AB314" i="41" s="1"/>
  <c r="AB319" i="41" s="1"/>
  <c r="AC314" i="41" s="1"/>
  <c r="AC319" i="41" s="1"/>
  <c r="AD314" i="41" s="1"/>
  <c r="AD319" i="41" s="1"/>
  <c r="AE314" i="41" s="1"/>
  <c r="AE319" i="41" s="1"/>
  <c r="AF314" i="41" s="1"/>
  <c r="AF319" i="41" s="1"/>
  <c r="AG314" i="41" s="1"/>
  <c r="AG319" i="41" s="1"/>
  <c r="AH314" i="41" s="1"/>
  <c r="AH319" i="41" s="1"/>
  <c r="AI314" i="41" s="1"/>
  <c r="AI319" i="41" s="1"/>
  <c r="AJ314" i="41" s="1"/>
  <c r="AJ319" i="41" s="1"/>
  <c r="AK314" i="41" s="1"/>
  <c r="AK319" i="41" s="1"/>
  <c r="AL314" i="41" s="1"/>
  <c r="AL319" i="41" s="1"/>
  <c r="AM314" i="41" s="1"/>
  <c r="AM319" i="41" s="1"/>
  <c r="AN314" i="41" s="1"/>
  <c r="AN319" i="41" s="1"/>
  <c r="AO314" i="41" s="1"/>
  <c r="AO319" i="41" s="1"/>
  <c r="AP314" i="41" s="1"/>
  <c r="AP319" i="41" s="1"/>
  <c r="AQ314" i="41" s="1"/>
  <c r="AQ319" i="41" s="1"/>
  <c r="AR314" i="41" s="1"/>
  <c r="AR319" i="41" s="1"/>
  <c r="AS314" i="41" s="1"/>
  <c r="AS319" i="41" s="1"/>
  <c r="AT314" i="41" s="1"/>
  <c r="AT319" i="41" s="1"/>
  <c r="AU314" i="41" s="1"/>
  <c r="AU319" i="41" s="1"/>
  <c r="AV314" i="41" s="1"/>
  <c r="AV319" i="41" s="1"/>
  <c r="AW314" i="41" s="1"/>
  <c r="AW319" i="41" s="1"/>
  <c r="AX314" i="41" s="1"/>
  <c r="AX319" i="41" s="1"/>
  <c r="AY314" i="41" s="1"/>
  <c r="AY319" i="41" s="1"/>
  <c r="AZ314" i="41" s="1"/>
  <c r="AZ319" i="41" s="1"/>
  <c r="BA314" i="41" s="1"/>
  <c r="BA319" i="41" s="1"/>
  <c r="BB314" i="41" s="1"/>
  <c r="BB319" i="41" s="1"/>
  <c r="BC314" i="41" s="1"/>
  <c r="BC319" i="41" s="1"/>
  <c r="BD314" i="41" s="1"/>
  <c r="BD319" i="41" s="1"/>
  <c r="BE314" i="41" s="1"/>
  <c r="BE319" i="41" s="1"/>
  <c r="BF314" i="41" s="1"/>
  <c r="BF319" i="41" s="1"/>
  <c r="BG314" i="41" s="1"/>
  <c r="BG319" i="41" s="1"/>
  <c r="BH314" i="41" s="1"/>
  <c r="BH319" i="41" s="1"/>
  <c r="BI314" i="41" s="1"/>
  <c r="BI319" i="41" s="1"/>
  <c r="BJ314" i="41" s="1"/>
  <c r="BJ319" i="41" s="1"/>
  <c r="BK314" i="41" s="1"/>
  <c r="BK319" i="41" s="1"/>
  <c r="BL314" i="41" s="1"/>
  <c r="BL319" i="41" s="1"/>
  <c r="BM314" i="41" s="1"/>
  <c r="BM319" i="41" s="1"/>
  <c r="BN314" i="41" s="1"/>
  <c r="BN319" i="41" s="1"/>
  <c r="BO314" i="41" s="1"/>
  <c r="BO319" i="41" s="1"/>
  <c r="BP314" i="41" s="1"/>
  <c r="BP319" i="41" s="1"/>
  <c r="BQ314" i="41" s="1"/>
  <c r="BQ319" i="41" s="1"/>
  <c r="BR314" i="41" s="1"/>
  <c r="BR319" i="41" s="1"/>
  <c r="BS314" i="41" s="1"/>
  <c r="BS319" i="41" s="1"/>
  <c r="BT314" i="41" s="1"/>
  <c r="BT319" i="41" s="1"/>
  <c r="BU314" i="41" s="1"/>
  <c r="BU319" i="41" s="1"/>
  <c r="D303" i="41"/>
  <c r="E298" i="41" s="1"/>
  <c r="E303" i="41" s="1"/>
  <c r="F298" i="41" s="1"/>
  <c r="F303" i="41" s="1"/>
  <c r="G298" i="41" s="1"/>
  <c r="G303" i="41" s="1"/>
  <c r="H298" i="41" s="1"/>
  <c r="H303" i="41" s="1"/>
  <c r="I298" i="41" s="1"/>
  <c r="I303" i="41" s="1"/>
  <c r="J298" i="41" s="1"/>
  <c r="J303" i="41" s="1"/>
  <c r="K298" i="41" s="1"/>
  <c r="K303" i="41" s="1"/>
  <c r="L298" i="41" s="1"/>
  <c r="L303" i="41" s="1"/>
  <c r="M298" i="41" s="1"/>
  <c r="M303" i="41" s="1"/>
  <c r="N298" i="41" s="1"/>
  <c r="N303" i="41" s="1"/>
  <c r="O298" i="41" s="1"/>
  <c r="O303" i="41" s="1"/>
  <c r="P298" i="41" s="1"/>
  <c r="P303" i="41" s="1"/>
  <c r="Q298" i="41" s="1"/>
  <c r="Q303" i="41" s="1"/>
  <c r="R298" i="41" s="1"/>
  <c r="R303" i="41" s="1"/>
  <c r="S298" i="41" s="1"/>
  <c r="S303" i="41" s="1"/>
  <c r="T298" i="41" s="1"/>
  <c r="T303" i="41" s="1"/>
  <c r="U298" i="41" s="1"/>
  <c r="U303" i="41" s="1"/>
  <c r="V298" i="41" s="1"/>
  <c r="V303" i="41" s="1"/>
  <c r="W298" i="41" s="1"/>
  <c r="W303" i="41" s="1"/>
  <c r="X298" i="41" s="1"/>
  <c r="X303" i="41" s="1"/>
  <c r="Y298" i="41" s="1"/>
  <c r="Y303" i="41" s="1"/>
  <c r="Z298" i="41" s="1"/>
  <c r="Z303" i="41" s="1"/>
  <c r="AA298" i="41" s="1"/>
  <c r="AA303" i="41" s="1"/>
  <c r="AB298" i="41" s="1"/>
  <c r="AB303" i="41" s="1"/>
  <c r="AC298" i="41" s="1"/>
  <c r="AC303" i="41" s="1"/>
  <c r="AD298" i="41" s="1"/>
  <c r="AD303" i="41" s="1"/>
  <c r="AE298" i="41" s="1"/>
  <c r="AE303" i="41" s="1"/>
  <c r="AF298" i="41" s="1"/>
  <c r="AF303" i="41" s="1"/>
  <c r="AG298" i="41" s="1"/>
  <c r="AG303" i="41" s="1"/>
  <c r="AH298" i="41" s="1"/>
  <c r="AH303" i="41" s="1"/>
  <c r="AI298" i="41" s="1"/>
  <c r="AI303" i="41" s="1"/>
  <c r="AJ298" i="41" s="1"/>
  <c r="AJ303" i="41" s="1"/>
  <c r="AK298" i="41" s="1"/>
  <c r="AK303" i="41" s="1"/>
  <c r="AL298" i="41" s="1"/>
  <c r="AL303" i="41" s="1"/>
  <c r="AM298" i="41" s="1"/>
  <c r="AM303" i="41" s="1"/>
  <c r="AN298" i="41" s="1"/>
  <c r="AN303" i="41" s="1"/>
  <c r="AO298" i="41" s="1"/>
  <c r="AO303" i="41" s="1"/>
  <c r="AP298" i="41" s="1"/>
  <c r="AP303" i="41" s="1"/>
  <c r="AQ298" i="41" s="1"/>
  <c r="AQ303" i="41" s="1"/>
  <c r="AR298" i="41" s="1"/>
  <c r="AR303" i="41" s="1"/>
  <c r="AS298" i="41" s="1"/>
  <c r="AS303" i="41" s="1"/>
  <c r="AT298" i="41" s="1"/>
  <c r="AT303" i="41" s="1"/>
  <c r="AU298" i="41" s="1"/>
  <c r="AU303" i="41" s="1"/>
  <c r="AV298" i="41" s="1"/>
  <c r="AV303" i="41" s="1"/>
  <c r="AW298" i="41" s="1"/>
  <c r="AW303" i="41" s="1"/>
  <c r="AX298" i="41" s="1"/>
  <c r="AX303" i="41" s="1"/>
  <c r="AY298" i="41" s="1"/>
  <c r="AY303" i="41" s="1"/>
  <c r="AZ298" i="41" s="1"/>
  <c r="AZ303" i="41" s="1"/>
  <c r="BA298" i="41" s="1"/>
  <c r="BA303" i="41" s="1"/>
  <c r="BB298" i="41" s="1"/>
  <c r="BB303" i="41" s="1"/>
  <c r="BC298" i="41" s="1"/>
  <c r="BC303" i="41" s="1"/>
  <c r="BD298" i="41" s="1"/>
  <c r="BD303" i="41" s="1"/>
  <c r="BE298" i="41" s="1"/>
  <c r="BE303" i="41" s="1"/>
  <c r="BF298" i="41" s="1"/>
  <c r="BF303" i="41" s="1"/>
  <c r="BG298" i="41" s="1"/>
  <c r="BG303" i="41" s="1"/>
  <c r="BH298" i="41" s="1"/>
  <c r="BH303" i="41" s="1"/>
  <c r="BI298" i="41" s="1"/>
  <c r="BI303" i="41" s="1"/>
  <c r="BJ298" i="41" s="1"/>
  <c r="BJ303" i="41" s="1"/>
  <c r="BK298" i="41" s="1"/>
  <c r="BK303" i="41" s="1"/>
  <c r="BL298" i="41" s="1"/>
  <c r="E78" i="41"/>
  <c r="F73" i="41" s="1"/>
  <c r="F78" i="41" s="1"/>
  <c r="G73" i="41" s="1"/>
  <c r="G78" i="41" s="1"/>
  <c r="H73" i="41" s="1"/>
  <c r="H78" i="41" s="1"/>
  <c r="I73" i="41" s="1"/>
  <c r="I78" i="41" s="1"/>
  <c r="J73" i="41" s="1"/>
  <c r="J78" i="41" s="1"/>
  <c r="K73" i="41" s="1"/>
  <c r="K78" i="41" s="1"/>
  <c r="L73" i="41" s="1"/>
  <c r="L78" i="41" s="1"/>
  <c r="M73" i="41" s="1"/>
  <c r="M78" i="41" s="1"/>
  <c r="N73" i="41" s="1"/>
  <c r="N78" i="41" s="1"/>
  <c r="O73" i="41" s="1"/>
  <c r="O78" i="41" s="1"/>
  <c r="P73" i="41" s="1"/>
  <c r="P78" i="41" s="1"/>
  <c r="Q73" i="41" s="1"/>
  <c r="Q78" i="41" s="1"/>
  <c r="R73" i="41" s="1"/>
  <c r="R78" i="41" s="1"/>
  <c r="S73" i="41" s="1"/>
  <c r="S78" i="41" s="1"/>
  <c r="T73" i="41" s="1"/>
  <c r="T78" i="41" s="1"/>
  <c r="U73" i="41" s="1"/>
  <c r="U78" i="41" s="1"/>
  <c r="V73" i="41" s="1"/>
  <c r="V78" i="41" s="1"/>
  <c r="W73" i="41" s="1"/>
  <c r="W78" i="41" s="1"/>
  <c r="X73" i="41" s="1"/>
  <c r="X78" i="41" s="1"/>
  <c r="Y73" i="41" s="1"/>
  <c r="Y78" i="41" s="1"/>
  <c r="Z73" i="41" s="1"/>
  <c r="Z78" i="41" s="1"/>
  <c r="AA73" i="41" s="1"/>
  <c r="AA78" i="41" s="1"/>
  <c r="AB73" i="41" s="1"/>
  <c r="AB78" i="41" s="1"/>
  <c r="AC73" i="41" s="1"/>
  <c r="AC78" i="41" s="1"/>
  <c r="AD73" i="41" s="1"/>
  <c r="AD78" i="41" s="1"/>
  <c r="AE73" i="41" s="1"/>
  <c r="AE78" i="41" s="1"/>
  <c r="AF73" i="41" s="1"/>
  <c r="AF78" i="41" s="1"/>
  <c r="AG73" i="41" s="1"/>
  <c r="AG78" i="41" s="1"/>
  <c r="AH73" i="41" s="1"/>
  <c r="AH78" i="41" s="1"/>
  <c r="AI73" i="41" s="1"/>
  <c r="AI78" i="41" s="1"/>
  <c r="AJ73" i="41" s="1"/>
  <c r="AJ78" i="41" s="1"/>
  <c r="AK73" i="41" s="1"/>
  <c r="AK78" i="41" s="1"/>
  <c r="AL73" i="41" s="1"/>
  <c r="AL78" i="41" s="1"/>
  <c r="AM73" i="41" s="1"/>
  <c r="AM78" i="41" s="1"/>
  <c r="AN73" i="41" s="1"/>
  <c r="AN78" i="41" s="1"/>
  <c r="AO73" i="41" s="1"/>
  <c r="AO78" i="41" s="1"/>
  <c r="AP73" i="41" s="1"/>
  <c r="AP78" i="41" s="1"/>
  <c r="AQ73" i="41" s="1"/>
  <c r="AQ78" i="41" s="1"/>
  <c r="AR73" i="41" s="1"/>
  <c r="AR78" i="41" s="1"/>
  <c r="AS73" i="41" s="1"/>
  <c r="AS78" i="41" s="1"/>
  <c r="AT73" i="41" s="1"/>
  <c r="AT78" i="41" s="1"/>
  <c r="AU73" i="41" s="1"/>
  <c r="AU78" i="41" s="1"/>
  <c r="AV73" i="41" s="1"/>
  <c r="AV78" i="41" s="1"/>
  <c r="AW73" i="41" s="1"/>
  <c r="AW78" i="41" s="1"/>
  <c r="AX73" i="41" s="1"/>
  <c r="AX78" i="41" s="1"/>
  <c r="AY73" i="41" s="1"/>
  <c r="AY78" i="41" s="1"/>
  <c r="AZ73" i="41" s="1"/>
  <c r="AZ78" i="41" s="1"/>
  <c r="BA73" i="41" s="1"/>
  <c r="BA78" i="41" s="1"/>
  <c r="BB73" i="41" s="1"/>
  <c r="BB78" i="41" s="1"/>
  <c r="BC73" i="41" s="1"/>
  <c r="BC78" i="41" s="1"/>
  <c r="BD73" i="41" s="1"/>
  <c r="E149" i="41"/>
  <c r="F143" i="41" s="1"/>
  <c r="F149" i="41" s="1"/>
  <c r="G143" i="41" s="1"/>
  <c r="G149" i="41" s="1"/>
  <c r="H143" i="41" s="1"/>
  <c r="H149" i="41" s="1"/>
  <c r="I143" i="41" s="1"/>
  <c r="I149" i="41" s="1"/>
  <c r="J143" i="41" s="1"/>
  <c r="J149" i="41" s="1"/>
  <c r="K143" i="41" s="1"/>
  <c r="K149" i="41" s="1"/>
  <c r="L143" i="41" s="1"/>
  <c r="L149" i="41" s="1"/>
  <c r="M143" i="41" s="1"/>
  <c r="M149" i="41" s="1"/>
  <c r="N143" i="41" s="1"/>
  <c r="N149" i="41" s="1"/>
  <c r="O143" i="41" s="1"/>
  <c r="O149" i="41" s="1"/>
  <c r="P143" i="41" s="1"/>
  <c r="P149" i="41" s="1"/>
  <c r="Q143" i="41" s="1"/>
  <c r="Q149" i="41" s="1"/>
  <c r="R143" i="41" s="1"/>
  <c r="R149" i="41" s="1"/>
  <c r="S143" i="41" s="1"/>
  <c r="S149" i="41" s="1"/>
  <c r="T143" i="41" s="1"/>
  <c r="T149" i="41" s="1"/>
  <c r="U143" i="41" s="1"/>
  <c r="U149" i="41" s="1"/>
  <c r="V143" i="41" s="1"/>
  <c r="V149" i="41" s="1"/>
  <c r="W143" i="41" s="1"/>
  <c r="W149" i="41" s="1"/>
  <c r="X143" i="41" s="1"/>
  <c r="X149" i="41" s="1"/>
  <c r="Y143" i="41" s="1"/>
  <c r="Y149" i="41" s="1"/>
  <c r="Z143" i="41" s="1"/>
  <c r="Z149" i="41" s="1"/>
  <c r="AA143" i="41" s="1"/>
  <c r="AA149" i="41" s="1"/>
  <c r="AB143" i="41" s="1"/>
  <c r="AB149" i="41" s="1"/>
  <c r="AC143" i="41" s="1"/>
  <c r="AC149" i="41" s="1"/>
  <c r="AD143" i="41" s="1"/>
  <c r="AD149" i="41" s="1"/>
  <c r="AE143" i="41" s="1"/>
  <c r="AE149" i="41" s="1"/>
  <c r="AF143" i="41" s="1"/>
  <c r="AF149" i="41" s="1"/>
  <c r="AG143" i="41" s="1"/>
  <c r="AG149" i="41" s="1"/>
  <c r="AH143" i="41" s="1"/>
  <c r="AH149" i="41" s="1"/>
  <c r="AI143" i="41" s="1"/>
  <c r="AI149" i="41" s="1"/>
  <c r="AJ143" i="41" s="1"/>
  <c r="AJ149" i="41" s="1"/>
  <c r="AK143" i="41" s="1"/>
  <c r="AK149" i="41" s="1"/>
  <c r="AL143" i="41" s="1"/>
  <c r="AL149" i="41" s="1"/>
  <c r="AM143" i="41" s="1"/>
  <c r="AM149" i="41" s="1"/>
  <c r="AN143" i="41" s="1"/>
  <c r="AN149" i="41" s="1"/>
  <c r="AO143" i="41" s="1"/>
  <c r="AO149" i="41" s="1"/>
  <c r="AP143" i="41" s="1"/>
  <c r="AP149" i="41" s="1"/>
  <c r="AQ143" i="41" s="1"/>
  <c r="AQ149" i="41" s="1"/>
  <c r="AR143" i="41" s="1"/>
  <c r="AR149" i="41" s="1"/>
  <c r="AS143" i="41" s="1"/>
  <c r="AS149" i="41" s="1"/>
  <c r="AT143" i="41" s="1"/>
  <c r="AT149" i="41" s="1"/>
  <c r="AU143" i="41" s="1"/>
  <c r="AU149" i="41" s="1"/>
  <c r="AV143" i="41" s="1"/>
  <c r="AV149" i="41" s="1"/>
  <c r="AW143" i="41" s="1"/>
  <c r="AW149" i="41" s="1"/>
  <c r="AX143" i="41" s="1"/>
  <c r="AX149" i="41" s="1"/>
  <c r="AY143" i="41" s="1"/>
  <c r="AY149" i="41" s="1"/>
  <c r="AZ143" i="41" s="1"/>
  <c r="AZ149" i="41" s="1"/>
  <c r="BA143" i="41" s="1"/>
  <c r="BA149" i="41" s="1"/>
  <c r="BB143" i="41" s="1"/>
  <c r="BB149" i="41" s="1"/>
  <c r="BC143" i="41" s="1"/>
  <c r="BC149" i="41" s="1"/>
  <c r="BD143" i="41" s="1"/>
  <c r="BD149" i="41" s="1"/>
  <c r="BE143" i="41" s="1"/>
  <c r="BE149" i="41" s="1"/>
  <c r="BF143" i="41" s="1"/>
  <c r="BF149" i="41" s="1"/>
  <c r="BG143" i="41" s="1"/>
  <c r="BG149" i="41" s="1"/>
  <c r="BH143" i="41" s="1"/>
  <c r="BH149" i="41" s="1"/>
  <c r="BI143" i="41" s="1"/>
  <c r="BI149" i="41" s="1"/>
  <c r="BJ143" i="41" s="1"/>
  <c r="BJ149" i="41" s="1"/>
  <c r="BK143" i="41" s="1"/>
  <c r="BK149" i="41" s="1"/>
  <c r="BL143" i="41" s="1"/>
  <c r="BL149" i="41" s="1"/>
  <c r="BM143" i="41" s="1"/>
  <c r="BM149" i="41" s="1"/>
  <c r="BN143" i="41" s="1"/>
  <c r="BN149" i="41" s="1"/>
  <c r="BO143" i="41" s="1"/>
  <c r="BO149" i="41" s="1"/>
  <c r="BP143" i="41" s="1"/>
  <c r="BP149" i="41" s="1"/>
  <c r="BQ143" i="41" s="1"/>
  <c r="BQ149" i="41" s="1"/>
  <c r="BR143" i="41" s="1"/>
  <c r="BR149" i="41" s="1"/>
  <c r="BS143" i="41" s="1"/>
  <c r="BS149" i="41" s="1"/>
  <c r="BT143" i="41" s="1"/>
  <c r="BT149" i="41" s="1"/>
  <c r="BU143" i="41" s="1"/>
  <c r="BU149" i="41" s="1"/>
  <c r="BV143" i="41" s="1"/>
  <c r="BV149" i="41" s="1"/>
  <c r="BW143" i="41" s="1"/>
  <c r="E184" i="41"/>
  <c r="F179" i="41" s="1"/>
  <c r="F184" i="41" s="1"/>
  <c r="G179" i="41" s="1"/>
  <c r="G184" i="41" s="1"/>
  <c r="H179" i="41" s="1"/>
  <c r="H184" i="41" s="1"/>
  <c r="I179" i="41" s="1"/>
  <c r="I184" i="41" s="1"/>
  <c r="J179" i="41" s="1"/>
  <c r="J184" i="41" s="1"/>
  <c r="K179" i="41" s="1"/>
  <c r="K184" i="41" s="1"/>
  <c r="L179" i="41" s="1"/>
  <c r="L184" i="41" s="1"/>
  <c r="M179" i="41" s="1"/>
  <c r="M184" i="41" s="1"/>
  <c r="N179" i="41" s="1"/>
  <c r="N184" i="41" s="1"/>
  <c r="O179" i="41" s="1"/>
  <c r="O184" i="41" s="1"/>
  <c r="P179" i="41" s="1"/>
  <c r="P184" i="41" s="1"/>
  <c r="Q179" i="41" s="1"/>
  <c r="Q184" i="41" s="1"/>
  <c r="R179" i="41" s="1"/>
  <c r="R184" i="41" s="1"/>
  <c r="S179" i="41" s="1"/>
  <c r="S184" i="41" s="1"/>
  <c r="T179" i="41" s="1"/>
  <c r="T184" i="41" s="1"/>
  <c r="U179" i="41" s="1"/>
  <c r="U184" i="41" s="1"/>
  <c r="V179" i="41" s="1"/>
  <c r="V184" i="41" s="1"/>
  <c r="W179" i="41" s="1"/>
  <c r="W184" i="41" s="1"/>
  <c r="X179" i="41" s="1"/>
  <c r="X184" i="41" s="1"/>
  <c r="Y179" i="41" s="1"/>
  <c r="Y184" i="41" s="1"/>
  <c r="Z179" i="41" s="1"/>
  <c r="Z184" i="41" s="1"/>
  <c r="AA179" i="41" s="1"/>
  <c r="AA184" i="41" s="1"/>
  <c r="AB179" i="41" s="1"/>
  <c r="AB184" i="41" s="1"/>
  <c r="AC179" i="41" s="1"/>
  <c r="AC184" i="41" s="1"/>
  <c r="AD179" i="41" s="1"/>
  <c r="AD184" i="41" s="1"/>
  <c r="AE179" i="41" s="1"/>
  <c r="AE184" i="41" s="1"/>
  <c r="AF179" i="41" s="1"/>
  <c r="AF184" i="41" s="1"/>
  <c r="AG179" i="41" s="1"/>
  <c r="AG184" i="41" s="1"/>
  <c r="AH179" i="41" s="1"/>
  <c r="AH184" i="41" s="1"/>
  <c r="AI179" i="41" s="1"/>
  <c r="AI184" i="41" s="1"/>
  <c r="AJ179" i="41" s="1"/>
  <c r="AJ184" i="41" s="1"/>
  <c r="AK179" i="41" s="1"/>
  <c r="AK184" i="41" s="1"/>
  <c r="AL179" i="41" s="1"/>
  <c r="AL184" i="41" s="1"/>
  <c r="AM179" i="41" s="1"/>
  <c r="AM184" i="41" s="1"/>
  <c r="AN179" i="41" s="1"/>
  <c r="AN184" i="41" s="1"/>
  <c r="AO179" i="41" s="1"/>
  <c r="AO184" i="41" s="1"/>
  <c r="AP179" i="41" s="1"/>
  <c r="AP184" i="41" s="1"/>
  <c r="AQ179" i="41" s="1"/>
  <c r="AQ184" i="41" s="1"/>
  <c r="AR179" i="41" s="1"/>
  <c r="AR184" i="41" s="1"/>
  <c r="AS179" i="41" s="1"/>
  <c r="AS184" i="41" s="1"/>
  <c r="AT179" i="41" s="1"/>
  <c r="AT184" i="41" s="1"/>
  <c r="AU179" i="41" s="1"/>
  <c r="AU184" i="41" s="1"/>
  <c r="AV179" i="41" s="1"/>
  <c r="AV184" i="41" s="1"/>
  <c r="AW179" i="41" s="1"/>
  <c r="AW184" i="41" s="1"/>
  <c r="AX179" i="41" s="1"/>
  <c r="AX184" i="41" s="1"/>
  <c r="AY179" i="41" s="1"/>
  <c r="AY184" i="41" s="1"/>
  <c r="AZ179" i="41" s="1"/>
  <c r="AZ184" i="41" s="1"/>
  <c r="BA179" i="41" s="1"/>
  <c r="BA184" i="41" s="1"/>
  <c r="BB179" i="41" s="1"/>
  <c r="BB184" i="41" s="1"/>
  <c r="BC179" i="41" s="1"/>
  <c r="BC184" i="41" s="1"/>
  <c r="BD179" i="41" s="1"/>
  <c r="BD184" i="41" s="1"/>
  <c r="BE179" i="41" s="1"/>
  <c r="BE184" i="41" s="1"/>
  <c r="BF179" i="41" s="1"/>
  <c r="BF184" i="41" s="1"/>
  <c r="BG179" i="41" s="1"/>
  <c r="BG184" i="41" s="1"/>
  <c r="BH179" i="41" s="1"/>
  <c r="BH184" i="41" s="1"/>
  <c r="BI179" i="41" s="1"/>
  <c r="BI184" i="41" s="1"/>
  <c r="BJ179" i="41" s="1"/>
  <c r="BJ184" i="41" s="1"/>
  <c r="BK179" i="41" s="1"/>
  <c r="BK184" i="41" s="1"/>
  <c r="BL179" i="41" s="1"/>
  <c r="BL184" i="41" s="1"/>
  <c r="BM179" i="41" s="1"/>
  <c r="BM184" i="41" s="1"/>
  <c r="BN179" i="41" s="1"/>
  <c r="BN184" i="41" s="1"/>
  <c r="BO179" i="41" s="1"/>
  <c r="BO184" i="41" s="1"/>
  <c r="BP179" i="41" s="1"/>
  <c r="BP184" i="41" s="1"/>
  <c r="BQ179" i="41" s="1"/>
  <c r="BQ184" i="41" s="1"/>
  <c r="BR179" i="41" s="1"/>
  <c r="BR184" i="41" s="1"/>
  <c r="BS179" i="41" s="1"/>
  <c r="BS184" i="41" s="1"/>
  <c r="BT179" i="41" s="1"/>
  <c r="BT184" i="41" s="1"/>
  <c r="BU179" i="41" s="1"/>
  <c r="BU184" i="41" s="1"/>
  <c r="BV179" i="41" s="1"/>
  <c r="BV184" i="41" s="1"/>
  <c r="BW179" i="41" s="1"/>
  <c r="E213" i="41"/>
  <c r="F208" i="41" s="1"/>
  <c r="F213" i="41" s="1"/>
  <c r="G208" i="41" s="1"/>
  <c r="G213" i="41" s="1"/>
  <c r="H208" i="41" s="1"/>
  <c r="H213" i="41" s="1"/>
  <c r="I208" i="41" s="1"/>
  <c r="I213" i="41" s="1"/>
  <c r="J208" i="41" s="1"/>
  <c r="J213" i="41" s="1"/>
  <c r="K208" i="41" s="1"/>
  <c r="K213" i="41" s="1"/>
  <c r="L208" i="41" s="1"/>
  <c r="L213" i="41" s="1"/>
  <c r="M208" i="41" s="1"/>
  <c r="M213" i="41" s="1"/>
  <c r="N208" i="41" s="1"/>
  <c r="N213" i="41" s="1"/>
  <c r="O208" i="41" s="1"/>
  <c r="O213" i="41" s="1"/>
  <c r="P208" i="41" s="1"/>
  <c r="P213" i="41" s="1"/>
  <c r="Q208" i="41" s="1"/>
  <c r="Q213" i="41" s="1"/>
  <c r="R208" i="41" s="1"/>
  <c r="R213" i="41" s="1"/>
  <c r="S208" i="41" s="1"/>
  <c r="S213" i="41" s="1"/>
  <c r="T208" i="41" s="1"/>
  <c r="T213" i="41" s="1"/>
  <c r="U208" i="41" s="1"/>
  <c r="U213" i="41" s="1"/>
  <c r="V208" i="41" s="1"/>
  <c r="V213" i="41" s="1"/>
  <c r="W208" i="41" s="1"/>
  <c r="W213" i="41" s="1"/>
  <c r="X208" i="41" s="1"/>
  <c r="X213" i="41" s="1"/>
  <c r="Y208" i="41" s="1"/>
  <c r="Y213" i="41" s="1"/>
  <c r="Z208" i="41" s="1"/>
  <c r="Z213" i="41" s="1"/>
  <c r="AA208" i="41" s="1"/>
  <c r="AA213" i="41" s="1"/>
  <c r="AB208" i="41" s="1"/>
  <c r="AB213" i="41" s="1"/>
  <c r="AC208" i="41" s="1"/>
  <c r="AC213" i="41" s="1"/>
  <c r="AD208" i="41" s="1"/>
  <c r="AD213" i="41" s="1"/>
  <c r="AE208" i="41" s="1"/>
  <c r="AE213" i="41" s="1"/>
  <c r="AF208" i="41" s="1"/>
  <c r="AF213" i="41" s="1"/>
  <c r="AG208" i="41" s="1"/>
  <c r="AG213" i="41" s="1"/>
  <c r="AH208" i="41" s="1"/>
  <c r="AH213" i="41" s="1"/>
  <c r="AI208" i="41" s="1"/>
  <c r="AI213" i="41" s="1"/>
  <c r="AJ208" i="41" s="1"/>
  <c r="AJ213" i="41" s="1"/>
  <c r="AK208" i="41" s="1"/>
  <c r="AK213" i="41" s="1"/>
  <c r="AL208" i="41" s="1"/>
  <c r="AL213" i="41" s="1"/>
  <c r="AM208" i="41" s="1"/>
  <c r="AM213" i="41" s="1"/>
  <c r="AN208" i="41" s="1"/>
  <c r="AN213" i="41" s="1"/>
  <c r="AO208" i="41" s="1"/>
  <c r="AO213" i="41" s="1"/>
  <c r="AP208" i="41" s="1"/>
  <c r="AP213" i="41" s="1"/>
  <c r="AQ208" i="41" s="1"/>
  <c r="AQ213" i="41" s="1"/>
  <c r="AR208" i="41" s="1"/>
  <c r="AR213" i="41" s="1"/>
  <c r="AS208" i="41" s="1"/>
  <c r="AS213" i="41" s="1"/>
  <c r="AT208" i="41" s="1"/>
  <c r="AT213" i="41" s="1"/>
  <c r="AU208" i="41" s="1"/>
  <c r="AU213" i="41" s="1"/>
  <c r="AV208" i="41" s="1"/>
  <c r="AV213" i="41" s="1"/>
  <c r="AW208" i="41" s="1"/>
  <c r="AW213" i="41" s="1"/>
  <c r="AX208" i="41" s="1"/>
  <c r="AX213" i="41" s="1"/>
  <c r="AY208" i="41" s="1"/>
  <c r="AY213" i="41" s="1"/>
  <c r="AZ208" i="41" s="1"/>
  <c r="AZ213" i="41" s="1"/>
  <c r="BA208" i="41" s="1"/>
  <c r="BA213" i="41" s="1"/>
  <c r="BB208" i="41" s="1"/>
  <c r="BB213" i="41" s="1"/>
  <c r="BC208" i="41" s="1"/>
  <c r="BC213" i="41" s="1"/>
  <c r="BD208" i="41" s="1"/>
  <c r="BD213" i="41" s="1"/>
  <c r="BE208" i="41" s="1"/>
  <c r="BE213" i="41" s="1"/>
  <c r="BF208" i="41" s="1"/>
  <c r="BF213" i="41" s="1"/>
  <c r="BG208" i="41" s="1"/>
  <c r="BG213" i="41" s="1"/>
  <c r="BH208" i="41" s="1"/>
  <c r="BH213" i="41" s="1"/>
  <c r="BI208" i="41" s="1"/>
  <c r="BI213" i="41" s="1"/>
  <c r="BJ208" i="41" s="1"/>
  <c r="BJ213" i="41" s="1"/>
  <c r="BK208" i="41" s="1"/>
  <c r="BK213" i="41" s="1"/>
  <c r="BL208" i="41" s="1"/>
  <c r="BL213" i="41" s="1"/>
  <c r="BM208" i="41" s="1"/>
  <c r="BM213" i="41" s="1"/>
  <c r="BN208" i="41" s="1"/>
  <c r="BN213" i="41" s="1"/>
  <c r="BO208" i="41" s="1"/>
  <c r="BO213" i="41" s="1"/>
  <c r="BP208" i="41" s="1"/>
  <c r="BP213" i="41" s="1"/>
  <c r="BQ208" i="41" s="1"/>
  <c r="BQ213" i="41" s="1"/>
  <c r="BR208" i="41" s="1"/>
  <c r="BR213" i="41" s="1"/>
  <c r="BS208" i="41" s="1"/>
  <c r="BS213" i="41" s="1"/>
  <c r="BT208" i="41" s="1"/>
  <c r="BT213" i="41" s="1"/>
  <c r="BU208" i="41" s="1"/>
  <c r="BU213" i="41" s="1"/>
  <c r="BV208" i="41" s="1"/>
  <c r="BV213" i="41" s="1"/>
  <c r="BW208" i="41" s="1"/>
  <c r="E194" i="41"/>
  <c r="F187" i="41" s="1"/>
  <c r="F194" i="41" s="1"/>
  <c r="G187" i="41" s="1"/>
  <c r="G194" i="41" s="1"/>
  <c r="H187" i="41" s="1"/>
  <c r="H194" i="41" s="1"/>
  <c r="I187" i="41" s="1"/>
  <c r="I194" i="41" s="1"/>
  <c r="J187" i="41" s="1"/>
  <c r="J194" i="41" s="1"/>
  <c r="K187" i="41" s="1"/>
  <c r="K194" i="41" s="1"/>
  <c r="L187" i="41" s="1"/>
  <c r="L194" i="41" s="1"/>
  <c r="M187" i="41" s="1"/>
  <c r="M194" i="41" s="1"/>
  <c r="N187" i="41" s="1"/>
  <c r="N194" i="41" s="1"/>
  <c r="O187" i="41" s="1"/>
  <c r="O194" i="41" s="1"/>
  <c r="P187" i="41" s="1"/>
  <c r="P194" i="41" s="1"/>
  <c r="Q187" i="41" s="1"/>
  <c r="Q194" i="41" s="1"/>
  <c r="R187" i="41" s="1"/>
  <c r="R194" i="41" s="1"/>
  <c r="S187" i="41" s="1"/>
  <c r="S194" i="41" s="1"/>
  <c r="T187" i="41" s="1"/>
  <c r="T194" i="41" s="1"/>
  <c r="U187" i="41" s="1"/>
  <c r="U194" i="41" s="1"/>
  <c r="V187" i="41" s="1"/>
  <c r="V194" i="41" s="1"/>
  <c r="W187" i="41" s="1"/>
  <c r="W194" i="41" s="1"/>
  <c r="X187" i="41" s="1"/>
  <c r="X194" i="41" s="1"/>
  <c r="Y187" i="41" s="1"/>
  <c r="Y194" i="41" s="1"/>
  <c r="Z187" i="41" s="1"/>
  <c r="Z194" i="41" s="1"/>
  <c r="AA187" i="41" s="1"/>
  <c r="AA194" i="41" s="1"/>
  <c r="AB187" i="41" s="1"/>
  <c r="AB194" i="41" s="1"/>
  <c r="AC187" i="41" s="1"/>
  <c r="AC194" i="41" s="1"/>
  <c r="AD187" i="41" s="1"/>
  <c r="AD194" i="41" s="1"/>
  <c r="AE187" i="41" s="1"/>
  <c r="AE194" i="41" s="1"/>
  <c r="AF187" i="41" s="1"/>
  <c r="AF194" i="41" s="1"/>
  <c r="AG187" i="41" s="1"/>
  <c r="AG194" i="41" s="1"/>
  <c r="AH187" i="41" s="1"/>
  <c r="AH194" i="41" s="1"/>
  <c r="AI187" i="41" s="1"/>
  <c r="AI194" i="41" s="1"/>
  <c r="AJ187" i="41" s="1"/>
  <c r="AJ194" i="41" s="1"/>
  <c r="AK187" i="41" s="1"/>
  <c r="AK194" i="41" s="1"/>
  <c r="AL187" i="41" s="1"/>
  <c r="AL194" i="41" s="1"/>
  <c r="AM187" i="41" s="1"/>
  <c r="AM194" i="41" s="1"/>
  <c r="AN187" i="41" s="1"/>
  <c r="AN194" i="41" s="1"/>
  <c r="AO187" i="41" s="1"/>
  <c r="AO194" i="41" s="1"/>
  <c r="AP187" i="41" s="1"/>
  <c r="AP194" i="41" s="1"/>
  <c r="AQ187" i="41" s="1"/>
  <c r="AQ194" i="41" s="1"/>
  <c r="AR187" i="41" s="1"/>
  <c r="AR194" i="41" s="1"/>
  <c r="AS187" i="41" s="1"/>
  <c r="AS194" i="41" s="1"/>
  <c r="AT187" i="41" s="1"/>
  <c r="AT194" i="41" s="1"/>
  <c r="AU187" i="41" s="1"/>
  <c r="AU194" i="41" s="1"/>
  <c r="AV187" i="41" s="1"/>
  <c r="AV194" i="41" s="1"/>
  <c r="AW187" i="41" s="1"/>
  <c r="AW194" i="41" s="1"/>
  <c r="AX187" i="41" s="1"/>
  <c r="AX194" i="41" s="1"/>
  <c r="AY187" i="41" s="1"/>
  <c r="AY194" i="41" s="1"/>
  <c r="AZ187" i="41" s="1"/>
  <c r="AZ194" i="41" s="1"/>
  <c r="BA187" i="41" s="1"/>
  <c r="BA194" i="41" s="1"/>
  <c r="BB187" i="41" s="1"/>
  <c r="BB194" i="41" s="1"/>
  <c r="BC187" i="41" s="1"/>
  <c r="BC194" i="41" s="1"/>
  <c r="BD187" i="41" s="1"/>
  <c r="BD194" i="41" s="1"/>
  <c r="BE187" i="41" s="1"/>
  <c r="BE194" i="41" s="1"/>
  <c r="BF187" i="41" s="1"/>
  <c r="BF194" i="41" s="1"/>
  <c r="BG187" i="41" s="1"/>
  <c r="BG194" i="41" s="1"/>
  <c r="BH187" i="41" s="1"/>
  <c r="BH194" i="41" s="1"/>
  <c r="BI187" i="41" s="1"/>
  <c r="BI194" i="41" s="1"/>
  <c r="BJ187" i="41" s="1"/>
  <c r="BJ194" i="41" s="1"/>
  <c r="BK187" i="41" s="1"/>
  <c r="BK194" i="41" s="1"/>
  <c r="BL187" i="41" s="1"/>
  <c r="BL194" i="41" s="1"/>
  <c r="BM187" i="41" s="1"/>
  <c r="BM194" i="41" s="1"/>
  <c r="BN187" i="41" s="1"/>
  <c r="BN194" i="41" s="1"/>
  <c r="BO187" i="41" s="1"/>
  <c r="BO194" i="41" s="1"/>
  <c r="BP187" i="41" s="1"/>
  <c r="BP194" i="41" s="1"/>
  <c r="BQ187" i="41" s="1"/>
  <c r="BQ194" i="41" s="1"/>
  <c r="BR187" i="41" s="1"/>
  <c r="BR194" i="41" s="1"/>
  <c r="BS187" i="41" s="1"/>
  <c r="BS194" i="41" s="1"/>
  <c r="BT187" i="41" s="1"/>
  <c r="BT194" i="41" s="1"/>
  <c r="BU187" i="41" s="1"/>
  <c r="BU194" i="41" s="1"/>
  <c r="BV187" i="41" s="1"/>
  <c r="BV194" i="41" s="1"/>
  <c r="BW187" i="41" s="1"/>
  <c r="D271" i="41"/>
  <c r="E266" i="41" s="1"/>
  <c r="E271" i="41" s="1"/>
  <c r="F266" i="41" s="1"/>
  <c r="F271" i="41" s="1"/>
  <c r="G266" i="41" s="1"/>
  <c r="G271" i="41" s="1"/>
  <c r="H266" i="41" s="1"/>
  <c r="H271" i="41" s="1"/>
  <c r="I266" i="41" s="1"/>
  <c r="I271" i="41" s="1"/>
  <c r="J266" i="41" s="1"/>
  <c r="J271" i="41" s="1"/>
  <c r="K266" i="41" s="1"/>
  <c r="K271" i="41" s="1"/>
  <c r="L266" i="41" s="1"/>
  <c r="L271" i="41" s="1"/>
  <c r="M266" i="41" s="1"/>
  <c r="M271" i="41" s="1"/>
  <c r="N266" i="41" s="1"/>
  <c r="N271" i="41" s="1"/>
  <c r="O266" i="41" s="1"/>
  <c r="O271" i="41" s="1"/>
  <c r="P266" i="41" s="1"/>
  <c r="P271" i="41" s="1"/>
  <c r="Q266" i="41" s="1"/>
  <c r="Q271" i="41" s="1"/>
  <c r="R266" i="41" s="1"/>
  <c r="R271" i="41" s="1"/>
  <c r="S266" i="41" s="1"/>
  <c r="S271" i="41" s="1"/>
  <c r="T266" i="41" s="1"/>
  <c r="T271" i="41" s="1"/>
  <c r="U266" i="41" s="1"/>
  <c r="U271" i="41" s="1"/>
  <c r="V266" i="41" s="1"/>
  <c r="V271" i="41" s="1"/>
  <c r="W266" i="41" s="1"/>
  <c r="W271" i="41" s="1"/>
  <c r="X266" i="41" s="1"/>
  <c r="X271" i="41" s="1"/>
  <c r="Y266" i="41" s="1"/>
  <c r="Y271" i="41" s="1"/>
  <c r="Z266" i="41" s="1"/>
  <c r="Z271" i="41" s="1"/>
  <c r="AA266" i="41" s="1"/>
  <c r="AA271" i="41" s="1"/>
  <c r="AB266" i="41" s="1"/>
  <c r="AB271" i="41" s="1"/>
  <c r="AC266" i="41" s="1"/>
  <c r="AC271" i="41" s="1"/>
  <c r="AD266" i="41" s="1"/>
  <c r="AD271" i="41" s="1"/>
  <c r="AE266" i="41" s="1"/>
  <c r="AE271" i="41" s="1"/>
  <c r="AF266" i="41" s="1"/>
  <c r="AF271" i="41" s="1"/>
  <c r="AG266" i="41" s="1"/>
  <c r="AG271" i="41" s="1"/>
  <c r="AH266" i="41" s="1"/>
  <c r="AH271" i="41" s="1"/>
  <c r="AI266" i="41" s="1"/>
  <c r="AI271" i="41" s="1"/>
  <c r="AJ266" i="41" s="1"/>
  <c r="AJ271" i="41" s="1"/>
  <c r="AK266" i="41" s="1"/>
  <c r="AK271" i="41" s="1"/>
  <c r="AL266" i="41" s="1"/>
  <c r="AL271" i="41" s="1"/>
  <c r="AM266" i="41" s="1"/>
  <c r="AM271" i="41" s="1"/>
  <c r="AN266" i="41" s="1"/>
  <c r="AN271" i="41" s="1"/>
  <c r="AO266" i="41" s="1"/>
  <c r="AO271" i="41" s="1"/>
  <c r="AP266" i="41" s="1"/>
  <c r="AP271" i="41" s="1"/>
  <c r="AQ266" i="41" s="1"/>
  <c r="AQ271" i="41" s="1"/>
  <c r="AR266" i="41" s="1"/>
  <c r="AR271" i="41" s="1"/>
  <c r="AS266" i="41" s="1"/>
  <c r="AS271" i="41" s="1"/>
  <c r="AT266" i="41" s="1"/>
  <c r="AT271" i="41" s="1"/>
  <c r="AU266" i="41" s="1"/>
  <c r="AU271" i="41" s="1"/>
  <c r="AV266" i="41" s="1"/>
  <c r="AV271" i="41" s="1"/>
  <c r="AW266" i="41" s="1"/>
  <c r="AW271" i="41" s="1"/>
  <c r="AX266" i="41" s="1"/>
  <c r="AX271" i="41" s="1"/>
  <c r="AY266" i="41" s="1"/>
  <c r="AY271" i="41" s="1"/>
  <c r="AZ266" i="41" s="1"/>
  <c r="AZ271" i="41" s="1"/>
  <c r="BA266" i="41" s="1"/>
  <c r="BA271" i="41" s="1"/>
  <c r="BB266" i="41" s="1"/>
  <c r="BB271" i="41" s="1"/>
  <c r="BC266" i="41" s="1"/>
  <c r="BC271" i="41" s="1"/>
  <c r="BD266" i="41" s="1"/>
  <c r="BD271" i="41" s="1"/>
  <c r="BE266" i="41" s="1"/>
  <c r="BE271" i="41" s="1"/>
  <c r="BF266" i="41" s="1"/>
  <c r="BF271" i="41" s="1"/>
  <c r="BG266" i="41" s="1"/>
  <c r="BG271" i="41" s="1"/>
  <c r="BH266" i="41" s="1"/>
  <c r="BH271" i="41" s="1"/>
  <c r="BI266" i="41" s="1"/>
  <c r="BI271" i="41" s="1"/>
  <c r="BJ266" i="41" s="1"/>
  <c r="BJ271" i="41" s="1"/>
  <c r="BK266" i="41" s="1"/>
  <c r="BK271" i="41" s="1"/>
  <c r="E89" i="41"/>
  <c r="F81" i="41" s="1"/>
  <c r="F89" i="41" s="1"/>
  <c r="G81" i="41" s="1"/>
  <c r="G89" i="41" s="1"/>
  <c r="H81" i="41" s="1"/>
  <c r="H89" i="41" s="1"/>
  <c r="I81" i="41" s="1"/>
  <c r="I89" i="41" s="1"/>
  <c r="J81" i="41" s="1"/>
  <c r="J89" i="41" s="1"/>
  <c r="K81" i="41" s="1"/>
  <c r="K89" i="41" s="1"/>
  <c r="L81" i="41" s="1"/>
  <c r="L89" i="41" s="1"/>
  <c r="M81" i="41" s="1"/>
  <c r="M89" i="41" s="1"/>
  <c r="N81" i="41" s="1"/>
  <c r="N89" i="41" s="1"/>
  <c r="O81" i="41" s="1"/>
  <c r="O89" i="41" s="1"/>
  <c r="P81" i="41" s="1"/>
  <c r="P89" i="41" s="1"/>
  <c r="Q81" i="41" s="1"/>
  <c r="Q89" i="41" s="1"/>
  <c r="R81" i="41" s="1"/>
  <c r="R89" i="41" s="1"/>
  <c r="S81" i="41" s="1"/>
  <c r="S89" i="41" s="1"/>
  <c r="T81" i="41" s="1"/>
  <c r="T89" i="41" s="1"/>
  <c r="U81" i="41" s="1"/>
  <c r="U89" i="41" s="1"/>
  <c r="V81" i="41" s="1"/>
  <c r="V89" i="41" s="1"/>
  <c r="W81" i="41" s="1"/>
  <c r="W89" i="41" s="1"/>
  <c r="X81" i="41" s="1"/>
  <c r="X89" i="41" s="1"/>
  <c r="Y81" i="41" s="1"/>
  <c r="Y89" i="41" s="1"/>
  <c r="Z81" i="41" s="1"/>
  <c r="Z89" i="41" s="1"/>
  <c r="AA81" i="41" s="1"/>
  <c r="AA89" i="41" s="1"/>
  <c r="AB81" i="41" s="1"/>
  <c r="AB89" i="41" s="1"/>
  <c r="AC81" i="41" s="1"/>
  <c r="AC89" i="41" s="1"/>
  <c r="AD81" i="41" s="1"/>
  <c r="AD89" i="41" s="1"/>
  <c r="AE81" i="41" s="1"/>
  <c r="AE89" i="41" s="1"/>
  <c r="AF81" i="41" s="1"/>
  <c r="AF89" i="41" s="1"/>
  <c r="AG81" i="41" s="1"/>
  <c r="AG89" i="41" s="1"/>
  <c r="AH81" i="41" s="1"/>
  <c r="AH89" i="41" s="1"/>
  <c r="AI81" i="41" s="1"/>
  <c r="AI89" i="41" s="1"/>
  <c r="AJ81" i="41" s="1"/>
  <c r="AJ89" i="41" s="1"/>
  <c r="AK81" i="41" s="1"/>
  <c r="AK89" i="41" s="1"/>
  <c r="AL81" i="41" s="1"/>
  <c r="AL89" i="41" s="1"/>
  <c r="AM81" i="41" s="1"/>
  <c r="AM89" i="41" s="1"/>
  <c r="AN81" i="41" s="1"/>
  <c r="AN89" i="41" s="1"/>
  <c r="AO81" i="41" s="1"/>
  <c r="AO89" i="41" s="1"/>
  <c r="AP81" i="41" s="1"/>
  <c r="AP89" i="41" s="1"/>
  <c r="AQ81" i="41" s="1"/>
  <c r="AQ89" i="41" s="1"/>
  <c r="AR81" i="41" s="1"/>
  <c r="AR89" i="41" s="1"/>
  <c r="AS81" i="41" s="1"/>
  <c r="AS89" i="41" s="1"/>
  <c r="AT81" i="41" s="1"/>
  <c r="AT89" i="41" s="1"/>
  <c r="AU81" i="41" s="1"/>
  <c r="AU89" i="41" s="1"/>
  <c r="AV81" i="41" s="1"/>
  <c r="AV89" i="41" s="1"/>
  <c r="AW81" i="41" s="1"/>
  <c r="AW89" i="41" s="1"/>
  <c r="AX81" i="41" s="1"/>
  <c r="AX89" i="41" s="1"/>
  <c r="AY81" i="41" s="1"/>
  <c r="AY89" i="41" s="1"/>
  <c r="AZ81" i="41" s="1"/>
  <c r="AZ89" i="41" s="1"/>
  <c r="BA81" i="41" s="1"/>
  <c r="BA89" i="41" s="1"/>
  <c r="BB81" i="41" s="1"/>
  <c r="BB89" i="41" s="1"/>
  <c r="BC81" i="41" s="1"/>
  <c r="BC89" i="41" s="1"/>
  <c r="BD81" i="41" s="1"/>
  <c r="BD89" i="41" s="1"/>
  <c r="BE81" i="41" s="1"/>
  <c r="BE89" i="41" s="1"/>
  <c r="BF81" i="41" s="1"/>
  <c r="BF89" i="41" s="1"/>
  <c r="BG81" i="41" s="1"/>
  <c r="BG89" i="41" s="1"/>
  <c r="BH81" i="41" s="1"/>
  <c r="BH89" i="41" s="1"/>
  <c r="BI81" i="41" s="1"/>
  <c r="BI89" i="41" s="1"/>
  <c r="BJ81" i="41" s="1"/>
  <c r="BJ89" i="41" s="1"/>
  <c r="BK81" i="41" s="1"/>
  <c r="BK89" i="41" s="1"/>
  <c r="BL81" i="41" s="1"/>
  <c r="BL89" i="41" s="1"/>
  <c r="BM81" i="41" s="1"/>
  <c r="BM89" i="41" s="1"/>
  <c r="BN81" i="41" s="1"/>
  <c r="BN89" i="41" s="1"/>
  <c r="BO81" i="41" s="1"/>
  <c r="BO89" i="41" s="1"/>
  <c r="BP81" i="41" s="1"/>
  <c r="BP89" i="41" s="1"/>
  <c r="BQ81" i="41" s="1"/>
  <c r="BQ89" i="41" s="1"/>
  <c r="BR81" i="41" s="1"/>
  <c r="BR89" i="41" s="1"/>
  <c r="BS81" i="41" s="1"/>
  <c r="BS89" i="41" s="1"/>
  <c r="BT81" i="41" s="1"/>
  <c r="BT89" i="41" s="1"/>
  <c r="BU81" i="41" s="1"/>
  <c r="BU89" i="41" s="1"/>
  <c r="BV81" i="41" s="1"/>
  <c r="BV89" i="41" s="1"/>
  <c r="BW81" i="41" s="1"/>
  <c r="BW89" i="41" s="1"/>
  <c r="BX81" i="41" s="1"/>
  <c r="BX89" i="41" s="1"/>
  <c r="BY81" i="41" s="1"/>
  <c r="BY89" i="41" s="1"/>
  <c r="BZ81" i="41" s="1"/>
  <c r="BZ89" i="41" s="1"/>
  <c r="CA81" i="41" s="1"/>
  <c r="CA89" i="41" s="1"/>
  <c r="E168" i="41"/>
  <c r="F163" i="41" s="1"/>
  <c r="F168" i="41" s="1"/>
  <c r="G163" i="41" s="1"/>
  <c r="G168" i="41" s="1"/>
  <c r="H163" i="41" s="1"/>
  <c r="H168" i="41" s="1"/>
  <c r="I163" i="41" s="1"/>
  <c r="I168" i="41" s="1"/>
  <c r="J163" i="41" s="1"/>
  <c r="J168" i="41" s="1"/>
  <c r="K163" i="41" s="1"/>
  <c r="K168" i="41" s="1"/>
  <c r="L163" i="41" s="1"/>
  <c r="L168" i="41" s="1"/>
  <c r="M163" i="41" s="1"/>
  <c r="M168" i="41" s="1"/>
  <c r="N163" i="41" s="1"/>
  <c r="N168" i="41" s="1"/>
  <c r="O163" i="41" s="1"/>
  <c r="O168" i="41" s="1"/>
  <c r="P163" i="41" s="1"/>
  <c r="P168" i="41" s="1"/>
  <c r="Q163" i="41" s="1"/>
  <c r="Q168" i="41" s="1"/>
  <c r="R163" i="41" s="1"/>
  <c r="R168" i="41" s="1"/>
  <c r="S163" i="41" s="1"/>
  <c r="S168" i="41" s="1"/>
  <c r="T163" i="41" s="1"/>
  <c r="T168" i="41" s="1"/>
  <c r="U163" i="41" s="1"/>
  <c r="U168" i="41" s="1"/>
  <c r="V163" i="41" s="1"/>
  <c r="V168" i="41" s="1"/>
  <c r="W163" i="41" s="1"/>
  <c r="W168" i="41" s="1"/>
  <c r="X163" i="41" s="1"/>
  <c r="X168" i="41" s="1"/>
  <c r="Y163" i="41" s="1"/>
  <c r="Y168" i="41" s="1"/>
  <c r="Z163" i="41" s="1"/>
  <c r="Z168" i="41" s="1"/>
  <c r="AA163" i="41" s="1"/>
  <c r="AA168" i="41" s="1"/>
  <c r="AB163" i="41" s="1"/>
  <c r="AB168" i="41" s="1"/>
  <c r="AC163" i="41" s="1"/>
  <c r="AC168" i="41" s="1"/>
  <c r="AD163" i="41" s="1"/>
  <c r="AD168" i="41" s="1"/>
  <c r="AE163" i="41" s="1"/>
  <c r="AE168" i="41" s="1"/>
  <c r="AF163" i="41" s="1"/>
  <c r="AF168" i="41" s="1"/>
  <c r="AG163" i="41" s="1"/>
  <c r="AG168" i="41" s="1"/>
  <c r="AH163" i="41" s="1"/>
  <c r="AH168" i="41" s="1"/>
  <c r="AI163" i="41" s="1"/>
  <c r="AI168" i="41" s="1"/>
  <c r="AJ163" i="41" s="1"/>
  <c r="AJ168" i="41" s="1"/>
  <c r="AK163" i="41" s="1"/>
  <c r="AK168" i="41" s="1"/>
  <c r="AL163" i="41" s="1"/>
  <c r="AL168" i="41" s="1"/>
  <c r="AM163" i="41" s="1"/>
  <c r="AM168" i="41" s="1"/>
  <c r="AN163" i="41" s="1"/>
  <c r="AN168" i="41" s="1"/>
  <c r="AO163" i="41" s="1"/>
  <c r="AO168" i="41" s="1"/>
  <c r="AP163" i="41" s="1"/>
  <c r="AP168" i="41" s="1"/>
  <c r="AQ163" i="41" s="1"/>
  <c r="AQ168" i="41" s="1"/>
  <c r="AR163" i="41" s="1"/>
  <c r="AR168" i="41" s="1"/>
  <c r="AS163" i="41" s="1"/>
  <c r="AS168" i="41" s="1"/>
  <c r="AT163" i="41" s="1"/>
  <c r="AT168" i="41" s="1"/>
  <c r="AU163" i="41" s="1"/>
  <c r="AU168" i="41" s="1"/>
  <c r="AV163" i="41" s="1"/>
  <c r="AV168" i="41" s="1"/>
  <c r="AW163" i="41" s="1"/>
  <c r="AW168" i="41" s="1"/>
  <c r="AX163" i="41" s="1"/>
  <c r="AX168" i="41" s="1"/>
  <c r="AY163" i="41" s="1"/>
  <c r="AY168" i="41" s="1"/>
  <c r="AZ163" i="41" s="1"/>
  <c r="AZ168" i="41" s="1"/>
  <c r="BA163" i="41" s="1"/>
  <c r="BA168" i="41" s="1"/>
  <c r="BB163" i="41" s="1"/>
  <c r="BB168" i="41" s="1"/>
  <c r="BC163" i="41" s="1"/>
  <c r="BC168" i="41" s="1"/>
  <c r="BD163" i="41" s="1"/>
  <c r="BD168" i="41" s="1"/>
  <c r="BE163" i="41" s="1"/>
  <c r="BE168" i="41" s="1"/>
  <c r="BF163" i="41" s="1"/>
  <c r="BF168" i="41" s="1"/>
  <c r="BG163" i="41" s="1"/>
  <c r="BG168" i="41" s="1"/>
  <c r="BH163" i="41" s="1"/>
  <c r="BH168" i="41" s="1"/>
  <c r="BI163" i="41" s="1"/>
  <c r="BI168" i="41" s="1"/>
  <c r="BJ163" i="41" s="1"/>
  <c r="BJ168" i="41" s="1"/>
  <c r="BK163" i="41" s="1"/>
  <c r="BK168" i="41" s="1"/>
  <c r="BL163" i="41" s="1"/>
  <c r="BL168" i="41" s="1"/>
  <c r="BM163" i="41" s="1"/>
  <c r="BM168" i="41" s="1"/>
  <c r="BN163" i="41" s="1"/>
  <c r="BN168" i="41" s="1"/>
  <c r="BO163" i="41" s="1"/>
  <c r="BO168" i="41" s="1"/>
  <c r="BP163" i="41" s="1"/>
  <c r="BP168" i="41" s="1"/>
  <c r="BQ163" i="41" s="1"/>
  <c r="BQ168" i="41" s="1"/>
  <c r="BR163" i="41" s="1"/>
  <c r="BR168" i="41" s="1"/>
  <c r="BS163" i="41" s="1"/>
  <c r="BS168" i="41" s="1"/>
  <c r="BT163" i="41" s="1"/>
  <c r="BT168" i="41" s="1"/>
  <c r="BU163" i="41" s="1"/>
  <c r="BU168" i="41" s="1"/>
  <c r="BV163" i="41" s="1"/>
  <c r="BV168" i="41" s="1"/>
  <c r="BW163" i="41" s="1"/>
  <c r="E205" i="41"/>
  <c r="F197" i="41" s="1"/>
  <c r="F205" i="41" s="1"/>
  <c r="G197" i="41" s="1"/>
  <c r="G205" i="41" s="1"/>
  <c r="H197" i="41" s="1"/>
  <c r="H205" i="41" s="1"/>
  <c r="I197" i="41" s="1"/>
  <c r="I205" i="41" s="1"/>
  <c r="J197" i="41" s="1"/>
  <c r="J205" i="41" s="1"/>
  <c r="K197" i="41" s="1"/>
  <c r="K205" i="41" s="1"/>
  <c r="L197" i="41" s="1"/>
  <c r="L205" i="41" s="1"/>
  <c r="M197" i="41" s="1"/>
  <c r="M205" i="41" s="1"/>
  <c r="N197" i="41" s="1"/>
  <c r="N205" i="41" s="1"/>
  <c r="O197" i="41" s="1"/>
  <c r="O205" i="41" s="1"/>
  <c r="P197" i="41" s="1"/>
  <c r="P205" i="41" s="1"/>
  <c r="Q197" i="41" s="1"/>
  <c r="Q205" i="41" s="1"/>
  <c r="R197" i="41" s="1"/>
  <c r="R205" i="41" s="1"/>
  <c r="S197" i="41" s="1"/>
  <c r="S205" i="41" s="1"/>
  <c r="T197" i="41" s="1"/>
  <c r="T205" i="41" s="1"/>
  <c r="U197" i="41" s="1"/>
  <c r="U205" i="41" s="1"/>
  <c r="V197" i="41" s="1"/>
  <c r="V205" i="41" s="1"/>
  <c r="W197" i="41" s="1"/>
  <c r="W205" i="41" s="1"/>
  <c r="X197" i="41" s="1"/>
  <c r="X205" i="41" s="1"/>
  <c r="Y197" i="41" s="1"/>
  <c r="Y205" i="41" s="1"/>
  <c r="Z197" i="41" s="1"/>
  <c r="Z205" i="41" s="1"/>
  <c r="AA197" i="41" s="1"/>
  <c r="AA205" i="41" s="1"/>
  <c r="AB197" i="41" s="1"/>
  <c r="AB205" i="41" s="1"/>
  <c r="AC197" i="41" s="1"/>
  <c r="AC205" i="41" s="1"/>
  <c r="AD197" i="41" s="1"/>
  <c r="AD205" i="41" s="1"/>
  <c r="AE197" i="41" s="1"/>
  <c r="AE205" i="41" s="1"/>
  <c r="AF197" i="41" s="1"/>
  <c r="AF205" i="41" s="1"/>
  <c r="AG197" i="41" s="1"/>
  <c r="AG205" i="41" s="1"/>
  <c r="AH197" i="41" s="1"/>
  <c r="AH205" i="41" s="1"/>
  <c r="AI197" i="41" s="1"/>
  <c r="AI205" i="41" s="1"/>
  <c r="AJ197" i="41" s="1"/>
  <c r="AJ205" i="41" s="1"/>
  <c r="AK197" i="41" s="1"/>
  <c r="AK205" i="41" s="1"/>
  <c r="AL197" i="41" s="1"/>
  <c r="AL205" i="41" s="1"/>
  <c r="AM197" i="41" s="1"/>
  <c r="AM205" i="41" s="1"/>
  <c r="AN197" i="41" s="1"/>
  <c r="AN205" i="41" s="1"/>
  <c r="AO197" i="41" s="1"/>
  <c r="AO205" i="41" s="1"/>
  <c r="AP197" i="41" s="1"/>
  <c r="AP205" i="41" s="1"/>
  <c r="AQ197" i="41" s="1"/>
  <c r="AQ205" i="41" s="1"/>
  <c r="AR197" i="41" s="1"/>
  <c r="AR205" i="41" s="1"/>
  <c r="AS197" i="41" s="1"/>
  <c r="AS205" i="41" s="1"/>
  <c r="AT197" i="41" s="1"/>
  <c r="AT205" i="41" s="1"/>
  <c r="AU197" i="41" s="1"/>
  <c r="AU205" i="41" s="1"/>
  <c r="AV197" i="41" s="1"/>
  <c r="AV205" i="41" s="1"/>
  <c r="AW197" i="41" s="1"/>
  <c r="AW205" i="41" s="1"/>
  <c r="AX197" i="41" s="1"/>
  <c r="AX205" i="41" s="1"/>
  <c r="AY197" i="41" s="1"/>
  <c r="AY205" i="41" s="1"/>
  <c r="AZ197" i="41" s="1"/>
  <c r="AZ205" i="41" s="1"/>
  <c r="BA197" i="41" s="1"/>
  <c r="BA205" i="41" s="1"/>
  <c r="BB197" i="41" s="1"/>
  <c r="BB205" i="41" s="1"/>
  <c r="BC197" i="41" s="1"/>
  <c r="BC205" i="41" s="1"/>
  <c r="BD197" i="41" s="1"/>
  <c r="BD205" i="41" s="1"/>
  <c r="BE197" i="41" s="1"/>
  <c r="BE205" i="41" s="1"/>
  <c r="BF197" i="41" s="1"/>
  <c r="BF205" i="41" s="1"/>
  <c r="BG197" i="41" s="1"/>
  <c r="BG205" i="41" s="1"/>
  <c r="BH197" i="41" s="1"/>
  <c r="BH205" i="41" s="1"/>
  <c r="BI197" i="41" s="1"/>
  <c r="BI205" i="41" s="1"/>
  <c r="BJ197" i="41" s="1"/>
  <c r="BJ205" i="41" s="1"/>
  <c r="BK197" i="41" s="1"/>
  <c r="BK205" i="41" s="1"/>
  <c r="BL197" i="41" s="1"/>
  <c r="BL205" i="41" s="1"/>
  <c r="BM197" i="41" s="1"/>
  <c r="BM205" i="41" s="1"/>
  <c r="BN197" i="41" s="1"/>
  <c r="BN205" i="41" s="1"/>
  <c r="BO197" i="41" s="1"/>
  <c r="BO205" i="41" s="1"/>
  <c r="BP197" i="41" s="1"/>
  <c r="BP205" i="41" s="1"/>
  <c r="BQ197" i="41" s="1"/>
  <c r="BQ205" i="41" s="1"/>
  <c r="BR197" i="41" s="1"/>
  <c r="BR205" i="41" s="1"/>
  <c r="BS197" i="41" s="1"/>
  <c r="BS205" i="41" s="1"/>
  <c r="BT197" i="41" s="1"/>
  <c r="BT205" i="41" s="1"/>
  <c r="BU197" i="41" s="1"/>
  <c r="BU205" i="41" s="1"/>
  <c r="BV197" i="41" s="1"/>
  <c r="BV205" i="41" s="1"/>
  <c r="BW197" i="41" s="1"/>
  <c r="D256" i="41"/>
  <c r="E252" i="41" s="1"/>
  <c r="E256" i="41" s="1"/>
  <c r="F252" i="41" s="1"/>
  <c r="F256" i="41" s="1"/>
  <c r="G252" i="41" s="1"/>
  <c r="G256" i="41" s="1"/>
  <c r="H252" i="41" s="1"/>
  <c r="H256" i="41" s="1"/>
  <c r="I252" i="41" s="1"/>
  <c r="I256" i="41" s="1"/>
  <c r="J252" i="41" s="1"/>
  <c r="J256" i="41" s="1"/>
  <c r="K252" i="41" s="1"/>
  <c r="K256" i="41" s="1"/>
  <c r="L252" i="41" s="1"/>
  <c r="L256" i="41" s="1"/>
  <c r="M252" i="41" s="1"/>
  <c r="M256" i="41" s="1"/>
  <c r="N252" i="41" s="1"/>
  <c r="N256" i="41" s="1"/>
  <c r="O252" i="41" s="1"/>
  <c r="O256" i="41" s="1"/>
  <c r="P252" i="41" s="1"/>
  <c r="P256" i="41" s="1"/>
  <c r="Q252" i="41" s="1"/>
  <c r="Q256" i="41" s="1"/>
  <c r="R252" i="41" s="1"/>
  <c r="R256" i="41" s="1"/>
  <c r="S252" i="41" s="1"/>
  <c r="S256" i="41" s="1"/>
  <c r="T252" i="41" s="1"/>
  <c r="T256" i="41" s="1"/>
  <c r="U252" i="41" s="1"/>
  <c r="U256" i="41" s="1"/>
  <c r="V252" i="41" s="1"/>
  <c r="V256" i="41" s="1"/>
  <c r="W252" i="41" s="1"/>
  <c r="W256" i="41" s="1"/>
  <c r="X252" i="41" s="1"/>
  <c r="X256" i="41" s="1"/>
  <c r="Y252" i="41" s="1"/>
  <c r="Y256" i="41" s="1"/>
  <c r="Z252" i="41" s="1"/>
  <c r="Z256" i="41" s="1"/>
  <c r="AA252" i="41" s="1"/>
  <c r="AA256" i="41" s="1"/>
  <c r="AB252" i="41" s="1"/>
  <c r="AB256" i="41" s="1"/>
  <c r="AC252" i="41" s="1"/>
  <c r="AC256" i="41" s="1"/>
  <c r="AD252" i="41" s="1"/>
  <c r="AD256" i="41" s="1"/>
  <c r="AE252" i="41" s="1"/>
  <c r="AE256" i="41" s="1"/>
  <c r="AF252" i="41" s="1"/>
  <c r="AF256" i="41" s="1"/>
  <c r="AG252" i="41" s="1"/>
  <c r="AG256" i="41" s="1"/>
  <c r="AH252" i="41" s="1"/>
  <c r="AH256" i="41" s="1"/>
  <c r="AI252" i="41" s="1"/>
  <c r="AI256" i="41" s="1"/>
  <c r="AJ252" i="41" s="1"/>
  <c r="AJ256" i="41" s="1"/>
  <c r="AK252" i="41" s="1"/>
  <c r="AK256" i="41" s="1"/>
  <c r="AL252" i="41" s="1"/>
  <c r="AL256" i="41" s="1"/>
  <c r="AM252" i="41" s="1"/>
  <c r="AM256" i="41" s="1"/>
  <c r="AN252" i="41" s="1"/>
  <c r="AN256" i="41" s="1"/>
  <c r="AO252" i="41" s="1"/>
  <c r="AO256" i="41" s="1"/>
  <c r="AP252" i="41" s="1"/>
  <c r="AP256" i="41" s="1"/>
  <c r="AQ252" i="41" s="1"/>
  <c r="AQ256" i="41" s="1"/>
  <c r="AR252" i="41" s="1"/>
  <c r="AR256" i="41" s="1"/>
  <c r="AS252" i="41" s="1"/>
  <c r="AS256" i="41" s="1"/>
  <c r="AT252" i="41" s="1"/>
  <c r="AT256" i="41" s="1"/>
  <c r="AU252" i="41" s="1"/>
  <c r="AU256" i="41" s="1"/>
  <c r="AV252" i="41" s="1"/>
  <c r="AV256" i="41" s="1"/>
  <c r="AW252" i="41" s="1"/>
  <c r="AW256" i="41" s="1"/>
  <c r="AX252" i="41" s="1"/>
  <c r="AX256" i="41" s="1"/>
  <c r="AY252" i="41" s="1"/>
  <c r="AY256" i="41" s="1"/>
  <c r="AZ252" i="41" s="1"/>
  <c r="AZ256" i="41" s="1"/>
  <c r="BA252" i="41" s="1"/>
  <c r="BA256" i="41" s="1"/>
  <c r="BB252" i="41" s="1"/>
  <c r="BB256" i="41" s="1"/>
  <c r="BC252" i="41" s="1"/>
  <c r="BC256" i="41" s="1"/>
  <c r="BD252" i="41" s="1"/>
  <c r="BD256" i="41" s="1"/>
  <c r="BE252" i="41" s="1"/>
  <c r="BE256" i="41" s="1"/>
  <c r="BF252" i="41" s="1"/>
  <c r="BF256" i="41" s="1"/>
  <c r="BG252" i="41" s="1"/>
  <c r="BG256" i="41" s="1"/>
  <c r="BH252" i="41" s="1"/>
  <c r="BH256" i="41" s="1"/>
  <c r="BI252" i="41" s="1"/>
  <c r="BI256" i="41" s="1"/>
  <c r="BJ252" i="41" s="1"/>
  <c r="BJ256" i="41" s="1"/>
  <c r="BK252" i="41" s="1"/>
  <c r="BK256" i="41" s="1"/>
  <c r="BL252" i="41" s="1"/>
  <c r="D295" i="41"/>
  <c r="E290" i="41" s="1"/>
  <c r="E295" i="41" s="1"/>
  <c r="F290" i="41" s="1"/>
  <c r="F295" i="41" s="1"/>
  <c r="G290" i="41" s="1"/>
  <c r="G295" i="41" s="1"/>
  <c r="H290" i="41" s="1"/>
  <c r="H295" i="41" s="1"/>
  <c r="I290" i="41" s="1"/>
  <c r="I295" i="41" s="1"/>
  <c r="J290" i="41" s="1"/>
  <c r="J295" i="41" s="1"/>
  <c r="K290" i="41" s="1"/>
  <c r="K295" i="41" s="1"/>
  <c r="L290" i="41" s="1"/>
  <c r="L295" i="41" s="1"/>
  <c r="M290" i="41" s="1"/>
  <c r="M295" i="41" s="1"/>
  <c r="N290" i="41" s="1"/>
  <c r="N295" i="41" s="1"/>
  <c r="O290" i="41" s="1"/>
  <c r="O295" i="41" s="1"/>
  <c r="P290" i="41" s="1"/>
  <c r="P295" i="41" s="1"/>
  <c r="Q290" i="41" s="1"/>
  <c r="Q295" i="41" s="1"/>
  <c r="R290" i="41" s="1"/>
  <c r="R295" i="41" s="1"/>
  <c r="S290" i="41" s="1"/>
  <c r="S295" i="41" s="1"/>
  <c r="T290" i="41" s="1"/>
  <c r="T295" i="41" s="1"/>
  <c r="U290" i="41" s="1"/>
  <c r="U295" i="41" s="1"/>
  <c r="V290" i="41" s="1"/>
  <c r="V295" i="41" s="1"/>
  <c r="W290" i="41" s="1"/>
  <c r="W295" i="41" s="1"/>
  <c r="X290" i="41" s="1"/>
  <c r="X295" i="41" s="1"/>
  <c r="Y290" i="41" s="1"/>
  <c r="Y295" i="41" s="1"/>
  <c r="Z290" i="41" s="1"/>
  <c r="Z295" i="41" s="1"/>
  <c r="AA290" i="41" s="1"/>
  <c r="AA295" i="41" s="1"/>
  <c r="AB290" i="41" s="1"/>
  <c r="AB295" i="41" s="1"/>
  <c r="AC290" i="41" s="1"/>
  <c r="AC295" i="41" s="1"/>
  <c r="AD290" i="41" s="1"/>
  <c r="AD295" i="41" s="1"/>
  <c r="AE290" i="41" s="1"/>
  <c r="AE295" i="41" s="1"/>
  <c r="AF290" i="41" s="1"/>
  <c r="AF295" i="41" s="1"/>
  <c r="AG290" i="41" s="1"/>
  <c r="AG295" i="41" s="1"/>
  <c r="AH290" i="41" s="1"/>
  <c r="AH295" i="41" s="1"/>
  <c r="AI290" i="41" s="1"/>
  <c r="AI295" i="41" s="1"/>
  <c r="AJ290" i="41" s="1"/>
  <c r="AJ295" i="41" s="1"/>
  <c r="AK290" i="41" s="1"/>
  <c r="AK295" i="41" s="1"/>
  <c r="AL290" i="41" s="1"/>
  <c r="AL295" i="41" s="1"/>
  <c r="AM290" i="41" s="1"/>
  <c r="AM295" i="41" s="1"/>
  <c r="AN290" i="41" s="1"/>
  <c r="AN295" i="41" s="1"/>
  <c r="AO290" i="41" s="1"/>
  <c r="AO295" i="41" s="1"/>
  <c r="AP290" i="41" s="1"/>
  <c r="AP295" i="41" s="1"/>
  <c r="AQ290" i="41" s="1"/>
  <c r="AQ295" i="41" s="1"/>
  <c r="AR290" i="41" s="1"/>
  <c r="AR295" i="41" s="1"/>
  <c r="AS290" i="41" s="1"/>
  <c r="AS295" i="41" s="1"/>
  <c r="AT290" i="41" s="1"/>
  <c r="AT295" i="41" s="1"/>
  <c r="AU290" i="41" s="1"/>
  <c r="AU295" i="41" s="1"/>
  <c r="AV290" i="41" s="1"/>
  <c r="AV295" i="41" s="1"/>
  <c r="AW290" i="41" s="1"/>
  <c r="AW295" i="41" s="1"/>
  <c r="AX290" i="41" s="1"/>
  <c r="AX295" i="41" s="1"/>
  <c r="AY290" i="41" s="1"/>
  <c r="AY295" i="41" s="1"/>
  <c r="AZ290" i="41" s="1"/>
  <c r="AZ295" i="41" s="1"/>
  <c r="BA290" i="41" s="1"/>
  <c r="BA295" i="41" s="1"/>
  <c r="BB290" i="41" s="1"/>
  <c r="BB295" i="41" s="1"/>
  <c r="BC290" i="41" s="1"/>
  <c r="BC295" i="41" s="1"/>
  <c r="BD290" i="41" s="1"/>
  <c r="BD295" i="41" s="1"/>
  <c r="BE290" i="41" s="1"/>
  <c r="BE295" i="41" s="1"/>
  <c r="BF290" i="41" s="1"/>
  <c r="BF295" i="41" s="1"/>
  <c r="BG290" i="41" s="1"/>
  <c r="BG295" i="41" s="1"/>
  <c r="BH290" i="41" s="1"/>
  <c r="BH295" i="41" s="1"/>
  <c r="BI290" i="41" s="1"/>
  <c r="BI295" i="41" s="1"/>
  <c r="BJ290" i="41" s="1"/>
  <c r="BJ295" i="41" s="1"/>
  <c r="BK290" i="41" s="1"/>
  <c r="BK295" i="41" s="1"/>
  <c r="BL290" i="41" s="1"/>
  <c r="D287" i="41"/>
  <c r="E282" i="41" s="1"/>
  <c r="E287" i="41" s="1"/>
  <c r="F282" i="41" s="1"/>
  <c r="F287" i="41" s="1"/>
  <c r="G282" i="41" s="1"/>
  <c r="G287" i="41" s="1"/>
  <c r="H282" i="41" s="1"/>
  <c r="H287" i="41" s="1"/>
  <c r="I282" i="41" s="1"/>
  <c r="I287" i="41" s="1"/>
  <c r="J282" i="41" s="1"/>
  <c r="J287" i="41" s="1"/>
  <c r="K282" i="41" s="1"/>
  <c r="K287" i="41" s="1"/>
  <c r="L282" i="41" s="1"/>
  <c r="L287" i="41" s="1"/>
  <c r="M282" i="41" s="1"/>
  <c r="M287" i="41" s="1"/>
  <c r="N282" i="41" s="1"/>
  <c r="N287" i="41" s="1"/>
  <c r="O282" i="41" s="1"/>
  <c r="O287" i="41" s="1"/>
  <c r="P282" i="41" s="1"/>
  <c r="P287" i="41" s="1"/>
  <c r="Q282" i="41" s="1"/>
  <c r="Q287" i="41" s="1"/>
  <c r="R282" i="41" s="1"/>
  <c r="R287" i="41" s="1"/>
  <c r="S282" i="41" s="1"/>
  <c r="S287" i="41" s="1"/>
  <c r="T282" i="41" s="1"/>
  <c r="T287" i="41" s="1"/>
  <c r="U282" i="41" s="1"/>
  <c r="U287" i="41" s="1"/>
  <c r="V282" i="41" s="1"/>
  <c r="V287" i="41" s="1"/>
  <c r="W282" i="41" s="1"/>
  <c r="W287" i="41" s="1"/>
  <c r="X282" i="41" s="1"/>
  <c r="X287" i="41" s="1"/>
  <c r="Y282" i="41" s="1"/>
  <c r="Y287" i="41" s="1"/>
  <c r="Z282" i="41" s="1"/>
  <c r="Z287" i="41" s="1"/>
  <c r="AA282" i="41" s="1"/>
  <c r="AA287" i="41" s="1"/>
  <c r="AB282" i="41" s="1"/>
  <c r="AB287" i="41" s="1"/>
  <c r="AC282" i="41" s="1"/>
  <c r="AC287" i="41" s="1"/>
  <c r="AD282" i="41" s="1"/>
  <c r="AD287" i="41" s="1"/>
  <c r="AE282" i="41" s="1"/>
  <c r="AE287" i="41" s="1"/>
  <c r="AF282" i="41" s="1"/>
  <c r="AF287" i="41" s="1"/>
  <c r="AG282" i="41" s="1"/>
  <c r="AG287" i="41" s="1"/>
  <c r="AH282" i="41" s="1"/>
  <c r="AH287" i="41" s="1"/>
  <c r="AI282" i="41" s="1"/>
  <c r="AI287" i="41" s="1"/>
  <c r="AJ282" i="41" s="1"/>
  <c r="AJ287" i="41" s="1"/>
  <c r="AK282" i="41" s="1"/>
  <c r="AK287" i="41" s="1"/>
  <c r="AL282" i="41" s="1"/>
  <c r="AL287" i="41" s="1"/>
  <c r="AM282" i="41" s="1"/>
  <c r="AM287" i="41" s="1"/>
  <c r="AN282" i="41" s="1"/>
  <c r="AN287" i="41" s="1"/>
  <c r="AO282" i="41" s="1"/>
  <c r="AO287" i="41" s="1"/>
  <c r="AP282" i="41" s="1"/>
  <c r="AP287" i="41" s="1"/>
  <c r="AQ282" i="41" s="1"/>
  <c r="AQ287" i="41" s="1"/>
  <c r="AR282" i="41" s="1"/>
  <c r="AR287" i="41" s="1"/>
  <c r="AS282" i="41" s="1"/>
  <c r="AS287" i="41" s="1"/>
  <c r="AT282" i="41" s="1"/>
  <c r="AT287" i="41" s="1"/>
  <c r="AU282" i="41" s="1"/>
  <c r="AU287" i="41" s="1"/>
  <c r="AV282" i="41" s="1"/>
  <c r="AV287" i="41" s="1"/>
  <c r="AW282" i="41" s="1"/>
  <c r="AW287" i="41" s="1"/>
  <c r="AX282" i="41" s="1"/>
  <c r="AX287" i="41" s="1"/>
  <c r="AY282" i="41" s="1"/>
  <c r="AY287" i="41" s="1"/>
  <c r="AZ282" i="41" s="1"/>
  <c r="AZ287" i="41" s="1"/>
  <c r="BA282" i="41" s="1"/>
  <c r="BA287" i="41" s="1"/>
  <c r="BB282" i="41" s="1"/>
  <c r="BB287" i="41" s="1"/>
  <c r="BC282" i="41" s="1"/>
  <c r="BC287" i="41" s="1"/>
  <c r="BD282" i="41" s="1"/>
  <c r="BD287" i="41" s="1"/>
  <c r="BE282" i="41" s="1"/>
  <c r="BE287" i="41" s="1"/>
  <c r="BF282" i="41" s="1"/>
  <c r="BF287" i="41" s="1"/>
  <c r="BG282" i="41" s="1"/>
  <c r="BG287" i="41" s="1"/>
  <c r="BH282" i="41" s="1"/>
  <c r="BH287" i="41" s="1"/>
  <c r="BI282" i="41" s="1"/>
  <c r="BI287" i="41" s="1"/>
  <c r="BJ282" i="41" s="1"/>
  <c r="BJ287" i="41" s="1"/>
  <c r="BK282" i="41" s="1"/>
  <c r="BK287" i="41" s="1"/>
  <c r="BL282" i="41" s="1"/>
  <c r="D249" i="41"/>
  <c r="E245" i="41" s="1"/>
  <c r="E249" i="41" s="1"/>
  <c r="F245" i="41" s="1"/>
  <c r="F249" i="41" s="1"/>
  <c r="G245" i="41" s="1"/>
  <c r="G249" i="41" s="1"/>
  <c r="H245" i="41" s="1"/>
  <c r="H249" i="41" s="1"/>
  <c r="I245" i="41" s="1"/>
  <c r="I249" i="41" s="1"/>
  <c r="J245" i="41" s="1"/>
  <c r="J249" i="41" s="1"/>
  <c r="K245" i="41" s="1"/>
  <c r="K249" i="41" s="1"/>
  <c r="L245" i="41" s="1"/>
  <c r="L249" i="41" s="1"/>
  <c r="M245" i="41" s="1"/>
  <c r="M249" i="41" s="1"/>
  <c r="N245" i="41" s="1"/>
  <c r="N249" i="41" s="1"/>
  <c r="O245" i="41" s="1"/>
  <c r="O249" i="41" s="1"/>
  <c r="P245" i="41" s="1"/>
  <c r="P249" i="41" s="1"/>
  <c r="Q245" i="41" s="1"/>
  <c r="Q249" i="41" s="1"/>
  <c r="R245" i="41" s="1"/>
  <c r="R249" i="41" s="1"/>
  <c r="S245" i="41" s="1"/>
  <c r="S249" i="41" s="1"/>
  <c r="T245" i="41" s="1"/>
  <c r="T249" i="41" s="1"/>
  <c r="U245" i="41" s="1"/>
  <c r="U249" i="41" s="1"/>
  <c r="V245" i="41" s="1"/>
  <c r="V249" i="41" s="1"/>
  <c r="W245" i="41" s="1"/>
  <c r="W249" i="41" s="1"/>
  <c r="X245" i="41" s="1"/>
  <c r="X249" i="41" s="1"/>
  <c r="Y245" i="41" s="1"/>
  <c r="Y249" i="41" s="1"/>
  <c r="Z245" i="41" s="1"/>
  <c r="Z249" i="41" s="1"/>
  <c r="AA245" i="41" s="1"/>
  <c r="AA249" i="41" s="1"/>
  <c r="AB245" i="41" s="1"/>
  <c r="AB249" i="41" s="1"/>
  <c r="AC245" i="41" s="1"/>
  <c r="AC249" i="41" s="1"/>
  <c r="AD245" i="41" s="1"/>
  <c r="AD249" i="41" s="1"/>
  <c r="AE245" i="41" s="1"/>
  <c r="AE249" i="41" s="1"/>
  <c r="AF245" i="41" s="1"/>
  <c r="AF249" i="41" s="1"/>
  <c r="AG245" i="41" s="1"/>
  <c r="AG249" i="41" s="1"/>
  <c r="AH245" i="41" s="1"/>
  <c r="AH249" i="41" s="1"/>
  <c r="AI245" i="41" s="1"/>
  <c r="AI249" i="41" s="1"/>
  <c r="AJ245" i="41" s="1"/>
  <c r="AJ249" i="41" s="1"/>
  <c r="AK245" i="41" s="1"/>
  <c r="AK249" i="41" s="1"/>
  <c r="AL245" i="41" s="1"/>
  <c r="AL249" i="41" s="1"/>
  <c r="AM245" i="41" s="1"/>
  <c r="AM249" i="41" s="1"/>
  <c r="AN245" i="41" s="1"/>
  <c r="AN249" i="41" s="1"/>
  <c r="AO245" i="41" s="1"/>
  <c r="AO249" i="41" s="1"/>
  <c r="AP245" i="41" s="1"/>
  <c r="AP249" i="41" s="1"/>
  <c r="AQ245" i="41" s="1"/>
  <c r="AQ249" i="41" s="1"/>
  <c r="AR245" i="41" s="1"/>
  <c r="AR249" i="41" s="1"/>
  <c r="AS245" i="41" s="1"/>
  <c r="AS249" i="41" s="1"/>
  <c r="AT245" i="41" s="1"/>
  <c r="AT249" i="41" s="1"/>
  <c r="AU245" i="41" s="1"/>
  <c r="AU249" i="41" s="1"/>
  <c r="AV245" i="41" s="1"/>
  <c r="AV249" i="41" s="1"/>
  <c r="AW245" i="41" s="1"/>
  <c r="AW249" i="41" s="1"/>
  <c r="AX245" i="41" s="1"/>
  <c r="AX249" i="41" s="1"/>
  <c r="AY245" i="41" s="1"/>
  <c r="AY249" i="41" s="1"/>
  <c r="AZ245" i="41" s="1"/>
  <c r="AZ249" i="41" s="1"/>
  <c r="BA245" i="41" s="1"/>
  <c r="BA249" i="41" s="1"/>
  <c r="BB245" i="41" s="1"/>
  <c r="BB249" i="41" s="1"/>
  <c r="BC245" i="41" s="1"/>
  <c r="BC249" i="41" s="1"/>
  <c r="BD245" i="41" s="1"/>
  <c r="BD249" i="41" s="1"/>
  <c r="BE245" i="41" s="1"/>
  <c r="BE249" i="41" s="1"/>
  <c r="BF245" i="41" s="1"/>
  <c r="BF249" i="41" s="1"/>
  <c r="BG245" i="41" s="1"/>
  <c r="BG249" i="41" s="1"/>
  <c r="BH245" i="41" s="1"/>
  <c r="BH249" i="41" s="1"/>
  <c r="BI245" i="41" s="1"/>
  <c r="BI249" i="41" s="1"/>
  <c r="BJ245" i="41" s="1"/>
  <c r="BJ249" i="41" s="1"/>
  <c r="BK245" i="41" s="1"/>
  <c r="BK249" i="41" s="1"/>
  <c r="BL245" i="41" s="1"/>
  <c r="D242" i="41"/>
  <c r="E238" i="41" s="1"/>
  <c r="E242" i="41" s="1"/>
  <c r="F238" i="41" s="1"/>
  <c r="F242" i="41" s="1"/>
  <c r="G238" i="41" s="1"/>
  <c r="G242" i="41" s="1"/>
  <c r="H238" i="41" s="1"/>
  <c r="H242" i="41" s="1"/>
  <c r="I238" i="41" s="1"/>
  <c r="I242" i="41" s="1"/>
  <c r="J238" i="41" s="1"/>
  <c r="J242" i="41" s="1"/>
  <c r="K238" i="41" s="1"/>
  <c r="K242" i="41" s="1"/>
  <c r="L238" i="41" s="1"/>
  <c r="L242" i="41" s="1"/>
  <c r="M238" i="41" s="1"/>
  <c r="M242" i="41" s="1"/>
  <c r="N238" i="41" s="1"/>
  <c r="N242" i="41" s="1"/>
  <c r="O238" i="41" s="1"/>
  <c r="O242" i="41" s="1"/>
  <c r="P238" i="41" s="1"/>
  <c r="P242" i="41" s="1"/>
  <c r="Q238" i="41" s="1"/>
  <c r="Q242" i="41" s="1"/>
  <c r="R238" i="41" s="1"/>
  <c r="R242" i="41" s="1"/>
  <c r="S238" i="41" s="1"/>
  <c r="S242" i="41" s="1"/>
  <c r="T238" i="41" s="1"/>
  <c r="T242" i="41" s="1"/>
  <c r="U238" i="41" s="1"/>
  <c r="U242" i="41" s="1"/>
  <c r="V238" i="41" s="1"/>
  <c r="V242" i="41" s="1"/>
  <c r="W238" i="41" s="1"/>
  <c r="W242" i="41" s="1"/>
  <c r="X238" i="41" s="1"/>
  <c r="X242" i="41" s="1"/>
  <c r="Y238" i="41" s="1"/>
  <c r="Y242" i="41" s="1"/>
  <c r="Z238" i="41" s="1"/>
  <c r="Z242" i="41" s="1"/>
  <c r="AA238" i="41" s="1"/>
  <c r="AA242" i="41" s="1"/>
  <c r="AB238" i="41" s="1"/>
  <c r="AB242" i="41" s="1"/>
  <c r="AC238" i="41" s="1"/>
  <c r="AC242" i="41" s="1"/>
  <c r="AD238" i="41" s="1"/>
  <c r="AD242" i="41" s="1"/>
  <c r="AE238" i="41" s="1"/>
  <c r="AE242" i="41" s="1"/>
  <c r="AF238" i="41" s="1"/>
  <c r="AF242" i="41" s="1"/>
  <c r="AG238" i="41" s="1"/>
  <c r="AG242" i="41" s="1"/>
  <c r="AH238" i="41" s="1"/>
  <c r="AH242" i="41" s="1"/>
  <c r="AI238" i="41" s="1"/>
  <c r="AI242" i="41" s="1"/>
  <c r="AJ238" i="41" s="1"/>
  <c r="AJ242" i="41" s="1"/>
  <c r="AK238" i="41" s="1"/>
  <c r="AK242" i="41" s="1"/>
  <c r="AL238" i="41" s="1"/>
  <c r="AL242" i="41" s="1"/>
  <c r="AM238" i="41" s="1"/>
  <c r="AM242" i="41" s="1"/>
  <c r="AN238" i="41" s="1"/>
  <c r="AN242" i="41" s="1"/>
  <c r="AO238" i="41" s="1"/>
  <c r="AO242" i="41" s="1"/>
  <c r="AP238" i="41" s="1"/>
  <c r="AP242" i="41" s="1"/>
  <c r="AQ238" i="41" s="1"/>
  <c r="AQ242" i="41" s="1"/>
  <c r="AR238" i="41" s="1"/>
  <c r="AR242" i="41" s="1"/>
  <c r="AS238" i="41" s="1"/>
  <c r="AS242" i="41" s="1"/>
  <c r="AT238" i="41" s="1"/>
  <c r="AT242" i="41" s="1"/>
  <c r="AU238" i="41" s="1"/>
  <c r="AU242" i="41" s="1"/>
  <c r="AV238" i="41" s="1"/>
  <c r="AV242" i="41" s="1"/>
  <c r="AW238" i="41" s="1"/>
  <c r="AW242" i="41" s="1"/>
  <c r="AX238" i="41" s="1"/>
  <c r="AX242" i="41" s="1"/>
  <c r="AY238" i="41" s="1"/>
  <c r="AY242" i="41" s="1"/>
  <c r="AZ238" i="41" s="1"/>
  <c r="AZ242" i="41" s="1"/>
  <c r="BA238" i="41" s="1"/>
  <c r="BA242" i="41" s="1"/>
  <c r="BB238" i="41" s="1"/>
  <c r="BB242" i="41" s="1"/>
  <c r="BC238" i="41" s="1"/>
  <c r="BC242" i="41" s="1"/>
  <c r="BD238" i="41" s="1"/>
  <c r="BD242" i="41" s="1"/>
  <c r="BE238" i="41" s="1"/>
  <c r="BE242" i="41" s="1"/>
  <c r="BF238" i="41" s="1"/>
  <c r="BF242" i="41" s="1"/>
  <c r="BG238" i="41" s="1"/>
  <c r="BG242" i="41" s="1"/>
  <c r="BH238" i="41" s="1"/>
  <c r="BH242" i="41" s="1"/>
  <c r="BI238" i="41" s="1"/>
  <c r="BI242" i="41" s="1"/>
  <c r="BJ238" i="41" s="1"/>
  <c r="BJ242" i="41" s="1"/>
  <c r="BK238" i="41" s="1"/>
  <c r="BK242" i="41" s="1"/>
  <c r="BL238" i="41" s="1"/>
  <c r="D228" i="41"/>
  <c r="E224" i="41" s="1"/>
  <c r="E228" i="41" s="1"/>
  <c r="F224" i="41" s="1"/>
  <c r="F228" i="41" s="1"/>
  <c r="G224" i="41" s="1"/>
  <c r="G228" i="41" s="1"/>
  <c r="H224" i="41" s="1"/>
  <c r="H228" i="41" s="1"/>
  <c r="I224" i="41" s="1"/>
  <c r="I228" i="41" s="1"/>
  <c r="J224" i="41" s="1"/>
  <c r="J228" i="41" s="1"/>
  <c r="K224" i="41" s="1"/>
  <c r="K228" i="41" s="1"/>
  <c r="L224" i="41" s="1"/>
  <c r="L228" i="41" s="1"/>
  <c r="M224" i="41" s="1"/>
  <c r="M228" i="41" s="1"/>
  <c r="N224" i="41" s="1"/>
  <c r="N228" i="41" s="1"/>
  <c r="O224" i="41" s="1"/>
  <c r="O228" i="41" s="1"/>
  <c r="P224" i="41" s="1"/>
  <c r="P228" i="41" s="1"/>
  <c r="Q224" i="41" s="1"/>
  <c r="Q228" i="41" s="1"/>
  <c r="R224" i="41" s="1"/>
  <c r="R228" i="41" s="1"/>
  <c r="S224" i="41" s="1"/>
  <c r="S228" i="41" s="1"/>
  <c r="T224" i="41" s="1"/>
  <c r="T228" i="41" s="1"/>
  <c r="U224" i="41" s="1"/>
  <c r="U228" i="41" s="1"/>
  <c r="V224" i="41" s="1"/>
  <c r="V228" i="41" s="1"/>
  <c r="W224" i="41" s="1"/>
  <c r="W228" i="41" s="1"/>
  <c r="X224" i="41" s="1"/>
  <c r="X228" i="41" s="1"/>
  <c r="Y224" i="41" s="1"/>
  <c r="Y228" i="41" s="1"/>
  <c r="Z224" i="41" s="1"/>
  <c r="Z228" i="41" s="1"/>
  <c r="AA224" i="41" s="1"/>
  <c r="AA228" i="41" s="1"/>
  <c r="AB224" i="41" s="1"/>
  <c r="AB228" i="41" s="1"/>
  <c r="AC224" i="41" s="1"/>
  <c r="AC228" i="41" s="1"/>
  <c r="AD224" i="41" s="1"/>
  <c r="AD228" i="41" s="1"/>
  <c r="AE224" i="41" s="1"/>
  <c r="AE228" i="41" s="1"/>
  <c r="AF224" i="41" s="1"/>
  <c r="AF228" i="41" s="1"/>
  <c r="AG224" i="41" s="1"/>
  <c r="AG228" i="41" s="1"/>
  <c r="AH224" i="41" s="1"/>
  <c r="AH228" i="41" s="1"/>
  <c r="AI224" i="41" s="1"/>
  <c r="AI228" i="41" s="1"/>
  <c r="AJ224" i="41" s="1"/>
  <c r="AJ228" i="41" s="1"/>
  <c r="AK224" i="41" s="1"/>
  <c r="AK228" i="41" s="1"/>
  <c r="AL224" i="41" s="1"/>
  <c r="AL228" i="41" s="1"/>
  <c r="AM224" i="41" s="1"/>
  <c r="AM228" i="41" s="1"/>
  <c r="AN224" i="41" s="1"/>
  <c r="AN228" i="41" s="1"/>
  <c r="AO224" i="41" s="1"/>
  <c r="AO228" i="41" s="1"/>
  <c r="AP224" i="41" s="1"/>
  <c r="AP228" i="41" s="1"/>
  <c r="AQ224" i="41" s="1"/>
  <c r="AQ228" i="41" s="1"/>
  <c r="AR224" i="41" s="1"/>
  <c r="AR228" i="41" s="1"/>
  <c r="AS224" i="41" s="1"/>
  <c r="AS228" i="41" s="1"/>
  <c r="AT224" i="41" s="1"/>
  <c r="AT228" i="41" s="1"/>
  <c r="AU224" i="41" s="1"/>
  <c r="AU228" i="41" s="1"/>
  <c r="AV224" i="41" s="1"/>
  <c r="AV228" i="41" s="1"/>
  <c r="AW224" i="41" s="1"/>
  <c r="AW228" i="41" s="1"/>
  <c r="AX224" i="41" s="1"/>
  <c r="AX228" i="41" s="1"/>
  <c r="AY224" i="41" s="1"/>
  <c r="AY228" i="41" s="1"/>
  <c r="AZ224" i="41" s="1"/>
  <c r="AZ228" i="41" s="1"/>
  <c r="BA224" i="41" s="1"/>
  <c r="BA228" i="41" s="1"/>
  <c r="BB224" i="41" s="1"/>
  <c r="BB228" i="41" s="1"/>
  <c r="BC224" i="41" s="1"/>
  <c r="BC228" i="41" s="1"/>
  <c r="BD224" i="41" s="1"/>
  <c r="BD228" i="41" s="1"/>
  <c r="BE224" i="41" s="1"/>
  <c r="BE228" i="41" s="1"/>
  <c r="BF224" i="41" s="1"/>
  <c r="BF228" i="41" s="1"/>
  <c r="BG224" i="41" s="1"/>
  <c r="BG228" i="41" s="1"/>
  <c r="BH224" i="41" s="1"/>
  <c r="BH228" i="41" s="1"/>
  <c r="BI224" i="41" s="1"/>
  <c r="BI228" i="41" s="1"/>
  <c r="BJ224" i="41" s="1"/>
  <c r="BJ228" i="41" s="1"/>
  <c r="BK224" i="41" s="1"/>
  <c r="BK228" i="41" s="1"/>
  <c r="BL224" i="41" s="1"/>
  <c r="D221" i="41"/>
  <c r="E217" i="41" s="1"/>
  <c r="E221" i="41" s="1"/>
  <c r="F217" i="41" s="1"/>
  <c r="F221" i="41" s="1"/>
  <c r="G217" i="41" s="1"/>
  <c r="G221" i="41" s="1"/>
  <c r="H217" i="41" s="1"/>
  <c r="H221" i="41" s="1"/>
  <c r="I217" i="41" s="1"/>
  <c r="I221" i="41" s="1"/>
  <c r="J217" i="41" s="1"/>
  <c r="J221" i="41" s="1"/>
  <c r="K217" i="41" s="1"/>
  <c r="K221" i="41" s="1"/>
  <c r="L217" i="41" s="1"/>
  <c r="L221" i="41" s="1"/>
  <c r="M217" i="41" s="1"/>
  <c r="M221" i="41" s="1"/>
  <c r="N217" i="41" s="1"/>
  <c r="N221" i="41" s="1"/>
  <c r="O217" i="41" s="1"/>
  <c r="O221" i="41" s="1"/>
  <c r="P217" i="41" s="1"/>
  <c r="P221" i="41" s="1"/>
  <c r="Q217" i="41" s="1"/>
  <c r="Q221" i="41" s="1"/>
  <c r="R217" i="41" s="1"/>
  <c r="R221" i="41" s="1"/>
  <c r="S217" i="41" s="1"/>
  <c r="S221" i="41" s="1"/>
  <c r="T217" i="41" s="1"/>
  <c r="T221" i="41" s="1"/>
  <c r="U217" i="41" s="1"/>
  <c r="U221" i="41" s="1"/>
  <c r="V217" i="41" s="1"/>
  <c r="V221" i="41" s="1"/>
  <c r="W217" i="41" s="1"/>
  <c r="W221" i="41" s="1"/>
  <c r="X217" i="41" s="1"/>
  <c r="X221" i="41" s="1"/>
  <c r="Y217" i="41" s="1"/>
  <c r="Y221" i="41" s="1"/>
  <c r="Z217" i="41" s="1"/>
  <c r="Z221" i="41" s="1"/>
  <c r="AA217" i="41" s="1"/>
  <c r="AA221" i="41" s="1"/>
  <c r="AB217" i="41" s="1"/>
  <c r="AB221" i="41" s="1"/>
  <c r="AC217" i="41" s="1"/>
  <c r="AC221" i="41" s="1"/>
  <c r="AD217" i="41" s="1"/>
  <c r="AD221" i="41" s="1"/>
  <c r="AE217" i="41" s="1"/>
  <c r="AE221" i="41" s="1"/>
  <c r="AF217" i="41" s="1"/>
  <c r="AF221" i="41" s="1"/>
  <c r="AG217" i="41" s="1"/>
  <c r="AG221" i="41" s="1"/>
  <c r="AH217" i="41" s="1"/>
  <c r="AH221" i="41" s="1"/>
  <c r="AI217" i="41" s="1"/>
  <c r="AI221" i="41" s="1"/>
  <c r="AJ217" i="41" s="1"/>
  <c r="AJ221" i="41" s="1"/>
  <c r="AK217" i="41" s="1"/>
  <c r="AK221" i="41" s="1"/>
  <c r="AL217" i="41" s="1"/>
  <c r="AL221" i="41" s="1"/>
  <c r="AM217" i="41" s="1"/>
  <c r="AM221" i="41" s="1"/>
  <c r="AN217" i="41" s="1"/>
  <c r="AN221" i="41" s="1"/>
  <c r="AO217" i="41" s="1"/>
  <c r="AO221" i="41" s="1"/>
  <c r="AP217" i="41" s="1"/>
  <c r="AP221" i="41" s="1"/>
  <c r="AQ217" i="41" s="1"/>
  <c r="AQ221" i="41" s="1"/>
  <c r="AR217" i="41" s="1"/>
  <c r="AR221" i="41" s="1"/>
  <c r="AS217" i="41" s="1"/>
  <c r="AS221" i="41" s="1"/>
  <c r="AT217" i="41" s="1"/>
  <c r="AT221" i="41" s="1"/>
  <c r="AU217" i="41" s="1"/>
  <c r="AU221" i="41" s="1"/>
  <c r="AV217" i="41" s="1"/>
  <c r="AV221" i="41" s="1"/>
  <c r="AW217" i="41" s="1"/>
  <c r="AW221" i="41" s="1"/>
  <c r="AX217" i="41" s="1"/>
  <c r="AX221" i="41" s="1"/>
  <c r="AY217" i="41" s="1"/>
  <c r="AY221" i="41" s="1"/>
  <c r="AZ217" i="41" s="1"/>
  <c r="AZ221" i="41" s="1"/>
  <c r="BA217" i="41" s="1"/>
  <c r="BA221" i="41" s="1"/>
  <c r="BB217" i="41" s="1"/>
  <c r="BB221" i="41" s="1"/>
  <c r="BC217" i="41" s="1"/>
  <c r="BC221" i="41" s="1"/>
  <c r="BD217" i="41" s="1"/>
  <c r="BD221" i="41" s="1"/>
  <c r="BE217" i="41" s="1"/>
  <c r="BE221" i="41" s="1"/>
  <c r="BF217" i="41" s="1"/>
  <c r="BF221" i="41" s="1"/>
  <c r="BG217" i="41" s="1"/>
  <c r="BG221" i="41" s="1"/>
  <c r="BH217" i="41" s="1"/>
  <c r="BH221" i="41" s="1"/>
  <c r="BI217" i="41" s="1"/>
  <c r="BI221" i="41" s="1"/>
  <c r="BJ217" i="41" s="1"/>
  <c r="BJ221" i="41" s="1"/>
  <c r="BK217" i="41" s="1"/>
  <c r="BK221" i="41" s="1"/>
  <c r="BL217" i="41" s="1"/>
  <c r="E105" i="41"/>
  <c r="F100" i="41" s="1"/>
  <c r="F105" i="41" s="1"/>
  <c r="G100" i="41" s="1"/>
  <c r="G105" i="41" s="1"/>
  <c r="H100" i="41" s="1"/>
  <c r="H105" i="41" s="1"/>
  <c r="I100" i="41" s="1"/>
  <c r="I105" i="41" s="1"/>
  <c r="J100" i="41" s="1"/>
  <c r="J105" i="41" s="1"/>
  <c r="K100" i="41" s="1"/>
  <c r="K105" i="41" s="1"/>
  <c r="L100" i="41" s="1"/>
  <c r="L105" i="41" s="1"/>
  <c r="M100" i="41" s="1"/>
  <c r="M105" i="41" s="1"/>
  <c r="N100" i="41" s="1"/>
  <c r="N105" i="41" s="1"/>
  <c r="O100" i="41" s="1"/>
  <c r="O105" i="41" s="1"/>
  <c r="P100" i="41" s="1"/>
  <c r="P105" i="41" s="1"/>
  <c r="Q100" i="41" s="1"/>
  <c r="Q105" i="41" s="1"/>
  <c r="R100" i="41" s="1"/>
  <c r="R105" i="41" s="1"/>
  <c r="S100" i="41" s="1"/>
  <c r="S105" i="41" s="1"/>
  <c r="T100" i="41" s="1"/>
  <c r="T105" i="41" s="1"/>
  <c r="U100" i="41" s="1"/>
  <c r="U105" i="41" s="1"/>
  <c r="V100" i="41" s="1"/>
  <c r="V105" i="41" s="1"/>
  <c r="W100" i="41" s="1"/>
  <c r="W105" i="41" s="1"/>
  <c r="X100" i="41" s="1"/>
  <c r="X105" i="41" s="1"/>
  <c r="Y100" i="41" s="1"/>
  <c r="Y105" i="41" s="1"/>
  <c r="Z100" i="41" s="1"/>
  <c r="Z105" i="41" s="1"/>
  <c r="AA100" i="41" s="1"/>
  <c r="AA105" i="41" s="1"/>
  <c r="AB100" i="41" s="1"/>
  <c r="AB105" i="41" s="1"/>
  <c r="AC100" i="41" s="1"/>
  <c r="AC105" i="41" s="1"/>
  <c r="AD100" i="41" s="1"/>
  <c r="AD105" i="41" s="1"/>
  <c r="AE100" i="41" s="1"/>
  <c r="AE105" i="41" s="1"/>
  <c r="AF100" i="41" s="1"/>
  <c r="AF105" i="41" s="1"/>
  <c r="AG100" i="41" s="1"/>
  <c r="AG105" i="41" s="1"/>
  <c r="AH100" i="41" s="1"/>
  <c r="AH105" i="41" s="1"/>
  <c r="AI100" i="41" s="1"/>
  <c r="AI105" i="41" s="1"/>
  <c r="AJ100" i="41" s="1"/>
  <c r="AJ105" i="41" s="1"/>
  <c r="AK100" i="41" s="1"/>
  <c r="AK105" i="41" s="1"/>
  <c r="AL100" i="41" s="1"/>
  <c r="AL105" i="41" s="1"/>
  <c r="AM100" i="41" s="1"/>
  <c r="AM105" i="41" s="1"/>
  <c r="AN100" i="41" s="1"/>
  <c r="AN105" i="41" s="1"/>
  <c r="AO100" i="41" s="1"/>
  <c r="AO105" i="41" s="1"/>
  <c r="AP100" i="41" s="1"/>
  <c r="AP105" i="41" s="1"/>
  <c r="AQ100" i="41" s="1"/>
  <c r="AQ105" i="41" s="1"/>
  <c r="AR100" i="41" s="1"/>
  <c r="AR105" i="41" s="1"/>
  <c r="AS100" i="41" s="1"/>
  <c r="AS105" i="41" s="1"/>
  <c r="AT100" i="41" s="1"/>
  <c r="AT105" i="41" s="1"/>
  <c r="AU100" i="41" s="1"/>
  <c r="AU105" i="41" s="1"/>
  <c r="AV100" i="41" s="1"/>
  <c r="AV105" i="41" s="1"/>
  <c r="AW100" i="41" s="1"/>
  <c r="AW105" i="41" s="1"/>
  <c r="AX100" i="41" s="1"/>
  <c r="AX105" i="41" s="1"/>
  <c r="AY100" i="41" s="1"/>
  <c r="AY105" i="41" s="1"/>
  <c r="AZ100" i="41" s="1"/>
  <c r="AZ105" i="41" s="1"/>
  <c r="BA100" i="41" s="1"/>
  <c r="BA105" i="41" s="1"/>
  <c r="BB100" i="41" s="1"/>
  <c r="BB105" i="41" s="1"/>
  <c r="BC100" i="41" s="1"/>
  <c r="BC105" i="41" s="1"/>
  <c r="BD100" i="41" s="1"/>
  <c r="BD105" i="41" s="1"/>
  <c r="BE100" i="41" s="1"/>
  <c r="BE105" i="41" s="1"/>
  <c r="BF100" i="41" s="1"/>
  <c r="BF105" i="41" s="1"/>
  <c r="BG100" i="41" s="1"/>
  <c r="BG105" i="41" s="1"/>
  <c r="BH100" i="41" s="1"/>
  <c r="BH105" i="41" s="1"/>
  <c r="BI100" i="41" s="1"/>
  <c r="BI105" i="41" s="1"/>
  <c r="BJ100" i="41" s="1"/>
  <c r="BJ105" i="41" s="1"/>
  <c r="BK100" i="41" s="1"/>
  <c r="BK105" i="41" s="1"/>
  <c r="BL100" i="41" s="1"/>
  <c r="E132" i="41"/>
  <c r="F125" i="41" s="1"/>
  <c r="F132" i="41" s="1"/>
  <c r="G125" i="41" s="1"/>
  <c r="G132" i="41" s="1"/>
  <c r="H125" i="41" s="1"/>
  <c r="H132" i="41" s="1"/>
  <c r="I125" i="41" s="1"/>
  <c r="I132" i="41" s="1"/>
  <c r="J125" i="41" s="1"/>
  <c r="J132" i="41" s="1"/>
  <c r="K125" i="41" s="1"/>
  <c r="K132" i="41" s="1"/>
  <c r="L125" i="41" s="1"/>
  <c r="L132" i="41" s="1"/>
  <c r="M125" i="41" s="1"/>
  <c r="M132" i="41" s="1"/>
  <c r="N125" i="41" s="1"/>
  <c r="N132" i="41" s="1"/>
  <c r="O125" i="41" s="1"/>
  <c r="O132" i="41" s="1"/>
  <c r="P125" i="41" s="1"/>
  <c r="P132" i="41" s="1"/>
  <c r="Q125" i="41" s="1"/>
  <c r="Q132" i="41" s="1"/>
  <c r="R125" i="41" s="1"/>
  <c r="R132" i="41" s="1"/>
  <c r="S125" i="41" s="1"/>
  <c r="S132" i="41" s="1"/>
  <c r="T125" i="41" s="1"/>
  <c r="T132" i="41" s="1"/>
  <c r="U125" i="41" s="1"/>
  <c r="U132" i="41" s="1"/>
  <c r="V125" i="41" s="1"/>
  <c r="V132" i="41" s="1"/>
  <c r="W125" i="41" s="1"/>
  <c r="W132" i="41" s="1"/>
  <c r="X125" i="41" s="1"/>
  <c r="X132" i="41" s="1"/>
  <c r="Y125" i="41" s="1"/>
  <c r="Y132" i="41" s="1"/>
  <c r="Z125" i="41" s="1"/>
  <c r="Z132" i="41" s="1"/>
  <c r="AA125" i="41" s="1"/>
  <c r="AA132" i="41" s="1"/>
  <c r="AB125" i="41" s="1"/>
  <c r="AB132" i="41" s="1"/>
  <c r="AC125" i="41" s="1"/>
  <c r="AC132" i="41" s="1"/>
  <c r="AD125" i="41" s="1"/>
  <c r="AD132" i="41" s="1"/>
  <c r="AE125" i="41" s="1"/>
  <c r="AE132" i="41" s="1"/>
  <c r="AF125" i="41" s="1"/>
  <c r="AF132" i="41" s="1"/>
  <c r="AG125" i="41" s="1"/>
  <c r="AG132" i="41" s="1"/>
  <c r="AH125" i="41" s="1"/>
  <c r="AH132" i="41" s="1"/>
  <c r="AI125" i="41" s="1"/>
  <c r="AI132" i="41" s="1"/>
  <c r="AJ125" i="41" s="1"/>
  <c r="AJ132" i="41" s="1"/>
  <c r="AK125" i="41" s="1"/>
  <c r="AK132" i="41" s="1"/>
  <c r="AL125" i="41" s="1"/>
  <c r="AL132" i="41" s="1"/>
  <c r="AM125" i="41" s="1"/>
  <c r="AM132" i="41" s="1"/>
  <c r="AN125" i="41" s="1"/>
  <c r="AN132" i="41" s="1"/>
  <c r="AO125" i="41" s="1"/>
  <c r="AO132" i="41" s="1"/>
  <c r="AP125" i="41" s="1"/>
  <c r="AP132" i="41" s="1"/>
  <c r="AQ125" i="41" s="1"/>
  <c r="AQ132" i="41" s="1"/>
  <c r="AR125" i="41" s="1"/>
  <c r="AR132" i="41" s="1"/>
  <c r="AS125" i="41" s="1"/>
  <c r="AS132" i="41" s="1"/>
  <c r="AT125" i="41" s="1"/>
  <c r="AT132" i="41" s="1"/>
  <c r="AU125" i="41" s="1"/>
  <c r="AU132" i="41" s="1"/>
  <c r="AV125" i="41" s="1"/>
  <c r="AV132" i="41" s="1"/>
  <c r="AW125" i="41" s="1"/>
  <c r="AW132" i="41" s="1"/>
  <c r="AX125" i="41" s="1"/>
  <c r="AX132" i="41" s="1"/>
  <c r="AY125" i="41" s="1"/>
  <c r="AY132" i="41" s="1"/>
  <c r="AZ125" i="41" s="1"/>
  <c r="AZ132" i="41" s="1"/>
  <c r="BA125" i="41" s="1"/>
  <c r="BA132" i="41" s="1"/>
  <c r="BB125" i="41" s="1"/>
  <c r="BB132" i="41" s="1"/>
  <c r="BC125" i="41" s="1"/>
  <c r="BC132" i="41" s="1"/>
  <c r="BD125" i="41" s="1"/>
  <c r="BD132" i="41" s="1"/>
  <c r="BE125" i="41" s="1"/>
  <c r="BE132" i="41" s="1"/>
  <c r="BF125" i="41" s="1"/>
  <c r="BF132" i="41" s="1"/>
  <c r="BG125" i="41" s="1"/>
  <c r="BG132" i="41" s="1"/>
  <c r="BH125" i="41" s="1"/>
  <c r="BH132" i="41" s="1"/>
  <c r="BI125" i="41" s="1"/>
  <c r="BI132" i="41" s="1"/>
  <c r="BJ125" i="41" s="1"/>
  <c r="BJ132" i="41" s="1"/>
  <c r="BK125" i="41" s="1"/>
  <c r="BK132" i="41" s="1"/>
  <c r="BL125" i="41" s="1"/>
  <c r="E160" i="41"/>
  <c r="F152" i="41" s="1"/>
  <c r="F160" i="41" s="1"/>
  <c r="G152" i="41" s="1"/>
  <c r="G160" i="41" s="1"/>
  <c r="H152" i="41" s="1"/>
  <c r="H160" i="41" s="1"/>
  <c r="I152" i="41" s="1"/>
  <c r="I160" i="41" s="1"/>
  <c r="J152" i="41" s="1"/>
  <c r="J160" i="41" s="1"/>
  <c r="K152" i="41" s="1"/>
  <c r="K160" i="41" s="1"/>
  <c r="L152" i="41" s="1"/>
  <c r="L160" i="41" s="1"/>
  <c r="M152" i="41" s="1"/>
  <c r="M160" i="41" s="1"/>
  <c r="N152" i="41" s="1"/>
  <c r="N160" i="41" s="1"/>
  <c r="O152" i="41" s="1"/>
  <c r="O160" i="41" s="1"/>
  <c r="P152" i="41" s="1"/>
  <c r="P160" i="41" s="1"/>
  <c r="Q152" i="41" s="1"/>
  <c r="Q160" i="41" s="1"/>
  <c r="R152" i="41" s="1"/>
  <c r="R160" i="41" s="1"/>
  <c r="S152" i="41" s="1"/>
  <c r="S160" i="41" s="1"/>
  <c r="T152" i="41" s="1"/>
  <c r="T160" i="41" s="1"/>
  <c r="U152" i="41" s="1"/>
  <c r="U160" i="41" s="1"/>
  <c r="V152" i="41" s="1"/>
  <c r="V160" i="41" s="1"/>
  <c r="W152" i="41" s="1"/>
  <c r="W160" i="41" s="1"/>
  <c r="X152" i="41" s="1"/>
  <c r="X160" i="41" s="1"/>
  <c r="Y152" i="41" s="1"/>
  <c r="Y160" i="41" s="1"/>
  <c r="Z152" i="41" s="1"/>
  <c r="Z160" i="41" s="1"/>
  <c r="AA152" i="41" s="1"/>
  <c r="AA160" i="41" s="1"/>
  <c r="AB152" i="41" s="1"/>
  <c r="AB160" i="41" s="1"/>
  <c r="AC152" i="41" s="1"/>
  <c r="AC160" i="41" s="1"/>
  <c r="AD152" i="41" s="1"/>
  <c r="AD160" i="41" s="1"/>
  <c r="AE152" i="41" s="1"/>
  <c r="AE160" i="41" s="1"/>
  <c r="AF152" i="41" s="1"/>
  <c r="AF160" i="41" s="1"/>
  <c r="AG152" i="41" s="1"/>
  <c r="AG160" i="41" s="1"/>
  <c r="AH152" i="41" s="1"/>
  <c r="AH160" i="41" s="1"/>
  <c r="AI152" i="41" s="1"/>
  <c r="AI160" i="41" s="1"/>
  <c r="AJ152" i="41" s="1"/>
  <c r="AJ160" i="41" s="1"/>
  <c r="AK152" i="41" s="1"/>
  <c r="AK160" i="41" s="1"/>
  <c r="AL152" i="41" s="1"/>
  <c r="AL160" i="41" s="1"/>
  <c r="AM152" i="41" s="1"/>
  <c r="AM160" i="41" s="1"/>
  <c r="AN152" i="41" s="1"/>
  <c r="AN160" i="41" s="1"/>
  <c r="AO152" i="41" s="1"/>
  <c r="AO160" i="41" s="1"/>
  <c r="AP152" i="41" s="1"/>
  <c r="AP160" i="41" s="1"/>
  <c r="AQ152" i="41" s="1"/>
  <c r="AQ160" i="41" s="1"/>
  <c r="AR152" i="41" s="1"/>
  <c r="AR160" i="41" s="1"/>
  <c r="AS152" i="41" s="1"/>
  <c r="AS160" i="41" s="1"/>
  <c r="AT152" i="41" s="1"/>
  <c r="AT160" i="41" s="1"/>
  <c r="AU152" i="41" s="1"/>
  <c r="AU160" i="41" s="1"/>
  <c r="AV152" i="41" s="1"/>
  <c r="AV160" i="41" s="1"/>
  <c r="AW152" i="41" s="1"/>
  <c r="AW160" i="41" s="1"/>
  <c r="AX152" i="41" s="1"/>
  <c r="AX160" i="41" s="1"/>
  <c r="AY152" i="41" s="1"/>
  <c r="AY160" i="41" s="1"/>
  <c r="AZ152" i="41" s="1"/>
  <c r="AZ160" i="41" s="1"/>
  <c r="BA152" i="41" s="1"/>
  <c r="BA160" i="41" s="1"/>
  <c r="BB152" i="41" s="1"/>
  <c r="BB160" i="41" s="1"/>
  <c r="BC152" i="41" s="1"/>
  <c r="BC160" i="41" s="1"/>
  <c r="BD152" i="41" s="1"/>
  <c r="BD160" i="41" s="1"/>
  <c r="BE152" i="41" s="1"/>
  <c r="BE160" i="41" s="1"/>
  <c r="BF152" i="41" s="1"/>
  <c r="BF160" i="41" s="1"/>
  <c r="BG152" i="41" s="1"/>
  <c r="BG160" i="41" s="1"/>
  <c r="BH152" i="41" s="1"/>
  <c r="BH160" i="41" s="1"/>
  <c r="BI152" i="41" s="1"/>
  <c r="BI160" i="41" s="1"/>
  <c r="BJ152" i="41" s="1"/>
  <c r="BJ160" i="41" s="1"/>
  <c r="BK152" i="41" s="1"/>
  <c r="BK160" i="41" s="1"/>
  <c r="BL152" i="41" s="1"/>
  <c r="BL160" i="41" s="1"/>
  <c r="BM152" i="41" s="1"/>
  <c r="BM160" i="41" s="1"/>
  <c r="BN152" i="41" s="1"/>
  <c r="BN160" i="41" s="1"/>
  <c r="BO152" i="41" s="1"/>
  <c r="BO160" i="41" s="1"/>
  <c r="BP152" i="41" s="1"/>
  <c r="BP160" i="41" s="1"/>
  <c r="BQ152" i="41" s="1"/>
  <c r="BQ160" i="41" s="1"/>
  <c r="BR152" i="41" s="1"/>
  <c r="BR160" i="41" s="1"/>
  <c r="BS152" i="41" s="1"/>
  <c r="BS160" i="41" s="1"/>
  <c r="BT152" i="41" s="1"/>
  <c r="BT160" i="41" s="1"/>
  <c r="BU152" i="41" s="1"/>
  <c r="BU160" i="41" s="1"/>
  <c r="BV152" i="41" s="1"/>
  <c r="BV160" i="41" s="1"/>
  <c r="BW152" i="41" s="1"/>
  <c r="BW160" i="41" s="1"/>
  <c r="BX152" i="41" s="1"/>
  <c r="BX160" i="41" s="1"/>
  <c r="BY152" i="41" s="1"/>
  <c r="BY160" i="41" s="1"/>
  <c r="BZ152" i="41" s="1"/>
  <c r="BZ160" i="41" s="1"/>
  <c r="CA152" i="41" s="1"/>
  <c r="CA160" i="41" s="1"/>
  <c r="E97" i="41"/>
  <c r="F92" i="41" s="1"/>
  <c r="F97" i="41" s="1"/>
  <c r="G92" i="41" s="1"/>
  <c r="G97" i="41" s="1"/>
  <c r="H92" i="41" s="1"/>
  <c r="H97" i="41" s="1"/>
  <c r="I92" i="41" s="1"/>
  <c r="I97" i="41" s="1"/>
  <c r="J92" i="41" s="1"/>
  <c r="J97" i="41" s="1"/>
  <c r="K92" i="41" s="1"/>
  <c r="K97" i="41" s="1"/>
  <c r="L92" i="41" s="1"/>
  <c r="L97" i="41" s="1"/>
  <c r="M92" i="41" s="1"/>
  <c r="M97" i="41" s="1"/>
  <c r="N92" i="41" s="1"/>
  <c r="N97" i="41" s="1"/>
  <c r="O92" i="41" s="1"/>
  <c r="O97" i="41" s="1"/>
  <c r="P92" i="41" s="1"/>
  <c r="P97" i="41" s="1"/>
  <c r="Q92" i="41" s="1"/>
  <c r="Q97" i="41" s="1"/>
  <c r="R92" i="41" s="1"/>
  <c r="R97" i="41" s="1"/>
  <c r="S92" i="41" s="1"/>
  <c r="S97" i="41" s="1"/>
  <c r="T92" i="41" s="1"/>
  <c r="T97" i="41" s="1"/>
  <c r="U92" i="41" s="1"/>
  <c r="U97" i="41" s="1"/>
  <c r="V92" i="41" s="1"/>
  <c r="V97" i="41" s="1"/>
  <c r="W92" i="41" s="1"/>
  <c r="W97" i="41" s="1"/>
  <c r="X92" i="41" s="1"/>
  <c r="X97" i="41" s="1"/>
  <c r="Y92" i="41" s="1"/>
  <c r="Y97" i="41" s="1"/>
  <c r="Z92" i="41" s="1"/>
  <c r="Z97" i="41" s="1"/>
  <c r="AA92" i="41" s="1"/>
  <c r="AA97" i="41" s="1"/>
  <c r="AB92" i="41" s="1"/>
  <c r="AB97" i="41" s="1"/>
  <c r="AC92" i="41" s="1"/>
  <c r="AC97" i="41" s="1"/>
  <c r="AD92" i="41" s="1"/>
  <c r="AD97" i="41" s="1"/>
  <c r="AE92" i="41" s="1"/>
  <c r="AE97" i="41" s="1"/>
  <c r="AF92" i="41" s="1"/>
  <c r="AF97" i="41" s="1"/>
  <c r="AG92" i="41" s="1"/>
  <c r="AG97" i="41" s="1"/>
  <c r="AH92" i="41" s="1"/>
  <c r="AH97" i="41" s="1"/>
  <c r="AI92" i="41" s="1"/>
  <c r="AI97" i="41" s="1"/>
  <c r="AJ92" i="41" s="1"/>
  <c r="AJ97" i="41" s="1"/>
  <c r="AK92" i="41" s="1"/>
  <c r="AK97" i="41" s="1"/>
  <c r="AL92" i="41" s="1"/>
  <c r="AL97" i="41" s="1"/>
  <c r="AM92" i="41" s="1"/>
  <c r="AM97" i="41" s="1"/>
  <c r="AN92" i="41" s="1"/>
  <c r="AN97" i="41" s="1"/>
  <c r="AO92" i="41" s="1"/>
  <c r="AO97" i="41" s="1"/>
  <c r="AP92" i="41" s="1"/>
  <c r="AP97" i="41" s="1"/>
  <c r="AQ92" i="41" s="1"/>
  <c r="AQ97" i="41" s="1"/>
  <c r="AR92" i="41" s="1"/>
  <c r="AR97" i="41" s="1"/>
  <c r="AS92" i="41" s="1"/>
  <c r="AS97" i="41" s="1"/>
  <c r="AT92" i="41" s="1"/>
  <c r="AT97" i="41" s="1"/>
  <c r="AU92" i="41" s="1"/>
  <c r="AU97" i="41" s="1"/>
  <c r="AV92" i="41" s="1"/>
  <c r="AV97" i="41" s="1"/>
  <c r="AW92" i="41" s="1"/>
  <c r="AW97" i="41" s="1"/>
  <c r="AX92" i="41" s="1"/>
  <c r="AX97" i="41" s="1"/>
  <c r="AY92" i="41" s="1"/>
  <c r="AY97" i="41" s="1"/>
  <c r="AZ92" i="41" s="1"/>
  <c r="AZ97" i="41" s="1"/>
  <c r="BA92" i="41" s="1"/>
  <c r="BA97" i="41" s="1"/>
  <c r="BB92" i="41" s="1"/>
  <c r="BB97" i="41" s="1"/>
  <c r="BC92" i="41" s="1"/>
  <c r="BC97" i="41" s="1"/>
  <c r="BD92" i="41" s="1"/>
  <c r="BD97" i="41" s="1"/>
  <c r="BE92" i="41" s="1"/>
  <c r="BE97" i="41" s="1"/>
  <c r="BF92" i="41" s="1"/>
  <c r="BF97" i="41" s="1"/>
  <c r="BG92" i="41" s="1"/>
  <c r="BG97" i="41" s="1"/>
  <c r="BH92" i="41" s="1"/>
  <c r="BH97" i="41" s="1"/>
  <c r="BI92" i="41" s="1"/>
  <c r="BI97" i="41" s="1"/>
  <c r="BJ92" i="41" s="1"/>
  <c r="BJ97" i="41" s="1"/>
  <c r="BK92" i="41" s="1"/>
  <c r="BK97" i="41" s="1"/>
  <c r="BL92" i="41" s="1"/>
  <c r="E140" i="41"/>
  <c r="F135" i="41" s="1"/>
  <c r="F140" i="41" s="1"/>
  <c r="G135" i="41" s="1"/>
  <c r="G140" i="41" s="1"/>
  <c r="H135" i="41" s="1"/>
  <c r="H140" i="41" s="1"/>
  <c r="I135" i="41" s="1"/>
  <c r="I140" i="41" s="1"/>
  <c r="J135" i="41" s="1"/>
  <c r="J140" i="41" s="1"/>
  <c r="K135" i="41" s="1"/>
  <c r="K140" i="41" s="1"/>
  <c r="L135" i="41" s="1"/>
  <c r="L140" i="41" s="1"/>
  <c r="M135" i="41" s="1"/>
  <c r="M140" i="41" s="1"/>
  <c r="N135" i="41" s="1"/>
  <c r="N140" i="41" s="1"/>
  <c r="O135" i="41" s="1"/>
  <c r="O140" i="41" s="1"/>
  <c r="P135" i="41" s="1"/>
  <c r="P140" i="41" s="1"/>
  <c r="Q135" i="41" s="1"/>
  <c r="Q140" i="41" s="1"/>
  <c r="R135" i="41" s="1"/>
  <c r="R140" i="41" s="1"/>
  <c r="S135" i="41" s="1"/>
  <c r="S140" i="41" s="1"/>
  <c r="T135" i="41" s="1"/>
  <c r="T140" i="41" s="1"/>
  <c r="U135" i="41" s="1"/>
  <c r="U140" i="41" s="1"/>
  <c r="V135" i="41" s="1"/>
  <c r="V140" i="41" s="1"/>
  <c r="W135" i="41" s="1"/>
  <c r="W140" i="41" s="1"/>
  <c r="X135" i="41" s="1"/>
  <c r="X140" i="41" s="1"/>
  <c r="Y135" i="41" s="1"/>
  <c r="Y140" i="41" s="1"/>
  <c r="Z135" i="41" s="1"/>
  <c r="Z140" i="41" s="1"/>
  <c r="AA135" i="41" s="1"/>
  <c r="AA140" i="41" s="1"/>
  <c r="AB135" i="41" s="1"/>
  <c r="AB140" i="41" s="1"/>
  <c r="AC135" i="41" s="1"/>
  <c r="AC140" i="41" s="1"/>
  <c r="AD135" i="41" s="1"/>
  <c r="AD140" i="41" s="1"/>
  <c r="AE135" i="41" s="1"/>
  <c r="AE140" i="41" s="1"/>
  <c r="AF135" i="41" s="1"/>
  <c r="AF140" i="41" s="1"/>
  <c r="AG135" i="41" s="1"/>
  <c r="AG140" i="41" s="1"/>
  <c r="AH135" i="41" s="1"/>
  <c r="AH140" i="41" s="1"/>
  <c r="AI135" i="41" s="1"/>
  <c r="AI140" i="41" s="1"/>
  <c r="AJ135" i="41" s="1"/>
  <c r="AJ140" i="41" s="1"/>
  <c r="AK135" i="41" s="1"/>
  <c r="AK140" i="41" s="1"/>
  <c r="AL135" i="41" s="1"/>
  <c r="AL140" i="41" s="1"/>
  <c r="AM135" i="41" s="1"/>
  <c r="AM140" i="41" s="1"/>
  <c r="AN135" i="41" s="1"/>
  <c r="AN140" i="41" s="1"/>
  <c r="AO135" i="41" s="1"/>
  <c r="AO140" i="41" s="1"/>
  <c r="AP135" i="41" s="1"/>
  <c r="AP140" i="41" s="1"/>
  <c r="AQ135" i="41" s="1"/>
  <c r="AQ140" i="41" s="1"/>
  <c r="AR135" i="41" s="1"/>
  <c r="AR140" i="41" s="1"/>
  <c r="AS135" i="41" s="1"/>
  <c r="AS140" i="41" s="1"/>
  <c r="AT135" i="41" s="1"/>
  <c r="AT140" i="41" s="1"/>
  <c r="AU135" i="41" s="1"/>
  <c r="AU140" i="41" s="1"/>
  <c r="AV135" i="41" s="1"/>
  <c r="AV140" i="41" s="1"/>
  <c r="AW135" i="41" s="1"/>
  <c r="AW140" i="41" s="1"/>
  <c r="AX135" i="41" s="1"/>
  <c r="AX140" i="41" s="1"/>
  <c r="AY135" i="41" s="1"/>
  <c r="AY140" i="41" s="1"/>
  <c r="AZ135" i="41" s="1"/>
  <c r="AZ140" i="41" s="1"/>
  <c r="BA135" i="41" s="1"/>
  <c r="BA140" i="41" s="1"/>
  <c r="BB135" i="41" s="1"/>
  <c r="BB140" i="41" s="1"/>
  <c r="BC135" i="41" s="1"/>
  <c r="BC140" i="41" s="1"/>
  <c r="BD135" i="41" s="1"/>
  <c r="BD140" i="41" s="1"/>
  <c r="BE135" i="41" s="1"/>
  <c r="BE140" i="41" s="1"/>
  <c r="BF135" i="41" s="1"/>
  <c r="BF140" i="41" s="1"/>
  <c r="BG135" i="41" s="1"/>
  <c r="BG140" i="41" s="1"/>
  <c r="BH135" i="41" s="1"/>
  <c r="BH140" i="41" s="1"/>
  <c r="BI135" i="41" s="1"/>
  <c r="BI140" i="41" s="1"/>
  <c r="BJ135" i="41" s="1"/>
  <c r="BJ140" i="41" s="1"/>
  <c r="BK135" i="41" s="1"/>
  <c r="BK140" i="41" s="1"/>
  <c r="BL135" i="41" s="1"/>
  <c r="BL140" i="41" s="1"/>
  <c r="BM135" i="41" s="1"/>
  <c r="BM140" i="41" s="1"/>
  <c r="BN135" i="41" s="1"/>
  <c r="BN140" i="41" s="1"/>
  <c r="BO135" i="41" s="1"/>
  <c r="BO140" i="41" s="1"/>
  <c r="BP135" i="41" s="1"/>
  <c r="BP140" i="41" s="1"/>
  <c r="BQ135" i="41" s="1"/>
  <c r="BQ140" i="41" s="1"/>
  <c r="BR135" i="41" s="1"/>
  <c r="BR140" i="41" s="1"/>
  <c r="BS135" i="41" s="1"/>
  <c r="BS140" i="41" s="1"/>
  <c r="BT135" i="41" s="1"/>
  <c r="BT140" i="41" s="1"/>
  <c r="BU135" i="41" s="1"/>
  <c r="BU140" i="41" s="1"/>
  <c r="BV135" i="41" s="1"/>
  <c r="BV140" i="41" s="1"/>
  <c r="BW135" i="41" s="1"/>
  <c r="E122" i="41"/>
  <c r="F116" i="41" s="1"/>
  <c r="F122" i="41" s="1"/>
  <c r="G116" i="41" s="1"/>
  <c r="G122" i="41" s="1"/>
  <c r="H116" i="41" s="1"/>
  <c r="H122" i="41" s="1"/>
  <c r="I116" i="41" s="1"/>
  <c r="I122" i="41" s="1"/>
  <c r="J116" i="41" s="1"/>
  <c r="J122" i="41" s="1"/>
  <c r="K116" i="41" s="1"/>
  <c r="K122" i="41" s="1"/>
  <c r="L116" i="41" s="1"/>
  <c r="L122" i="41" s="1"/>
  <c r="M116" i="41" s="1"/>
  <c r="M122" i="41" s="1"/>
  <c r="N116" i="41" s="1"/>
  <c r="N122" i="41" s="1"/>
  <c r="O116" i="41" s="1"/>
  <c r="O122" i="41" s="1"/>
  <c r="P116" i="41" s="1"/>
  <c r="P122" i="41" s="1"/>
  <c r="Q116" i="41" s="1"/>
  <c r="Q122" i="41" s="1"/>
  <c r="R116" i="41" s="1"/>
  <c r="R122" i="41" s="1"/>
  <c r="S116" i="41" s="1"/>
  <c r="S122" i="41" s="1"/>
  <c r="T116" i="41" s="1"/>
  <c r="T122" i="41" s="1"/>
  <c r="U116" i="41" s="1"/>
  <c r="U122" i="41" s="1"/>
  <c r="V116" i="41" s="1"/>
  <c r="V122" i="41" s="1"/>
  <c r="W116" i="41" s="1"/>
  <c r="W122" i="41" s="1"/>
  <c r="X116" i="41" s="1"/>
  <c r="X122" i="41" s="1"/>
  <c r="Y116" i="41" s="1"/>
  <c r="Y122" i="41" s="1"/>
  <c r="Z116" i="41" s="1"/>
  <c r="Z122" i="41" s="1"/>
  <c r="AA116" i="41" s="1"/>
  <c r="AA122" i="41" s="1"/>
  <c r="AB116" i="41" s="1"/>
  <c r="AB122" i="41" s="1"/>
  <c r="AC116" i="41" s="1"/>
  <c r="AC122" i="41" s="1"/>
  <c r="AD116" i="41" s="1"/>
  <c r="AD122" i="41" s="1"/>
  <c r="AE116" i="41" s="1"/>
  <c r="AE122" i="41" s="1"/>
  <c r="AF116" i="41" s="1"/>
  <c r="AF122" i="41" s="1"/>
  <c r="AG116" i="41" s="1"/>
  <c r="AG122" i="41" s="1"/>
  <c r="AH116" i="41" s="1"/>
  <c r="AH122" i="41" s="1"/>
  <c r="AI116" i="41" s="1"/>
  <c r="AI122" i="41" s="1"/>
  <c r="AJ116" i="41" s="1"/>
  <c r="AJ122" i="41" s="1"/>
  <c r="AK116" i="41" s="1"/>
  <c r="AK122" i="41" s="1"/>
  <c r="AL116" i="41" s="1"/>
  <c r="AL122" i="41" s="1"/>
  <c r="AM116" i="41" s="1"/>
  <c r="AM122" i="41" s="1"/>
  <c r="AN116" i="41" s="1"/>
  <c r="AN122" i="41" s="1"/>
  <c r="AO116" i="41" s="1"/>
  <c r="AO122" i="41" s="1"/>
  <c r="AP116" i="41" s="1"/>
  <c r="AP122" i="41" s="1"/>
  <c r="AQ116" i="41" s="1"/>
  <c r="AQ122" i="41" s="1"/>
  <c r="AR116" i="41" s="1"/>
  <c r="AR122" i="41" s="1"/>
  <c r="AS116" i="41" s="1"/>
  <c r="AS122" i="41" s="1"/>
  <c r="AT116" i="41" s="1"/>
  <c r="AT122" i="41" s="1"/>
  <c r="AU116" i="41" s="1"/>
  <c r="AU122" i="41" s="1"/>
  <c r="AV116" i="41" s="1"/>
  <c r="AV122" i="41" s="1"/>
  <c r="AW116" i="41" s="1"/>
  <c r="AW122" i="41" s="1"/>
  <c r="AX116" i="41" s="1"/>
  <c r="AX122" i="41" s="1"/>
  <c r="AY116" i="41" s="1"/>
  <c r="AY122" i="41" s="1"/>
  <c r="AZ116" i="41" s="1"/>
  <c r="AZ122" i="41" s="1"/>
  <c r="BA116" i="41" s="1"/>
  <c r="BA122" i="41" s="1"/>
  <c r="BB116" i="41" s="1"/>
  <c r="BB122" i="41" s="1"/>
  <c r="BC116" i="41" s="1"/>
  <c r="BC122" i="41" s="1"/>
  <c r="BD116" i="41" s="1"/>
  <c r="BD122" i="41" s="1"/>
  <c r="BE116" i="41" s="1"/>
  <c r="BE122" i="41" s="1"/>
  <c r="BF116" i="41" s="1"/>
  <c r="BF122" i="41" s="1"/>
  <c r="BG116" i="41" s="1"/>
  <c r="BG122" i="41" s="1"/>
  <c r="BH116" i="41" s="1"/>
  <c r="BH122" i="41" s="1"/>
  <c r="BI116" i="41" s="1"/>
  <c r="BI122" i="41" s="1"/>
  <c r="BJ116" i="41" s="1"/>
  <c r="BJ122" i="41" s="1"/>
  <c r="BK116" i="41" s="1"/>
  <c r="BK122" i="41" s="1"/>
  <c r="BL116" i="41" s="1"/>
  <c r="BD77" i="41"/>
  <c r="BD372" i="41" s="1"/>
  <c r="E70" i="41"/>
  <c r="F65" i="41" s="1"/>
  <c r="F70" i="41" s="1"/>
  <c r="G65" i="41" s="1"/>
  <c r="G70" i="41" s="1"/>
  <c r="H65" i="41" s="1"/>
  <c r="H70" i="41" s="1"/>
  <c r="I65" i="41" s="1"/>
  <c r="I70" i="41" s="1"/>
  <c r="J65" i="41" s="1"/>
  <c r="J70" i="41" s="1"/>
  <c r="K65" i="41" s="1"/>
  <c r="K70" i="41" s="1"/>
  <c r="L65" i="41" s="1"/>
  <c r="L70" i="41" s="1"/>
  <c r="M65" i="41" s="1"/>
  <c r="M70" i="41" s="1"/>
  <c r="N65" i="41" s="1"/>
  <c r="N70" i="41" s="1"/>
  <c r="O65" i="41" s="1"/>
  <c r="O70" i="41" s="1"/>
  <c r="P65" i="41" s="1"/>
  <c r="P70" i="41" s="1"/>
  <c r="Q65" i="41" s="1"/>
  <c r="Q70" i="41" s="1"/>
  <c r="R65" i="41" s="1"/>
  <c r="R70" i="41" s="1"/>
  <c r="S65" i="41" s="1"/>
  <c r="S70" i="41" s="1"/>
  <c r="T65" i="41" s="1"/>
  <c r="T70" i="41" s="1"/>
  <c r="U65" i="41" s="1"/>
  <c r="U70" i="41" s="1"/>
  <c r="V65" i="41" s="1"/>
  <c r="V70" i="41" s="1"/>
  <c r="W65" i="41" s="1"/>
  <c r="W70" i="41" s="1"/>
  <c r="X65" i="41" s="1"/>
  <c r="X70" i="41" s="1"/>
  <c r="Y65" i="41" s="1"/>
  <c r="Y70" i="41" s="1"/>
  <c r="Z65" i="41" s="1"/>
  <c r="Z70" i="41" s="1"/>
  <c r="AA65" i="41" s="1"/>
  <c r="AA70" i="41" s="1"/>
  <c r="AB65" i="41" s="1"/>
  <c r="AB70" i="41" s="1"/>
  <c r="AC65" i="41" s="1"/>
  <c r="AC70" i="41" s="1"/>
  <c r="AD65" i="41" s="1"/>
  <c r="AD70" i="41" s="1"/>
  <c r="AE65" i="41" s="1"/>
  <c r="AE70" i="41" s="1"/>
  <c r="AF65" i="41" s="1"/>
  <c r="AF70" i="41" s="1"/>
  <c r="AG65" i="41" s="1"/>
  <c r="AG70" i="41" s="1"/>
  <c r="AH65" i="41" s="1"/>
  <c r="AH70" i="41" s="1"/>
  <c r="AI65" i="41" s="1"/>
  <c r="AI70" i="41" s="1"/>
  <c r="AJ65" i="41" s="1"/>
  <c r="AJ70" i="41" s="1"/>
  <c r="AK65" i="41" s="1"/>
  <c r="AK70" i="41" s="1"/>
  <c r="AL65" i="41" s="1"/>
  <c r="AL70" i="41" s="1"/>
  <c r="AM65" i="41" s="1"/>
  <c r="AM70" i="41" s="1"/>
  <c r="AN65" i="41" s="1"/>
  <c r="AN70" i="41" s="1"/>
  <c r="AO65" i="41" s="1"/>
  <c r="AO70" i="41" s="1"/>
  <c r="AP65" i="41" s="1"/>
  <c r="AP70" i="41" s="1"/>
  <c r="AQ65" i="41" s="1"/>
  <c r="AQ70" i="41" s="1"/>
  <c r="AR65" i="41" s="1"/>
  <c r="AR70" i="41" s="1"/>
  <c r="AS65" i="41" s="1"/>
  <c r="AS70" i="41" s="1"/>
  <c r="AT65" i="41" s="1"/>
  <c r="AT70" i="41" s="1"/>
  <c r="AU65" i="41" s="1"/>
  <c r="AU70" i="41" s="1"/>
  <c r="AV65" i="41" s="1"/>
  <c r="AV70" i="41" s="1"/>
  <c r="AW65" i="41" s="1"/>
  <c r="AW70" i="41" s="1"/>
  <c r="AX65" i="41" s="1"/>
  <c r="AX70" i="41" s="1"/>
  <c r="AY65" i="41" s="1"/>
  <c r="AY70" i="41" s="1"/>
  <c r="AZ65" i="41" s="1"/>
  <c r="AZ70" i="41" s="1"/>
  <c r="BA65" i="41" s="1"/>
  <c r="BA70" i="41" s="1"/>
  <c r="BB65" i="41" s="1"/>
  <c r="BB70" i="41" s="1"/>
  <c r="BC65" i="41" s="1"/>
  <c r="BC70" i="41" s="1"/>
  <c r="BD65" i="41" s="1"/>
  <c r="BD70" i="41" s="1"/>
  <c r="BE65" i="41" s="1"/>
  <c r="BE70" i="41" s="1"/>
  <c r="BF65" i="41" s="1"/>
  <c r="BF70" i="41" s="1"/>
  <c r="BG65" i="41" s="1"/>
  <c r="BG70" i="41" s="1"/>
  <c r="BH65" i="41" s="1"/>
  <c r="BH70" i="41" s="1"/>
  <c r="BI65" i="41" s="1"/>
  <c r="BI70" i="41" s="1"/>
  <c r="BJ65" i="41" s="1"/>
  <c r="BJ70" i="41" s="1"/>
  <c r="BK65" i="41" s="1"/>
  <c r="BK70" i="41" s="1"/>
  <c r="BL65" i="41" s="1"/>
  <c r="E47" i="41"/>
  <c r="F42" i="41" s="1"/>
  <c r="F47" i="41" s="1"/>
  <c r="G42" i="41" s="1"/>
  <c r="G47" i="41" s="1"/>
  <c r="H42" i="41" s="1"/>
  <c r="H47" i="41" s="1"/>
  <c r="I42" i="41" s="1"/>
  <c r="I47" i="41" s="1"/>
  <c r="J42" i="41" s="1"/>
  <c r="J47" i="41" s="1"/>
  <c r="K42" i="41" s="1"/>
  <c r="K47" i="41" s="1"/>
  <c r="L42" i="41" s="1"/>
  <c r="L47" i="41" s="1"/>
  <c r="M42" i="41" s="1"/>
  <c r="M47" i="41" s="1"/>
  <c r="N42" i="41" s="1"/>
  <c r="N47" i="41" s="1"/>
  <c r="O42" i="41" s="1"/>
  <c r="O47" i="41" s="1"/>
  <c r="P42" i="41" s="1"/>
  <c r="P47" i="41" s="1"/>
  <c r="Q42" i="41" s="1"/>
  <c r="Q47" i="41" s="1"/>
  <c r="R42" i="41" s="1"/>
  <c r="R47" i="41" s="1"/>
  <c r="S42" i="41" s="1"/>
  <c r="S47" i="41" s="1"/>
  <c r="T42" i="41" s="1"/>
  <c r="T47" i="41" s="1"/>
  <c r="U42" i="41" s="1"/>
  <c r="U47" i="41" s="1"/>
  <c r="V42" i="41" s="1"/>
  <c r="V47" i="41" s="1"/>
  <c r="W42" i="41" s="1"/>
  <c r="W47" i="41" s="1"/>
  <c r="X42" i="41" s="1"/>
  <c r="X47" i="41" s="1"/>
  <c r="Y42" i="41" s="1"/>
  <c r="Y47" i="41" s="1"/>
  <c r="Z42" i="41" s="1"/>
  <c r="Z47" i="41" s="1"/>
  <c r="AA42" i="41" s="1"/>
  <c r="AA47" i="41" s="1"/>
  <c r="AB42" i="41" s="1"/>
  <c r="AB47" i="41" s="1"/>
  <c r="AC42" i="41" s="1"/>
  <c r="AC47" i="41" s="1"/>
  <c r="AD42" i="41" s="1"/>
  <c r="AD47" i="41" s="1"/>
  <c r="AE42" i="41" s="1"/>
  <c r="AE47" i="41" s="1"/>
  <c r="AF42" i="41" s="1"/>
  <c r="AF47" i="41" s="1"/>
  <c r="AG42" i="41" s="1"/>
  <c r="AG47" i="41" s="1"/>
  <c r="AH42" i="41" s="1"/>
  <c r="AH47" i="41" s="1"/>
  <c r="AI42" i="41" s="1"/>
  <c r="AI47" i="41" s="1"/>
  <c r="AJ42" i="41" s="1"/>
  <c r="AJ47" i="41" s="1"/>
  <c r="AK42" i="41" s="1"/>
  <c r="AK47" i="41" s="1"/>
  <c r="AL42" i="41" s="1"/>
  <c r="AL47" i="41" s="1"/>
  <c r="AM42" i="41" s="1"/>
  <c r="AM47" i="41" s="1"/>
  <c r="AN42" i="41" s="1"/>
  <c r="AN47" i="41" s="1"/>
  <c r="AO42" i="41" s="1"/>
  <c r="AO47" i="41" s="1"/>
  <c r="AP42" i="41" s="1"/>
  <c r="AP47" i="41" s="1"/>
  <c r="AQ42" i="41" s="1"/>
  <c r="AQ47" i="41" s="1"/>
  <c r="AR42" i="41" s="1"/>
  <c r="AR47" i="41" s="1"/>
  <c r="AS42" i="41" s="1"/>
  <c r="AS47" i="41" s="1"/>
  <c r="AT42" i="41" s="1"/>
  <c r="AT47" i="41" s="1"/>
  <c r="AU42" i="41" s="1"/>
  <c r="AU47" i="41" s="1"/>
  <c r="AV42" i="41" s="1"/>
  <c r="AV47" i="41" s="1"/>
  <c r="AW42" i="41" s="1"/>
  <c r="AW47" i="41" s="1"/>
  <c r="AX42" i="41" s="1"/>
  <c r="AX47" i="41" s="1"/>
  <c r="AY42" i="41" s="1"/>
  <c r="AY47" i="41" s="1"/>
  <c r="AZ42" i="41" s="1"/>
  <c r="AZ47" i="41" s="1"/>
  <c r="BA42" i="41" s="1"/>
  <c r="BA47" i="41" s="1"/>
  <c r="BB42" i="41" s="1"/>
  <c r="BB47" i="41" s="1"/>
  <c r="BC42" i="41" s="1"/>
  <c r="BC47" i="41" s="1"/>
  <c r="BD42" i="41" s="1"/>
  <c r="BD47" i="41" s="1"/>
  <c r="BE42" i="41" s="1"/>
  <c r="BE47" i="41" s="1"/>
  <c r="BF42" i="41" s="1"/>
  <c r="BF47" i="41" s="1"/>
  <c r="BG42" i="41" s="1"/>
  <c r="BG47" i="41" s="1"/>
  <c r="BH42" i="41" s="1"/>
  <c r="BH47" i="41" s="1"/>
  <c r="BI42" i="41" s="1"/>
  <c r="BI47" i="41" s="1"/>
  <c r="BJ42" i="41" s="1"/>
  <c r="BJ47" i="41" s="1"/>
  <c r="BK42" i="41" s="1"/>
  <c r="BK47" i="41" s="1"/>
  <c r="BL42" i="41" s="1"/>
  <c r="E22" i="41"/>
  <c r="F16" i="41" s="1"/>
  <c r="F22" i="41" s="1"/>
  <c r="G16" i="41" s="1"/>
  <c r="G22" i="41" s="1"/>
  <c r="H16" i="41" s="1"/>
  <c r="H22" i="41" s="1"/>
  <c r="I16" i="41" s="1"/>
  <c r="I22" i="41" s="1"/>
  <c r="J16" i="41" s="1"/>
  <c r="J22" i="41" s="1"/>
  <c r="K16" i="41" s="1"/>
  <c r="K22" i="41" s="1"/>
  <c r="L16" i="41" s="1"/>
  <c r="L22" i="41" s="1"/>
  <c r="M16" i="41" s="1"/>
  <c r="M22" i="41" s="1"/>
  <c r="N16" i="41" s="1"/>
  <c r="N22" i="41" s="1"/>
  <c r="O16" i="41" s="1"/>
  <c r="O22" i="41" s="1"/>
  <c r="P16" i="41" s="1"/>
  <c r="P22" i="41" s="1"/>
  <c r="Q16" i="41" s="1"/>
  <c r="Q22" i="41" s="1"/>
  <c r="R16" i="41" s="1"/>
  <c r="R22" i="41" s="1"/>
  <c r="S16" i="41" s="1"/>
  <c r="S22" i="41" s="1"/>
  <c r="T16" i="41" s="1"/>
  <c r="T22" i="41" s="1"/>
  <c r="U16" i="41" s="1"/>
  <c r="U22" i="41" s="1"/>
  <c r="V16" i="41" s="1"/>
  <c r="V22" i="41" s="1"/>
  <c r="W16" i="41" s="1"/>
  <c r="W22" i="41" s="1"/>
  <c r="X16" i="41" s="1"/>
  <c r="X22" i="41" s="1"/>
  <c r="Y16" i="41" s="1"/>
  <c r="Y22" i="41" s="1"/>
  <c r="Z16" i="41" s="1"/>
  <c r="Z22" i="41" s="1"/>
  <c r="AA16" i="41" s="1"/>
  <c r="AA22" i="41" s="1"/>
  <c r="AB16" i="41" s="1"/>
  <c r="AB22" i="41" s="1"/>
  <c r="AC16" i="41" s="1"/>
  <c r="AC22" i="41" s="1"/>
  <c r="AD16" i="41" s="1"/>
  <c r="AD22" i="41" s="1"/>
  <c r="AE16" i="41" s="1"/>
  <c r="AE22" i="41" s="1"/>
  <c r="AF16" i="41" s="1"/>
  <c r="AF22" i="41" s="1"/>
  <c r="AG16" i="41" s="1"/>
  <c r="AG22" i="41" s="1"/>
  <c r="AH16" i="41" s="1"/>
  <c r="AH22" i="41" s="1"/>
  <c r="AI16" i="41" s="1"/>
  <c r="AI22" i="41" s="1"/>
  <c r="AJ16" i="41" s="1"/>
  <c r="AJ22" i="41" s="1"/>
  <c r="AK16" i="41" s="1"/>
  <c r="AK22" i="41" s="1"/>
  <c r="AL16" i="41" s="1"/>
  <c r="AL22" i="41" s="1"/>
  <c r="AM16" i="41" s="1"/>
  <c r="AM22" i="41" s="1"/>
  <c r="AN16" i="41" s="1"/>
  <c r="AN22" i="41" s="1"/>
  <c r="AO16" i="41" s="1"/>
  <c r="AO22" i="41" s="1"/>
  <c r="AP16" i="41" s="1"/>
  <c r="AP22" i="41" s="1"/>
  <c r="AQ16" i="41" s="1"/>
  <c r="AQ22" i="41" s="1"/>
  <c r="AR16" i="41" s="1"/>
  <c r="AR22" i="41" s="1"/>
  <c r="AS16" i="41" s="1"/>
  <c r="AS22" i="41" s="1"/>
  <c r="AT16" i="41" s="1"/>
  <c r="AT22" i="41" s="1"/>
  <c r="AU16" i="41" s="1"/>
  <c r="AU22" i="41" s="1"/>
  <c r="AV16" i="41" s="1"/>
  <c r="AV22" i="41" s="1"/>
  <c r="AW16" i="41" s="1"/>
  <c r="AW22" i="41" s="1"/>
  <c r="AX16" i="41" s="1"/>
  <c r="AX22" i="41" s="1"/>
  <c r="AY16" i="41" s="1"/>
  <c r="AY22" i="41" s="1"/>
  <c r="AZ16" i="41" s="1"/>
  <c r="AZ22" i="41" s="1"/>
  <c r="BA16" i="41" s="1"/>
  <c r="BA22" i="41" s="1"/>
  <c r="BB16" i="41" s="1"/>
  <c r="BB22" i="41" s="1"/>
  <c r="BC16" i="41" s="1"/>
  <c r="BC22" i="41" s="1"/>
  <c r="BD16" i="41" s="1"/>
  <c r="BD22" i="41" s="1"/>
  <c r="BE16" i="41" s="1"/>
  <c r="BE22" i="41" s="1"/>
  <c r="BF16" i="41" s="1"/>
  <c r="BF22" i="41" s="1"/>
  <c r="BG16" i="41" s="1"/>
  <c r="BG22" i="41" s="1"/>
  <c r="BH16" i="41" s="1"/>
  <c r="BH22" i="41" s="1"/>
  <c r="BI16" i="41" s="1"/>
  <c r="BI22" i="41" s="1"/>
  <c r="BJ16" i="41" s="1"/>
  <c r="BJ22" i="41" s="1"/>
  <c r="BK16" i="41" s="1"/>
  <c r="BK22" i="41" s="1"/>
  <c r="BL16" i="41" s="1"/>
  <c r="BL22" i="41" s="1"/>
  <c r="BM16" i="41" s="1"/>
  <c r="BM22" i="41" s="1"/>
  <c r="BN16" i="41" s="1"/>
  <c r="BN22" i="41" s="1"/>
  <c r="BO16" i="41" s="1"/>
  <c r="BO22" i="41" s="1"/>
  <c r="BP16" i="41" s="1"/>
  <c r="BP22" i="41" s="1"/>
  <c r="BQ16" i="41" s="1"/>
  <c r="BQ22" i="41" s="1"/>
  <c r="BR16" i="41" s="1"/>
  <c r="BR22" i="41" s="1"/>
  <c r="BS16" i="41" s="1"/>
  <c r="BS22" i="41" s="1"/>
  <c r="BT16" i="41" s="1"/>
  <c r="BT22" i="41" s="1"/>
  <c r="BU16" i="41" s="1"/>
  <c r="BU22" i="41" s="1"/>
  <c r="BV16" i="41" s="1"/>
  <c r="BV22" i="41" s="1"/>
  <c r="BW16" i="41" s="1"/>
  <c r="BW22" i="41" s="1"/>
  <c r="BX16" i="41" s="1"/>
  <c r="BX22" i="41" s="1"/>
  <c r="BY16" i="41" s="1"/>
  <c r="BY22" i="41" s="1"/>
  <c r="BZ16" i="41" s="1"/>
  <c r="BZ22" i="41" s="1"/>
  <c r="CA16" i="41" s="1"/>
  <c r="CA22" i="41" s="1"/>
  <c r="E31" i="41"/>
  <c r="F26" i="41" s="1"/>
  <c r="F31" i="41" s="1"/>
  <c r="G26" i="41" s="1"/>
  <c r="G31" i="41" s="1"/>
  <c r="H26" i="41" s="1"/>
  <c r="H31" i="41" s="1"/>
  <c r="I26" i="41" s="1"/>
  <c r="I31" i="41" s="1"/>
  <c r="J26" i="41" s="1"/>
  <c r="J31" i="41" s="1"/>
  <c r="K26" i="41" s="1"/>
  <c r="K31" i="41" s="1"/>
  <c r="L26" i="41" s="1"/>
  <c r="L31" i="41" s="1"/>
  <c r="M26" i="41" s="1"/>
  <c r="M31" i="41" s="1"/>
  <c r="N26" i="41" s="1"/>
  <c r="N31" i="41" s="1"/>
  <c r="O26" i="41" s="1"/>
  <c r="O31" i="41" s="1"/>
  <c r="P26" i="41" s="1"/>
  <c r="P31" i="41" s="1"/>
  <c r="Q26" i="41" s="1"/>
  <c r="Q31" i="41" s="1"/>
  <c r="R26" i="41" s="1"/>
  <c r="R31" i="41" s="1"/>
  <c r="S26" i="41" s="1"/>
  <c r="S31" i="41" s="1"/>
  <c r="T26" i="41" s="1"/>
  <c r="T31" i="41" s="1"/>
  <c r="U26" i="41" s="1"/>
  <c r="U31" i="41" s="1"/>
  <c r="V26" i="41" s="1"/>
  <c r="V31" i="41" s="1"/>
  <c r="W26" i="41" s="1"/>
  <c r="W31" i="41" s="1"/>
  <c r="X26" i="41" s="1"/>
  <c r="X31" i="41" s="1"/>
  <c r="Y26" i="41" s="1"/>
  <c r="Y31" i="41" s="1"/>
  <c r="Z26" i="41" s="1"/>
  <c r="Z31" i="41" s="1"/>
  <c r="AA26" i="41" s="1"/>
  <c r="AA31" i="41" s="1"/>
  <c r="AB26" i="41" s="1"/>
  <c r="AB31" i="41" s="1"/>
  <c r="AC26" i="41" s="1"/>
  <c r="AC31" i="41" s="1"/>
  <c r="AD26" i="41" s="1"/>
  <c r="AD31" i="41" s="1"/>
  <c r="AE26" i="41" s="1"/>
  <c r="AE31" i="41" s="1"/>
  <c r="AF26" i="41" s="1"/>
  <c r="AF31" i="41" s="1"/>
  <c r="AG26" i="41" s="1"/>
  <c r="AG31" i="41" s="1"/>
  <c r="AH26" i="41" s="1"/>
  <c r="AH31" i="41" s="1"/>
  <c r="AI26" i="41" s="1"/>
  <c r="AI31" i="41" s="1"/>
  <c r="AJ26" i="41" s="1"/>
  <c r="AJ31" i="41" s="1"/>
  <c r="AK26" i="41" s="1"/>
  <c r="AK31" i="41" s="1"/>
  <c r="AL26" i="41" s="1"/>
  <c r="AL31" i="41" s="1"/>
  <c r="AM26" i="41" s="1"/>
  <c r="AM31" i="41" s="1"/>
  <c r="AN26" i="41" s="1"/>
  <c r="AN31" i="41" s="1"/>
  <c r="AO26" i="41" s="1"/>
  <c r="AO31" i="41" s="1"/>
  <c r="AP26" i="41" s="1"/>
  <c r="AP31" i="41" s="1"/>
  <c r="AQ26" i="41" s="1"/>
  <c r="AQ31" i="41" s="1"/>
  <c r="AR26" i="41" s="1"/>
  <c r="AR31" i="41" s="1"/>
  <c r="AS26" i="41" s="1"/>
  <c r="AS31" i="41" s="1"/>
  <c r="AT26" i="41" s="1"/>
  <c r="AT31" i="41" s="1"/>
  <c r="AU26" i="41" s="1"/>
  <c r="AU31" i="41" s="1"/>
  <c r="AV26" i="41" s="1"/>
  <c r="AV31" i="41" s="1"/>
  <c r="AW26" i="41" s="1"/>
  <c r="AW31" i="41" s="1"/>
  <c r="AX26" i="41" s="1"/>
  <c r="AX31" i="41" s="1"/>
  <c r="AY26" i="41" s="1"/>
  <c r="AY31" i="41" s="1"/>
  <c r="AZ26" i="41" s="1"/>
  <c r="AZ31" i="41" s="1"/>
  <c r="BA26" i="41" s="1"/>
  <c r="BA31" i="41" s="1"/>
  <c r="BB26" i="41" s="1"/>
  <c r="BB31" i="41" s="1"/>
  <c r="BC26" i="41" s="1"/>
  <c r="BC31" i="41" s="1"/>
  <c r="BD26" i="41" s="1"/>
  <c r="BD31" i="41" s="1"/>
  <c r="BE26" i="41" s="1"/>
  <c r="BE31" i="41" s="1"/>
  <c r="BF26" i="41" s="1"/>
  <c r="BF31" i="41" s="1"/>
  <c r="BG26" i="41" s="1"/>
  <c r="BG31" i="41" s="1"/>
  <c r="BH26" i="41" s="1"/>
  <c r="BH31" i="41" s="1"/>
  <c r="BI26" i="41" s="1"/>
  <c r="BI31" i="41" s="1"/>
  <c r="BJ26" i="41" s="1"/>
  <c r="BJ31" i="41" s="1"/>
  <c r="BK26" i="41" s="1"/>
  <c r="BK31" i="41" s="1"/>
  <c r="BL26" i="41" s="1"/>
  <c r="E54" i="41"/>
  <c r="F50" i="41" s="1"/>
  <c r="F54" i="41" s="1"/>
  <c r="G50" i="41" s="1"/>
  <c r="G54" i="41" s="1"/>
  <c r="H50" i="41" s="1"/>
  <c r="H54" i="41" s="1"/>
  <c r="I50" i="41" s="1"/>
  <c r="I54" i="41" s="1"/>
  <c r="J50" i="41" s="1"/>
  <c r="J54" i="41" s="1"/>
  <c r="K50" i="41" s="1"/>
  <c r="K54" i="41" s="1"/>
  <c r="L50" i="41" s="1"/>
  <c r="L54" i="41" s="1"/>
  <c r="M50" i="41" s="1"/>
  <c r="M54" i="41" s="1"/>
  <c r="N50" i="41" s="1"/>
  <c r="N54" i="41" s="1"/>
  <c r="O50" i="41" s="1"/>
  <c r="O54" i="41" s="1"/>
  <c r="P50" i="41" s="1"/>
  <c r="P54" i="41" s="1"/>
  <c r="Q50" i="41" s="1"/>
  <c r="Q54" i="41" s="1"/>
  <c r="R50" i="41" s="1"/>
  <c r="R54" i="41" s="1"/>
  <c r="S50" i="41" s="1"/>
  <c r="S54" i="41" s="1"/>
  <c r="T50" i="41" s="1"/>
  <c r="T54" i="41" s="1"/>
  <c r="U50" i="41" s="1"/>
  <c r="U54" i="41" s="1"/>
  <c r="V50" i="41" s="1"/>
  <c r="V54" i="41" s="1"/>
  <c r="W50" i="41" s="1"/>
  <c r="W54" i="41" s="1"/>
  <c r="X50" i="41" s="1"/>
  <c r="X54" i="41" s="1"/>
  <c r="Y50" i="41" s="1"/>
  <c r="Y54" i="41" s="1"/>
  <c r="Z50" i="41" s="1"/>
  <c r="Z54" i="41" s="1"/>
  <c r="AA50" i="41" s="1"/>
  <c r="AA54" i="41" s="1"/>
  <c r="AB50" i="41" s="1"/>
  <c r="AB54" i="41" s="1"/>
  <c r="AC50" i="41" s="1"/>
  <c r="AC54" i="41" s="1"/>
  <c r="AD50" i="41" s="1"/>
  <c r="AD54" i="41" s="1"/>
  <c r="AE50" i="41" s="1"/>
  <c r="AE54" i="41" s="1"/>
  <c r="AF50" i="41" s="1"/>
  <c r="AF54" i="41" s="1"/>
  <c r="AG50" i="41" s="1"/>
  <c r="AG54" i="41" s="1"/>
  <c r="AH50" i="41" s="1"/>
  <c r="AH54" i="41" s="1"/>
  <c r="AI50" i="41" s="1"/>
  <c r="AI54" i="41" s="1"/>
  <c r="AJ50" i="41" s="1"/>
  <c r="AJ54" i="41" s="1"/>
  <c r="AK50" i="41" s="1"/>
  <c r="AK54" i="41" s="1"/>
  <c r="AL50" i="41" s="1"/>
  <c r="AL54" i="41" s="1"/>
  <c r="AM50" i="41" s="1"/>
  <c r="AM54" i="41" s="1"/>
  <c r="AN50" i="41" s="1"/>
  <c r="AN54" i="41" s="1"/>
  <c r="AO50" i="41" s="1"/>
  <c r="AO54" i="41" s="1"/>
  <c r="AP50" i="41" s="1"/>
  <c r="AP54" i="41" s="1"/>
  <c r="AQ50" i="41" s="1"/>
  <c r="AQ54" i="41" s="1"/>
  <c r="AR50" i="41" s="1"/>
  <c r="AR54" i="41" s="1"/>
  <c r="AS50" i="41" s="1"/>
  <c r="AS54" i="41" s="1"/>
  <c r="AT50" i="41" s="1"/>
  <c r="AT54" i="41" s="1"/>
  <c r="AU50" i="41" s="1"/>
  <c r="AU54" i="41" s="1"/>
  <c r="AV50" i="41" s="1"/>
  <c r="AV54" i="41" s="1"/>
  <c r="AW50" i="41" s="1"/>
  <c r="AW54" i="41" s="1"/>
  <c r="AX50" i="41" s="1"/>
  <c r="AX54" i="41" s="1"/>
  <c r="AY50" i="41" s="1"/>
  <c r="AY54" i="41" s="1"/>
  <c r="AZ50" i="41" s="1"/>
  <c r="AZ54" i="41" s="1"/>
  <c r="BA50" i="41" s="1"/>
  <c r="BA54" i="41" s="1"/>
  <c r="BB50" i="41" s="1"/>
  <c r="BB54" i="41" s="1"/>
  <c r="BC50" i="41" s="1"/>
  <c r="BC54" i="41" s="1"/>
  <c r="BD50" i="41" s="1"/>
  <c r="BD54" i="41" s="1"/>
  <c r="BE50" i="41" s="1"/>
  <c r="BE54" i="41" s="1"/>
  <c r="BF50" i="41" s="1"/>
  <c r="BF54" i="41" s="1"/>
  <c r="BG50" i="41" s="1"/>
  <c r="BG54" i="41" s="1"/>
  <c r="BH50" i="41" s="1"/>
  <c r="BH54" i="41" s="1"/>
  <c r="BI50" i="41" s="1"/>
  <c r="BI54" i="41" s="1"/>
  <c r="BJ50" i="41" s="1"/>
  <c r="BJ54" i="41" s="1"/>
  <c r="BK50" i="41" s="1"/>
  <c r="BK54" i="41" s="1"/>
  <c r="BL50" i="41" s="1"/>
  <c r="E62" i="41"/>
  <c r="F57" i="41" s="1"/>
  <c r="F62" i="41" s="1"/>
  <c r="G57" i="41" s="1"/>
  <c r="G62" i="41" s="1"/>
  <c r="H57" i="41" s="1"/>
  <c r="H62" i="41" s="1"/>
  <c r="I57" i="41" s="1"/>
  <c r="I62" i="41" s="1"/>
  <c r="J57" i="41" s="1"/>
  <c r="J62" i="41" s="1"/>
  <c r="K57" i="41" s="1"/>
  <c r="K62" i="41" s="1"/>
  <c r="L57" i="41" s="1"/>
  <c r="L62" i="41" s="1"/>
  <c r="M57" i="41" s="1"/>
  <c r="M62" i="41" s="1"/>
  <c r="N57" i="41" s="1"/>
  <c r="N62" i="41" s="1"/>
  <c r="O57" i="41" s="1"/>
  <c r="O62" i="41" s="1"/>
  <c r="P57" i="41" s="1"/>
  <c r="P62" i="41" s="1"/>
  <c r="Q57" i="41" s="1"/>
  <c r="Q62" i="41" s="1"/>
  <c r="R57" i="41" s="1"/>
  <c r="R62" i="41" s="1"/>
  <c r="S57" i="41" s="1"/>
  <c r="S62" i="41" s="1"/>
  <c r="T57" i="41" s="1"/>
  <c r="T62" i="41" s="1"/>
  <c r="U57" i="41" s="1"/>
  <c r="U62" i="41" s="1"/>
  <c r="V57" i="41" s="1"/>
  <c r="V62" i="41" s="1"/>
  <c r="W57" i="41" s="1"/>
  <c r="W62" i="41" s="1"/>
  <c r="X57" i="41" s="1"/>
  <c r="X62" i="41" s="1"/>
  <c r="Y57" i="41" s="1"/>
  <c r="Y62" i="41" s="1"/>
  <c r="Z57" i="41" s="1"/>
  <c r="Z62" i="41" s="1"/>
  <c r="AA57" i="41" s="1"/>
  <c r="AA62" i="41" s="1"/>
  <c r="AB57" i="41" s="1"/>
  <c r="AB62" i="41" s="1"/>
  <c r="AC57" i="41" s="1"/>
  <c r="AC62" i="41" s="1"/>
  <c r="AD57" i="41" s="1"/>
  <c r="AD62" i="41" s="1"/>
  <c r="AE57" i="41" s="1"/>
  <c r="AE62" i="41" s="1"/>
  <c r="AF57" i="41" s="1"/>
  <c r="AF62" i="41" s="1"/>
  <c r="AG57" i="41" s="1"/>
  <c r="AG62" i="41" s="1"/>
  <c r="AH57" i="41" s="1"/>
  <c r="AH62" i="41" s="1"/>
  <c r="AI57" i="41" s="1"/>
  <c r="AI62" i="41" s="1"/>
  <c r="AJ57" i="41" s="1"/>
  <c r="AJ62" i="41" s="1"/>
  <c r="AK57" i="41" s="1"/>
  <c r="AK62" i="41" s="1"/>
  <c r="AL57" i="41" s="1"/>
  <c r="AL62" i="41" s="1"/>
  <c r="AM57" i="41" s="1"/>
  <c r="AM62" i="41" s="1"/>
  <c r="AN57" i="41" s="1"/>
  <c r="AN62" i="41" s="1"/>
  <c r="AO57" i="41" s="1"/>
  <c r="AO62" i="41" s="1"/>
  <c r="AP57" i="41" s="1"/>
  <c r="AP62" i="41" s="1"/>
  <c r="AQ57" i="41" s="1"/>
  <c r="AQ62" i="41" s="1"/>
  <c r="AR57" i="41" s="1"/>
  <c r="AR62" i="41" s="1"/>
  <c r="AS57" i="41" s="1"/>
  <c r="AS62" i="41" s="1"/>
  <c r="AT57" i="41" s="1"/>
  <c r="AT62" i="41" s="1"/>
  <c r="AU57" i="41" s="1"/>
  <c r="AU62" i="41" s="1"/>
  <c r="AV57" i="41" s="1"/>
  <c r="AV62" i="41" s="1"/>
  <c r="AW57" i="41" s="1"/>
  <c r="AW62" i="41" s="1"/>
  <c r="AX57" i="41" s="1"/>
  <c r="AX62" i="41" s="1"/>
  <c r="AY57" i="41" s="1"/>
  <c r="AY62" i="41" s="1"/>
  <c r="AZ57" i="41" s="1"/>
  <c r="AZ62" i="41" s="1"/>
  <c r="BA57" i="41" s="1"/>
  <c r="BA62" i="41" s="1"/>
  <c r="BB57" i="41" s="1"/>
  <c r="BB62" i="41" s="1"/>
  <c r="BC57" i="41" s="1"/>
  <c r="BC62" i="41" s="1"/>
  <c r="BD57" i="41" s="1"/>
  <c r="BD62" i="41" s="1"/>
  <c r="BE57" i="41" s="1"/>
  <c r="BE62" i="41" s="1"/>
  <c r="BF57" i="41" s="1"/>
  <c r="BF62" i="41" s="1"/>
  <c r="BG57" i="41" s="1"/>
  <c r="BG62" i="41" s="1"/>
  <c r="BH57" i="41" s="1"/>
  <c r="BH62" i="41" s="1"/>
  <c r="BI57" i="41" s="1"/>
  <c r="BI62" i="41" s="1"/>
  <c r="BJ57" i="41" s="1"/>
  <c r="BJ62" i="41" s="1"/>
  <c r="BK57" i="41" s="1"/>
  <c r="BK62" i="41" s="1"/>
  <c r="BL57" i="41" s="1"/>
  <c r="E39" i="41"/>
  <c r="F34" i="41" s="1"/>
  <c r="F39" i="41" s="1"/>
  <c r="G34" i="41" s="1"/>
  <c r="G39" i="41" s="1"/>
  <c r="H34" i="41" s="1"/>
  <c r="H39" i="41" s="1"/>
  <c r="I34" i="41" s="1"/>
  <c r="I39" i="41" s="1"/>
  <c r="J34" i="41" s="1"/>
  <c r="J39" i="41" s="1"/>
  <c r="K34" i="41" s="1"/>
  <c r="K39" i="41" s="1"/>
  <c r="L34" i="41" s="1"/>
  <c r="L39" i="41" s="1"/>
  <c r="M34" i="41" s="1"/>
  <c r="M39" i="41" s="1"/>
  <c r="N34" i="41" s="1"/>
  <c r="N39" i="41" s="1"/>
  <c r="O34" i="41" s="1"/>
  <c r="O39" i="41" s="1"/>
  <c r="P34" i="41" s="1"/>
  <c r="P39" i="41" s="1"/>
  <c r="Q34" i="41" s="1"/>
  <c r="Q39" i="41" s="1"/>
  <c r="R34" i="41" s="1"/>
  <c r="R39" i="41" s="1"/>
  <c r="S34" i="41" s="1"/>
  <c r="S39" i="41" s="1"/>
  <c r="T34" i="41" s="1"/>
  <c r="T39" i="41" s="1"/>
  <c r="U34" i="41" s="1"/>
  <c r="U39" i="41" s="1"/>
  <c r="V34" i="41" s="1"/>
  <c r="V39" i="41" s="1"/>
  <c r="W34" i="41" s="1"/>
  <c r="W39" i="41" s="1"/>
  <c r="X34" i="41" s="1"/>
  <c r="X39" i="41" s="1"/>
  <c r="Y34" i="41" s="1"/>
  <c r="Y39" i="41" s="1"/>
  <c r="Z34" i="41" s="1"/>
  <c r="Z39" i="41" s="1"/>
  <c r="AA34" i="41" s="1"/>
  <c r="AA39" i="41" s="1"/>
  <c r="AB34" i="41" s="1"/>
  <c r="AB39" i="41" s="1"/>
  <c r="AC34" i="41" s="1"/>
  <c r="AC39" i="41" s="1"/>
  <c r="AD34" i="41" s="1"/>
  <c r="AD39" i="41" s="1"/>
  <c r="AE34" i="41" s="1"/>
  <c r="AE39" i="41" s="1"/>
  <c r="AF34" i="41" s="1"/>
  <c r="AF39" i="41" s="1"/>
  <c r="AG34" i="41" s="1"/>
  <c r="AG39" i="41" s="1"/>
  <c r="AH34" i="41" s="1"/>
  <c r="AH39" i="41" s="1"/>
  <c r="AI34" i="41" s="1"/>
  <c r="AI39" i="41" s="1"/>
  <c r="AJ34" i="41" s="1"/>
  <c r="AJ39" i="41" s="1"/>
  <c r="AK34" i="41" s="1"/>
  <c r="AK39" i="41" s="1"/>
  <c r="AL34" i="41" s="1"/>
  <c r="AL39" i="41" s="1"/>
  <c r="AM34" i="41" s="1"/>
  <c r="AM39" i="41" s="1"/>
  <c r="AN34" i="41" s="1"/>
  <c r="AN39" i="41" s="1"/>
  <c r="AO34" i="41" s="1"/>
  <c r="AO39" i="41" s="1"/>
  <c r="AP34" i="41" s="1"/>
  <c r="AP39" i="41" s="1"/>
  <c r="AQ34" i="41" s="1"/>
  <c r="AQ39" i="41" s="1"/>
  <c r="AR34" i="41" s="1"/>
  <c r="AR39" i="41" s="1"/>
  <c r="AS34" i="41" s="1"/>
  <c r="AS39" i="41" s="1"/>
  <c r="AT34" i="41" s="1"/>
  <c r="AT39" i="41" s="1"/>
  <c r="AU34" i="41" s="1"/>
  <c r="AU39" i="41" s="1"/>
  <c r="AV34" i="41" s="1"/>
  <c r="AV39" i="41" s="1"/>
  <c r="AW34" i="41" s="1"/>
  <c r="AW39" i="41" s="1"/>
  <c r="AX34" i="41" s="1"/>
  <c r="AX39" i="41" s="1"/>
  <c r="AY34" i="41" s="1"/>
  <c r="AY39" i="41" s="1"/>
  <c r="AZ34" i="41" s="1"/>
  <c r="AZ39" i="41" s="1"/>
  <c r="BA34" i="41" s="1"/>
  <c r="BA39" i="41" s="1"/>
  <c r="BB34" i="41" s="1"/>
  <c r="BB39" i="41" s="1"/>
  <c r="BC34" i="41" s="1"/>
  <c r="BC39" i="41" s="1"/>
  <c r="BD34" i="41" s="1"/>
  <c r="BD39" i="41" s="1"/>
  <c r="BE34" i="41" s="1"/>
  <c r="BE39" i="41" s="1"/>
  <c r="BF34" i="41" s="1"/>
  <c r="BF39" i="41" s="1"/>
  <c r="BG34" i="41" s="1"/>
  <c r="BG39" i="41" s="1"/>
  <c r="BH34" i="41" s="1"/>
  <c r="BH39" i="41" s="1"/>
  <c r="BI34" i="41" s="1"/>
  <c r="BI39" i="41" s="1"/>
  <c r="BJ34" i="41" s="1"/>
  <c r="BJ39" i="41" s="1"/>
  <c r="BK34" i="41" s="1"/>
  <c r="BK39" i="41" s="1"/>
  <c r="BL34" i="41" s="1"/>
  <c r="D373" i="41" l="1"/>
  <c r="E9" i="41"/>
  <c r="E371" i="41" s="1"/>
  <c r="D374" i="41"/>
  <c r="BV314" i="41"/>
  <c r="BV319" i="41" s="1"/>
  <c r="BW314" i="41" s="1"/>
  <c r="BL266" i="41"/>
  <c r="BD78" i="41"/>
  <c r="BE73" i="41" s="1"/>
  <c r="BE78" i="41" s="1"/>
  <c r="BF73" i="41" s="1"/>
  <c r="BF78" i="41" s="1"/>
  <c r="BG73" i="41" s="1"/>
  <c r="BG78" i="41" s="1"/>
  <c r="BH73" i="41" s="1"/>
  <c r="BH78" i="41" s="1"/>
  <c r="BI73" i="41" s="1"/>
  <c r="BI78" i="41" s="1"/>
  <c r="BJ73" i="41" s="1"/>
  <c r="BJ78" i="41" s="1"/>
  <c r="BK73" i="41" s="1"/>
  <c r="BK78" i="41" s="1"/>
  <c r="BL73" i="41" s="1"/>
  <c r="D375" i="41" l="1"/>
  <c r="E13" i="41"/>
  <c r="BW326" i="41"/>
  <c r="D14" i="32" s="1"/>
  <c r="E373" i="41" l="1"/>
  <c r="E374" i="41"/>
  <c r="F9" i="41"/>
  <c r="F371" i="41" s="1"/>
  <c r="BX322" i="41"/>
  <c r="BX326" i="41" s="1"/>
  <c r="E375" i="41" l="1"/>
  <c r="F13" i="41"/>
  <c r="BY322" i="41"/>
  <c r="BY326" i="41" s="1"/>
  <c r="F373" i="41" l="1"/>
  <c r="F374" i="41"/>
  <c r="G9" i="41"/>
  <c r="G371" i="41" s="1"/>
  <c r="BZ322" i="41"/>
  <c r="BZ326" i="41" s="1"/>
  <c r="F375" i="41" l="1"/>
  <c r="G13" i="41"/>
  <c r="CA322" i="41"/>
  <c r="CA326" i="41" s="1"/>
  <c r="G373" i="41" l="1"/>
  <c r="G374" i="41"/>
  <c r="H9" i="41"/>
  <c r="H371" i="41" s="1"/>
  <c r="I65" i="29"/>
  <c r="J65" i="29" s="1"/>
  <c r="I56" i="29"/>
  <c r="I47" i="29"/>
  <c r="I38" i="29"/>
  <c r="J38" i="29" s="1"/>
  <c r="I29" i="29"/>
  <c r="J29" i="29" s="1"/>
  <c r="I20" i="29"/>
  <c r="J20" i="29" s="1"/>
  <c r="I11" i="29"/>
  <c r="J11" i="29" s="1"/>
  <c r="J68" i="29"/>
  <c r="I68" i="29"/>
  <c r="J59" i="29"/>
  <c r="I59" i="29"/>
  <c r="J50" i="29"/>
  <c r="I50" i="29"/>
  <c r="J41" i="29"/>
  <c r="I41" i="29"/>
  <c r="J32" i="29"/>
  <c r="I32" i="29"/>
  <c r="J23" i="29"/>
  <c r="I23" i="29"/>
  <c r="J14" i="29"/>
  <c r="I14" i="29"/>
  <c r="J8" i="29"/>
  <c r="D65" i="29"/>
  <c r="E65" i="29" s="1"/>
  <c r="D56" i="29"/>
  <c r="E56" i="29" s="1"/>
  <c r="D47" i="29"/>
  <c r="E47" i="29" s="1"/>
  <c r="D38" i="29"/>
  <c r="E38" i="29" s="1"/>
  <c r="D29" i="29"/>
  <c r="E29" i="29" s="1"/>
  <c r="D20" i="29"/>
  <c r="E20" i="29" s="1"/>
  <c r="D11" i="29"/>
  <c r="E11" i="29" s="1"/>
  <c r="A9" i="8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D6" i="81"/>
  <c r="E6" i="81" s="1"/>
  <c r="F6" i="81" s="1"/>
  <c r="G6" i="81" s="1"/>
  <c r="H6" i="81" s="1"/>
  <c r="I6" i="81" s="1"/>
  <c r="J6" i="81" s="1"/>
  <c r="K6" i="81" s="1"/>
  <c r="L6" i="81" s="1"/>
  <c r="M6" i="81" s="1"/>
  <c r="N6" i="81" s="1"/>
  <c r="I16" i="80"/>
  <c r="J12" i="80"/>
  <c r="G12" i="80"/>
  <c r="N12" i="80"/>
  <c r="M12" i="80"/>
  <c r="L12" i="80"/>
  <c r="K12" i="80"/>
  <c r="I12" i="80"/>
  <c r="H12" i="80"/>
  <c r="F12" i="80"/>
  <c r="E12" i="80"/>
  <c r="D12" i="80"/>
  <c r="C12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E16" i="79"/>
  <c r="G12" i="79"/>
  <c r="N12" i="79"/>
  <c r="M12" i="79"/>
  <c r="L12" i="79"/>
  <c r="K12" i="79"/>
  <c r="J12" i="79"/>
  <c r="I12" i="79"/>
  <c r="H12" i="79"/>
  <c r="F12" i="79"/>
  <c r="E12" i="79"/>
  <c r="D12" i="79"/>
  <c r="C12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G12" i="78"/>
  <c r="N12" i="78"/>
  <c r="M12" i="78"/>
  <c r="L12" i="78"/>
  <c r="K12" i="78"/>
  <c r="J12" i="78"/>
  <c r="I12" i="78"/>
  <c r="H12" i="78"/>
  <c r="F12" i="78"/>
  <c r="E12" i="78"/>
  <c r="D12" i="78"/>
  <c r="C12" i="78"/>
  <c r="A9" i="78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D6" i="78"/>
  <c r="E6" i="78" s="1"/>
  <c r="F6" i="78" s="1"/>
  <c r="G6" i="78" s="1"/>
  <c r="H6" i="78" s="1"/>
  <c r="I6" i="78" s="1"/>
  <c r="J6" i="78" s="1"/>
  <c r="K6" i="78" s="1"/>
  <c r="L6" i="78" s="1"/>
  <c r="M6" i="78" s="1"/>
  <c r="N6" i="78" s="1"/>
  <c r="N16" i="77"/>
  <c r="G12" i="77"/>
  <c r="N12" i="77"/>
  <c r="M12" i="77"/>
  <c r="L12" i="77"/>
  <c r="K12" i="77"/>
  <c r="J12" i="77"/>
  <c r="I12" i="77"/>
  <c r="H12" i="77"/>
  <c r="F12" i="77"/>
  <c r="E12" i="77"/>
  <c r="D12" i="77"/>
  <c r="C12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N26" i="76"/>
  <c r="M26" i="76"/>
  <c r="L26" i="76"/>
  <c r="K26" i="76"/>
  <c r="J26" i="76"/>
  <c r="I26" i="76"/>
  <c r="H26" i="76"/>
  <c r="K16" i="76"/>
  <c r="G12" i="76"/>
  <c r="N12" i="76"/>
  <c r="M12" i="76"/>
  <c r="L12" i="76"/>
  <c r="K12" i="76"/>
  <c r="J12" i="76"/>
  <c r="I12" i="76"/>
  <c r="H12" i="76"/>
  <c r="F12" i="76"/>
  <c r="E12" i="76"/>
  <c r="D12" i="76"/>
  <c r="C12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K30" i="75"/>
  <c r="I16" i="75"/>
  <c r="E16" i="75"/>
  <c r="D16" i="75"/>
  <c r="M16" i="75"/>
  <c r="G12" i="75"/>
  <c r="N12" i="75"/>
  <c r="M12" i="75"/>
  <c r="L12" i="75"/>
  <c r="K12" i="75"/>
  <c r="J12" i="75"/>
  <c r="I12" i="75"/>
  <c r="H12" i="75"/>
  <c r="F12" i="75"/>
  <c r="E12" i="75"/>
  <c r="D12" i="75"/>
  <c r="D18" i="75" s="1"/>
  <c r="D20" i="75" s="1"/>
  <c r="D36" i="75" s="1"/>
  <c r="BM269" i="41" s="1"/>
  <c r="BM270" i="41" s="1"/>
  <c r="C12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A9" i="74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D6" i="74"/>
  <c r="E6" i="74" s="1"/>
  <c r="F6" i="74" s="1"/>
  <c r="G6" i="74" s="1"/>
  <c r="H6" i="74" s="1"/>
  <c r="I6" i="74" s="1"/>
  <c r="J6" i="74" s="1"/>
  <c r="K6" i="74" s="1"/>
  <c r="L6" i="74" s="1"/>
  <c r="M6" i="74" s="1"/>
  <c r="N6" i="74" s="1"/>
  <c r="N18" i="73"/>
  <c r="L14" i="73"/>
  <c r="G14" i="73"/>
  <c r="F14" i="73"/>
  <c r="N14" i="73"/>
  <c r="M14" i="73"/>
  <c r="K14" i="73"/>
  <c r="J14" i="73"/>
  <c r="I14" i="73"/>
  <c r="H14" i="73"/>
  <c r="E14" i="73"/>
  <c r="D14" i="73"/>
  <c r="C14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G32" i="72"/>
  <c r="F18" i="72"/>
  <c r="N18" i="72"/>
  <c r="L14" i="72"/>
  <c r="G14" i="72"/>
  <c r="F14" i="72"/>
  <c r="N14" i="72"/>
  <c r="M14" i="72"/>
  <c r="K14" i="72"/>
  <c r="J14" i="72"/>
  <c r="I14" i="72"/>
  <c r="H14" i="72"/>
  <c r="E14" i="72"/>
  <c r="D14" i="72"/>
  <c r="C14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D6" i="72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L42" i="71"/>
  <c r="BU45" i="41" s="1"/>
  <c r="BU46" i="41" s="1"/>
  <c r="N14" i="71"/>
  <c r="G14" i="71"/>
  <c r="F14" i="71"/>
  <c r="E14" i="71"/>
  <c r="D14" i="71"/>
  <c r="C14" i="71"/>
  <c r="M14" i="71"/>
  <c r="L14" i="71"/>
  <c r="K14" i="71"/>
  <c r="J14" i="71"/>
  <c r="I14" i="71"/>
  <c r="H14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G42" i="70"/>
  <c r="BP37" i="41" s="1"/>
  <c r="BP38" i="41" s="1"/>
  <c r="G32" i="70"/>
  <c r="D32" i="70"/>
  <c r="D42" i="70" s="1"/>
  <c r="BM37" i="41" s="1"/>
  <c r="BM38" i="41" s="1"/>
  <c r="N18" i="70"/>
  <c r="M14" i="70"/>
  <c r="G14" i="70"/>
  <c r="D14" i="70"/>
  <c r="N14" i="70"/>
  <c r="L14" i="70"/>
  <c r="K14" i="70"/>
  <c r="J14" i="70"/>
  <c r="I14" i="70"/>
  <c r="H14" i="70"/>
  <c r="F14" i="70"/>
  <c r="E14" i="70"/>
  <c r="C14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D6" i="70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E32" i="69"/>
  <c r="E42" i="69" s="1"/>
  <c r="BN29" i="41" s="1"/>
  <c r="BN30" i="41" s="1"/>
  <c r="N14" i="69"/>
  <c r="G14" i="69"/>
  <c r="N13" i="69"/>
  <c r="M13" i="69"/>
  <c r="M14" i="69" s="1"/>
  <c r="L13" i="69"/>
  <c r="L14" i="69" s="1"/>
  <c r="K13" i="69"/>
  <c r="K14" i="69" s="1"/>
  <c r="J13" i="69"/>
  <c r="J14" i="69" s="1"/>
  <c r="I13" i="69"/>
  <c r="I14" i="69" s="1"/>
  <c r="H13" i="69"/>
  <c r="H14" i="69" s="1"/>
  <c r="F14" i="69"/>
  <c r="E14" i="69"/>
  <c r="D14" i="69"/>
  <c r="C14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D6" i="69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N28" i="68"/>
  <c r="M28" i="68"/>
  <c r="L28" i="68"/>
  <c r="K28" i="68"/>
  <c r="J28" i="68"/>
  <c r="I28" i="68"/>
  <c r="H28" i="68"/>
  <c r="C17" i="68"/>
  <c r="K17" i="68" s="1"/>
  <c r="K18" i="68" s="1"/>
  <c r="G14" i="68"/>
  <c r="C14" i="68"/>
  <c r="N13" i="68"/>
  <c r="N14" i="68" s="1"/>
  <c r="M13" i="68"/>
  <c r="M14" i="68" s="1"/>
  <c r="L13" i="68"/>
  <c r="L14" i="68" s="1"/>
  <c r="K13" i="68"/>
  <c r="K14" i="68" s="1"/>
  <c r="J13" i="68"/>
  <c r="J14" i="68" s="1"/>
  <c r="I13" i="68"/>
  <c r="I14" i="68" s="1"/>
  <c r="H13" i="68"/>
  <c r="H14" i="68" s="1"/>
  <c r="F13" i="68"/>
  <c r="F14" i="68" s="1"/>
  <c r="E13" i="68"/>
  <c r="E14" i="68" s="1"/>
  <c r="D13" i="68"/>
  <c r="D14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G375" i="41" l="1"/>
  <c r="F17" i="68"/>
  <c r="F18" i="68" s="1"/>
  <c r="E16" i="80"/>
  <c r="E18" i="80" s="1"/>
  <c r="E20" i="80" s="1"/>
  <c r="E36" i="80" s="1"/>
  <c r="BN309" i="41" s="1"/>
  <c r="BN310" i="41" s="1"/>
  <c r="M16" i="80"/>
  <c r="M18" i="80" s="1"/>
  <c r="M20" i="80" s="1"/>
  <c r="M36" i="80" s="1"/>
  <c r="BV309" i="41" s="1"/>
  <c r="BV310" i="41" s="1"/>
  <c r="I18" i="80"/>
  <c r="I20" i="80" s="1"/>
  <c r="I36" i="80" s="1"/>
  <c r="BR309" i="41" s="1"/>
  <c r="BR310" i="41" s="1"/>
  <c r="M16" i="79"/>
  <c r="C16" i="79"/>
  <c r="C18" i="79" s="1"/>
  <c r="C20" i="79" s="1"/>
  <c r="C36" i="79" s="1"/>
  <c r="BL301" i="41" s="1"/>
  <c r="BL302" i="41" s="1"/>
  <c r="BL303" i="41" s="1"/>
  <c r="BM298" i="41" s="1"/>
  <c r="I16" i="79"/>
  <c r="I18" i="79" s="1"/>
  <c r="I20" i="79" s="1"/>
  <c r="I36" i="79" s="1"/>
  <c r="BR301" i="41" s="1"/>
  <c r="BR302" i="41" s="1"/>
  <c r="E30" i="79"/>
  <c r="E38" i="79" s="1"/>
  <c r="BN247" i="41" s="1"/>
  <c r="BN248" i="41" s="1"/>
  <c r="H16" i="79"/>
  <c r="H18" i="79"/>
  <c r="H20" i="79" s="1"/>
  <c r="D16" i="79"/>
  <c r="D18" i="79" s="1"/>
  <c r="D20" i="79" s="1"/>
  <c r="D36" i="79" s="1"/>
  <c r="BM301" i="41" s="1"/>
  <c r="BM302" i="41" s="1"/>
  <c r="K16" i="79"/>
  <c r="H16" i="78"/>
  <c r="H18" i="78" s="1"/>
  <c r="H20" i="78" s="1"/>
  <c r="H36" i="78" s="1"/>
  <c r="BQ293" i="41" s="1"/>
  <c r="BQ294" i="41" s="1"/>
  <c r="C16" i="78"/>
  <c r="C18" i="78" s="1"/>
  <c r="C20" i="78" s="1"/>
  <c r="C36" i="78" s="1"/>
  <c r="BL293" i="41" s="1"/>
  <c r="BL294" i="41" s="1"/>
  <c r="BL295" i="41" s="1"/>
  <c r="BM290" i="41" s="1"/>
  <c r="M16" i="78"/>
  <c r="M18" i="78" s="1"/>
  <c r="M20" i="78" s="1"/>
  <c r="M36" i="78" s="1"/>
  <c r="BV293" i="41" s="1"/>
  <c r="BV294" i="41" s="1"/>
  <c r="K30" i="78"/>
  <c r="K38" i="78" s="1"/>
  <c r="BT240" i="41" s="1"/>
  <c r="BT241" i="41" s="1"/>
  <c r="K16" i="78"/>
  <c r="E16" i="78"/>
  <c r="E18" i="78" s="1"/>
  <c r="E20" i="78" s="1"/>
  <c r="E36" i="78" s="1"/>
  <c r="BN293" i="41" s="1"/>
  <c r="BN294" i="41" s="1"/>
  <c r="C16" i="77"/>
  <c r="C18" i="77" s="1"/>
  <c r="C20" i="77" s="1"/>
  <c r="C36" i="77" s="1"/>
  <c r="BL285" i="41" s="1"/>
  <c r="BL286" i="41" s="1"/>
  <c r="BL287" i="41" s="1"/>
  <c r="BM282" i="41" s="1"/>
  <c r="D30" i="77"/>
  <c r="D38" i="77" s="1"/>
  <c r="BM233" i="41" s="1"/>
  <c r="BM234" i="41" s="1"/>
  <c r="G16" i="77"/>
  <c r="G18" i="77" s="1"/>
  <c r="G20" i="77" s="1"/>
  <c r="G36" i="77" s="1"/>
  <c r="BP285" i="41" s="1"/>
  <c r="BP286" i="41" s="1"/>
  <c r="I16" i="77"/>
  <c r="I18" i="77" s="1"/>
  <c r="I20" i="77" s="1"/>
  <c r="I36" i="77" s="1"/>
  <c r="BR285" i="41" s="1"/>
  <c r="BR286" i="41" s="1"/>
  <c r="J30" i="77"/>
  <c r="J38" i="77" s="1"/>
  <c r="BS233" i="41" s="1"/>
  <c r="BS234" i="41" s="1"/>
  <c r="J16" i="76"/>
  <c r="J18" i="76" s="1"/>
  <c r="J20" i="76" s="1"/>
  <c r="J36" i="76" s="1"/>
  <c r="BS277" i="41" s="1"/>
  <c r="BS278" i="41" s="1"/>
  <c r="E16" i="76"/>
  <c r="E18" i="76" s="1"/>
  <c r="E20" i="76" s="1"/>
  <c r="E36" i="76" s="1"/>
  <c r="BN277" i="41" s="1"/>
  <c r="BN278" i="41" s="1"/>
  <c r="D30" i="76"/>
  <c r="D38" i="76" s="1"/>
  <c r="BM226" i="41" s="1"/>
  <c r="BM227" i="41" s="1"/>
  <c r="F16" i="76"/>
  <c r="F18" i="76" s="1"/>
  <c r="F20" i="76" s="1"/>
  <c r="F36" i="76" s="1"/>
  <c r="BO277" i="41" s="1"/>
  <c r="BO278" i="41" s="1"/>
  <c r="I18" i="75"/>
  <c r="I20" i="75" s="1"/>
  <c r="I36" i="75" s="1"/>
  <c r="BR269" i="41" s="1"/>
  <c r="BR270" i="41" s="1"/>
  <c r="K16" i="75"/>
  <c r="K18" i="75" s="1"/>
  <c r="K20" i="75" s="1"/>
  <c r="K36" i="75" s="1"/>
  <c r="BT269" i="41" s="1"/>
  <c r="BT270" i="41" s="1"/>
  <c r="K38" i="75"/>
  <c r="BT219" i="41" s="1"/>
  <c r="BT220" i="41" s="1"/>
  <c r="M18" i="73"/>
  <c r="M20" i="73" s="1"/>
  <c r="M22" i="73" s="1"/>
  <c r="M40" i="73" s="1"/>
  <c r="BV130" i="41" s="1"/>
  <c r="BV131" i="41" s="1"/>
  <c r="N20" i="72"/>
  <c r="F20" i="72"/>
  <c r="D18" i="71"/>
  <c r="D20" i="71" s="1"/>
  <c r="D22" i="71" s="1"/>
  <c r="D40" i="71" s="1"/>
  <c r="BM111" i="41" s="1"/>
  <c r="BM112" i="41" s="1"/>
  <c r="H18" i="71"/>
  <c r="H20" i="71" s="1"/>
  <c r="H22" i="71" s="1"/>
  <c r="H40" i="71" s="1"/>
  <c r="BQ111" i="41" s="1"/>
  <c r="BQ112" i="41" s="1"/>
  <c r="H13" i="41"/>
  <c r="BY302" i="41"/>
  <c r="J47" i="29"/>
  <c r="J56" i="29"/>
  <c r="F18" i="81"/>
  <c r="F24" i="81" s="1"/>
  <c r="BO261" i="41" s="1"/>
  <c r="BO262" i="41" s="1"/>
  <c r="J18" i="81"/>
  <c r="N18" i="81"/>
  <c r="C18" i="81"/>
  <c r="C24" i="81" s="1"/>
  <c r="BL261" i="41" s="1"/>
  <c r="BL262" i="41" s="1"/>
  <c r="BL263" i="41" s="1"/>
  <c r="BM259" i="41" s="1"/>
  <c r="G18" i="81"/>
  <c r="K24" i="81"/>
  <c r="BT261" i="41" s="1"/>
  <c r="BT262" i="41" s="1"/>
  <c r="D18" i="81"/>
  <c r="D24" i="81" s="1"/>
  <c r="BM261" i="41" s="1"/>
  <c r="BM262" i="41" s="1"/>
  <c r="H24" i="81"/>
  <c r="BQ261" i="41" s="1"/>
  <c r="BQ262" i="41" s="1"/>
  <c r="E18" i="81"/>
  <c r="E24" i="81" s="1"/>
  <c r="BN261" i="41" s="1"/>
  <c r="BN262" i="41" s="1"/>
  <c r="I24" i="81"/>
  <c r="BR261" i="41" s="1"/>
  <c r="BR262" i="41" s="1"/>
  <c r="M18" i="81"/>
  <c r="F30" i="80"/>
  <c r="F38" i="80" s="1"/>
  <c r="BO254" i="41" s="1"/>
  <c r="BO255" i="41" s="1"/>
  <c r="J30" i="80"/>
  <c r="J38" i="80" s="1"/>
  <c r="BS254" i="41" s="1"/>
  <c r="BS255" i="41" s="1"/>
  <c r="F16" i="80"/>
  <c r="F18" i="80" s="1"/>
  <c r="F20" i="80" s="1"/>
  <c r="F36" i="80" s="1"/>
  <c r="BO309" i="41" s="1"/>
  <c r="BO310" i="41" s="1"/>
  <c r="J16" i="80"/>
  <c r="J18" i="80" s="1"/>
  <c r="J20" i="80" s="1"/>
  <c r="J36" i="80" s="1"/>
  <c r="BS309" i="41" s="1"/>
  <c r="BS310" i="41" s="1"/>
  <c r="N16" i="80"/>
  <c r="N18" i="80" s="1"/>
  <c r="N20" i="80" s="1"/>
  <c r="N36" i="80" s="1"/>
  <c r="BW309" i="41" s="1"/>
  <c r="C30" i="80"/>
  <c r="C38" i="80" s="1"/>
  <c r="BL254" i="41" s="1"/>
  <c r="BL255" i="41" s="1"/>
  <c r="BL256" i="41" s="1"/>
  <c r="BM252" i="41" s="1"/>
  <c r="G30" i="80"/>
  <c r="G38" i="80" s="1"/>
  <c r="BP254" i="41" s="1"/>
  <c r="BP255" i="41" s="1"/>
  <c r="K30" i="80"/>
  <c r="K38" i="80" s="1"/>
  <c r="BT254" i="41" s="1"/>
  <c r="BT255" i="41" s="1"/>
  <c r="C16" i="80"/>
  <c r="C18" i="80" s="1"/>
  <c r="C20" i="80" s="1"/>
  <c r="C36" i="80" s="1"/>
  <c r="BL309" i="41" s="1"/>
  <c r="BL310" i="41" s="1"/>
  <c r="BL311" i="41" s="1"/>
  <c r="BM306" i="41" s="1"/>
  <c r="G16" i="80"/>
  <c r="G18" i="80" s="1"/>
  <c r="G20" i="80" s="1"/>
  <c r="G36" i="80" s="1"/>
  <c r="BP309" i="41" s="1"/>
  <c r="BP310" i="41" s="1"/>
  <c r="K16" i="80"/>
  <c r="K18" i="80" s="1"/>
  <c r="K20" i="80" s="1"/>
  <c r="K36" i="80" s="1"/>
  <c r="BT309" i="41" s="1"/>
  <c r="BT310" i="41" s="1"/>
  <c r="D30" i="80"/>
  <c r="D38" i="80" s="1"/>
  <c r="BM254" i="41" s="1"/>
  <c r="BM255" i="41" s="1"/>
  <c r="H30" i="80"/>
  <c r="H38" i="80" s="1"/>
  <c r="BQ254" i="41" s="1"/>
  <c r="BQ255" i="41" s="1"/>
  <c r="L30" i="80"/>
  <c r="L38" i="80" s="1"/>
  <c r="BU254" i="41" s="1"/>
  <c r="BU255" i="41" s="1"/>
  <c r="N30" i="80"/>
  <c r="N38" i="80" s="1"/>
  <c r="BW254" i="41" s="1"/>
  <c r="D16" i="80"/>
  <c r="D18" i="80" s="1"/>
  <c r="D20" i="80" s="1"/>
  <c r="D36" i="80" s="1"/>
  <c r="BM309" i="41" s="1"/>
  <c r="BM310" i="41" s="1"/>
  <c r="H16" i="80"/>
  <c r="H18" i="80" s="1"/>
  <c r="H20" i="80" s="1"/>
  <c r="H36" i="80" s="1"/>
  <c r="BQ309" i="41" s="1"/>
  <c r="BQ310" i="41" s="1"/>
  <c r="L16" i="80"/>
  <c r="E30" i="80"/>
  <c r="E38" i="80" s="1"/>
  <c r="BN254" i="41" s="1"/>
  <c r="BN255" i="41" s="1"/>
  <c r="I30" i="80"/>
  <c r="I38" i="80" s="1"/>
  <c r="BR254" i="41" s="1"/>
  <c r="BR255" i="41" s="1"/>
  <c r="M30" i="80"/>
  <c r="M38" i="80" s="1"/>
  <c r="BV254" i="41" s="1"/>
  <c r="BV255" i="41" s="1"/>
  <c r="G16" i="79"/>
  <c r="G18" i="79" s="1"/>
  <c r="G20" i="79" s="1"/>
  <c r="G36" i="79" s="1"/>
  <c r="BP301" i="41" s="1"/>
  <c r="BP302" i="41" s="1"/>
  <c r="L16" i="79"/>
  <c r="L18" i="79" s="1"/>
  <c r="L20" i="79" s="1"/>
  <c r="L36" i="79" s="1"/>
  <c r="BU301" i="41" s="1"/>
  <c r="BU302" i="41" s="1"/>
  <c r="I30" i="79"/>
  <c r="I38" i="79" s="1"/>
  <c r="BR247" i="41" s="1"/>
  <c r="BR248" i="41" s="1"/>
  <c r="J30" i="79"/>
  <c r="J38" i="79" s="1"/>
  <c r="BS247" i="41" s="1"/>
  <c r="BS248" i="41" s="1"/>
  <c r="M18" i="79"/>
  <c r="M20" i="79" s="1"/>
  <c r="M36" i="79" s="1"/>
  <c r="BV301" i="41" s="1"/>
  <c r="BV302" i="41" s="1"/>
  <c r="N30" i="79"/>
  <c r="N38" i="79" s="1"/>
  <c r="BW247" i="41" s="1"/>
  <c r="C30" i="79"/>
  <c r="C38" i="79" s="1"/>
  <c r="BL247" i="41" s="1"/>
  <c r="BL248" i="41" s="1"/>
  <c r="BL249" i="41" s="1"/>
  <c r="BM245" i="41" s="1"/>
  <c r="D16" i="78"/>
  <c r="D18" i="78" s="1"/>
  <c r="D20" i="78" s="1"/>
  <c r="D36" i="78" s="1"/>
  <c r="BM293" i="41" s="1"/>
  <c r="BM294" i="41" s="1"/>
  <c r="I16" i="78"/>
  <c r="I18" i="78" s="1"/>
  <c r="I20" i="78" s="1"/>
  <c r="I36" i="78" s="1"/>
  <c r="BR293" i="41" s="1"/>
  <c r="BR294" i="41" s="1"/>
  <c r="K18" i="78"/>
  <c r="K20" i="78" s="1"/>
  <c r="K36" i="78" s="1"/>
  <c r="BT293" i="41" s="1"/>
  <c r="BT294" i="41" s="1"/>
  <c r="G16" i="78"/>
  <c r="G18" i="78" s="1"/>
  <c r="G20" i="78" s="1"/>
  <c r="G36" i="78" s="1"/>
  <c r="BP293" i="41" s="1"/>
  <c r="BP294" i="41" s="1"/>
  <c r="L16" i="78"/>
  <c r="L18" i="78" s="1"/>
  <c r="L20" i="78" s="1"/>
  <c r="L36" i="78" s="1"/>
  <c r="BU293" i="41" s="1"/>
  <c r="BU294" i="41" s="1"/>
  <c r="N18" i="77"/>
  <c r="N20" i="77" s="1"/>
  <c r="N36" i="77" s="1"/>
  <c r="BW285" i="41" s="1"/>
  <c r="C30" i="77"/>
  <c r="C38" i="77" s="1"/>
  <c r="BL233" i="41" s="1"/>
  <c r="BL234" i="41" s="1"/>
  <c r="BL235" i="41" s="1"/>
  <c r="BM231" i="41" s="1"/>
  <c r="G30" i="77"/>
  <c r="G38" i="77" s="1"/>
  <c r="BP233" i="41" s="1"/>
  <c r="BP234" i="41" s="1"/>
  <c r="G30" i="76"/>
  <c r="G38" i="76" s="1"/>
  <c r="BP226" i="41" s="1"/>
  <c r="BP227" i="41" s="1"/>
  <c r="L30" i="76"/>
  <c r="L38" i="76" s="1"/>
  <c r="BU226" i="41" s="1"/>
  <c r="BU227" i="41" s="1"/>
  <c r="K18" i="76"/>
  <c r="K20" i="76" s="1"/>
  <c r="K36" i="76" s="1"/>
  <c r="BT277" i="41" s="1"/>
  <c r="BT278" i="41" s="1"/>
  <c r="H30" i="76"/>
  <c r="H38" i="76" s="1"/>
  <c r="BQ226" i="41" s="1"/>
  <c r="BQ227" i="41" s="1"/>
  <c r="M30" i="76"/>
  <c r="M38" i="76" s="1"/>
  <c r="BV226" i="41" s="1"/>
  <c r="BV227" i="41" s="1"/>
  <c r="I30" i="76"/>
  <c r="I38" i="76" s="1"/>
  <c r="BR226" i="41" s="1"/>
  <c r="BR227" i="41" s="1"/>
  <c r="E30" i="76"/>
  <c r="E38" i="76" s="1"/>
  <c r="BN226" i="41" s="1"/>
  <c r="BN227" i="41" s="1"/>
  <c r="K30" i="76"/>
  <c r="K38" i="76" s="1"/>
  <c r="BT226" i="41" s="1"/>
  <c r="BT227" i="41" s="1"/>
  <c r="E18" i="75"/>
  <c r="E20" i="75" s="1"/>
  <c r="E36" i="75" s="1"/>
  <c r="BN269" i="41" s="1"/>
  <c r="BN270" i="41" s="1"/>
  <c r="G16" i="75"/>
  <c r="G18" i="75" s="1"/>
  <c r="G20" i="75" s="1"/>
  <c r="G36" i="75" s="1"/>
  <c r="BP269" i="41" s="1"/>
  <c r="BP270" i="41" s="1"/>
  <c r="L16" i="75"/>
  <c r="L18" i="75" s="1"/>
  <c r="L20" i="75" s="1"/>
  <c r="L36" i="75" s="1"/>
  <c r="BU269" i="41" s="1"/>
  <c r="BU270" i="41" s="1"/>
  <c r="C30" i="75"/>
  <c r="C38" i="75" s="1"/>
  <c r="BL219" i="41" s="1"/>
  <c r="BL220" i="41" s="1"/>
  <c r="BL221" i="41" s="1"/>
  <c r="BM217" i="41" s="1"/>
  <c r="N30" i="75"/>
  <c r="N38" i="75" s="1"/>
  <c r="BW219" i="41" s="1"/>
  <c r="C16" i="75"/>
  <c r="C18" i="75" s="1"/>
  <c r="C20" i="75" s="1"/>
  <c r="C36" i="75" s="1"/>
  <c r="BL269" i="41" s="1"/>
  <c r="BL270" i="41" s="1"/>
  <c r="BL271" i="41" s="1"/>
  <c r="BM266" i="41" s="1"/>
  <c r="BM271" i="41" s="1"/>
  <c r="BN266" i="41" s="1"/>
  <c r="H16" i="75"/>
  <c r="H18" i="75" s="1"/>
  <c r="H20" i="75" s="1"/>
  <c r="H36" i="75" s="1"/>
  <c r="BQ269" i="41" s="1"/>
  <c r="BQ270" i="41" s="1"/>
  <c r="F30" i="75"/>
  <c r="F38" i="75" s="1"/>
  <c r="BO219" i="41" s="1"/>
  <c r="BO220" i="41" s="1"/>
  <c r="G18" i="74"/>
  <c r="K18" i="74"/>
  <c r="F18" i="74"/>
  <c r="F24" i="74" s="1"/>
  <c r="BO68" i="41" s="1"/>
  <c r="BO69" i="41" s="1"/>
  <c r="C18" i="74"/>
  <c r="C24" i="74" s="1"/>
  <c r="BL68" i="41" s="1"/>
  <c r="BL69" i="41" s="1"/>
  <c r="BL70" i="41" s="1"/>
  <c r="BM65" i="41" s="1"/>
  <c r="K42" i="73"/>
  <c r="BT60" i="41" s="1"/>
  <c r="BT61" i="41" s="1"/>
  <c r="E18" i="73"/>
  <c r="E20" i="73" s="1"/>
  <c r="E22" i="73" s="1"/>
  <c r="E40" i="73" s="1"/>
  <c r="BN130" i="41" s="1"/>
  <c r="BN131" i="41" s="1"/>
  <c r="D32" i="73"/>
  <c r="D42" i="73" s="1"/>
  <c r="BM60" i="41" s="1"/>
  <c r="BM61" i="41" s="1"/>
  <c r="L42" i="73"/>
  <c r="BU60" i="41" s="1"/>
  <c r="BU61" i="41" s="1"/>
  <c r="H32" i="73"/>
  <c r="C32" i="73"/>
  <c r="C42" i="73" s="1"/>
  <c r="BL60" i="41" s="1"/>
  <c r="BL61" i="41" s="1"/>
  <c r="BL62" i="41" s="1"/>
  <c r="BM57" i="41" s="1"/>
  <c r="G32" i="73"/>
  <c r="E18" i="72"/>
  <c r="E20" i="72" s="1"/>
  <c r="E22" i="72" s="1"/>
  <c r="E40" i="72" s="1"/>
  <c r="BN120" i="41" s="1"/>
  <c r="BN121" i="41" s="1"/>
  <c r="I18" i="72"/>
  <c r="I20" i="72" s="1"/>
  <c r="I22" i="72" s="1"/>
  <c r="I40" i="72" s="1"/>
  <c r="BR120" i="41" s="1"/>
  <c r="BR121" i="41" s="1"/>
  <c r="K18" i="72"/>
  <c r="K20" i="72" s="1"/>
  <c r="K22" i="72" s="1"/>
  <c r="K40" i="72" s="1"/>
  <c r="BT120" i="41" s="1"/>
  <c r="BT121" i="41" s="1"/>
  <c r="C18" i="72"/>
  <c r="C20" i="72" s="1"/>
  <c r="C22" i="72" s="1"/>
  <c r="C40" i="72" s="1"/>
  <c r="BL120" i="41" s="1"/>
  <c r="BL121" i="41" s="1"/>
  <c r="BL122" i="41" s="1"/>
  <c r="BM116" i="41" s="1"/>
  <c r="G18" i="72"/>
  <c r="G20" i="72" s="1"/>
  <c r="G22" i="72" s="1"/>
  <c r="G40" i="72" s="1"/>
  <c r="BP120" i="41" s="1"/>
  <c r="BP121" i="41" s="1"/>
  <c r="L18" i="72"/>
  <c r="L20" i="72" s="1"/>
  <c r="L22" i="72" s="1"/>
  <c r="L40" i="72" s="1"/>
  <c r="BU120" i="41" s="1"/>
  <c r="BU121" i="41" s="1"/>
  <c r="F22" i="72"/>
  <c r="F40" i="72" s="1"/>
  <c r="BO120" i="41" s="1"/>
  <c r="BO121" i="41" s="1"/>
  <c r="N22" i="72"/>
  <c r="N40" i="72" s="1"/>
  <c r="BW120" i="41" s="1"/>
  <c r="D18" i="72"/>
  <c r="D20" i="72" s="1"/>
  <c r="D22" i="72" s="1"/>
  <c r="D40" i="72" s="1"/>
  <c r="BM120" i="41" s="1"/>
  <c r="BM121" i="41" s="1"/>
  <c r="H18" i="72"/>
  <c r="H20" i="72" s="1"/>
  <c r="H22" i="72" s="1"/>
  <c r="H40" i="72" s="1"/>
  <c r="BQ120" i="41" s="1"/>
  <c r="BQ121" i="41" s="1"/>
  <c r="M18" i="72"/>
  <c r="M20" i="72" s="1"/>
  <c r="M22" i="72" s="1"/>
  <c r="M40" i="72" s="1"/>
  <c r="BV120" i="41" s="1"/>
  <c r="BV121" i="41" s="1"/>
  <c r="F32" i="71"/>
  <c r="F42" i="71" s="1"/>
  <c r="BO45" i="41" s="1"/>
  <c r="BO46" i="41" s="1"/>
  <c r="J18" i="71"/>
  <c r="J20" i="71" s="1"/>
  <c r="J22" i="71" s="1"/>
  <c r="J40" i="71" s="1"/>
  <c r="BS111" i="41" s="1"/>
  <c r="BS112" i="41" s="1"/>
  <c r="C18" i="71"/>
  <c r="C20" i="71" s="1"/>
  <c r="C22" i="71" s="1"/>
  <c r="C40" i="71" s="1"/>
  <c r="BL111" i="41" s="1"/>
  <c r="BL112" i="41" s="1"/>
  <c r="BL113" i="41" s="1"/>
  <c r="BM108" i="41" s="1"/>
  <c r="N18" i="71"/>
  <c r="N20" i="71" s="1"/>
  <c r="N22" i="71" s="1"/>
  <c r="N40" i="71" s="1"/>
  <c r="BW111" i="41" s="1"/>
  <c r="H32" i="70"/>
  <c r="C32" i="70"/>
  <c r="C42" i="70" s="1"/>
  <c r="BL37" i="41" s="1"/>
  <c r="BL38" i="41" s="1"/>
  <c r="BL39" i="41" s="1"/>
  <c r="BM34" i="41" s="1"/>
  <c r="BM39" i="41" s="1"/>
  <c r="BN34" i="41" s="1"/>
  <c r="G32" i="69"/>
  <c r="C32" i="69"/>
  <c r="C42" i="69" s="1"/>
  <c r="BL29" i="41" s="1"/>
  <c r="BL30" i="41" s="1"/>
  <c r="BL31" i="41" s="1"/>
  <c r="BM26" i="41" s="1"/>
  <c r="H42" i="69"/>
  <c r="BQ29" i="41" s="1"/>
  <c r="BQ30" i="41" s="1"/>
  <c r="M42" i="69"/>
  <c r="BV29" i="41" s="1"/>
  <c r="BV30" i="41" s="1"/>
  <c r="L32" i="69"/>
  <c r="D32" i="69"/>
  <c r="D42" i="69" s="1"/>
  <c r="BM29" i="41" s="1"/>
  <c r="BM30" i="41" s="1"/>
  <c r="I32" i="69"/>
  <c r="F20" i="68"/>
  <c r="K20" i="68"/>
  <c r="K22" i="68" s="1"/>
  <c r="K40" i="68" s="1"/>
  <c r="BT76" i="41" s="1"/>
  <c r="BT77" i="41" s="1"/>
  <c r="N17" i="68"/>
  <c r="N18" i="68" s="1"/>
  <c r="N20" i="68" s="1"/>
  <c r="N22" i="68" s="1"/>
  <c r="N40" i="68" s="1"/>
  <c r="BW76" i="41" s="1"/>
  <c r="J32" i="68"/>
  <c r="D17" i="68"/>
  <c r="D18" i="68" s="1"/>
  <c r="D20" i="68" s="1"/>
  <c r="D22" i="68" s="1"/>
  <c r="D40" i="68" s="1"/>
  <c r="BM76" i="41" s="1"/>
  <c r="BM77" i="41" s="1"/>
  <c r="N18" i="69"/>
  <c r="N20" i="69" s="1"/>
  <c r="N22" i="69" s="1"/>
  <c r="N40" i="69" s="1"/>
  <c r="BW95" i="41" s="1"/>
  <c r="L18" i="70"/>
  <c r="L20" i="70" s="1"/>
  <c r="L22" i="70" s="1"/>
  <c r="L40" i="70" s="1"/>
  <c r="BU103" i="41" s="1"/>
  <c r="BU104" i="41" s="1"/>
  <c r="H18" i="70"/>
  <c r="H20" i="70" s="1"/>
  <c r="H22" i="70" s="1"/>
  <c r="H40" i="70" s="1"/>
  <c r="BQ103" i="41" s="1"/>
  <c r="BQ104" i="41" s="1"/>
  <c r="D18" i="70"/>
  <c r="D20" i="70" s="1"/>
  <c r="D22" i="70" s="1"/>
  <c r="D40" i="70" s="1"/>
  <c r="BM103" i="41" s="1"/>
  <c r="BM104" i="41" s="1"/>
  <c r="K18" i="70"/>
  <c r="K20" i="70" s="1"/>
  <c r="K22" i="70" s="1"/>
  <c r="K40" i="70" s="1"/>
  <c r="BT103" i="41" s="1"/>
  <c r="BT104" i="41" s="1"/>
  <c r="G18" i="70"/>
  <c r="G20" i="70" s="1"/>
  <c r="G22" i="70" s="1"/>
  <c r="G40" i="70" s="1"/>
  <c r="BP103" i="41" s="1"/>
  <c r="BP104" i="41" s="1"/>
  <c r="C18" i="70"/>
  <c r="C20" i="70" s="1"/>
  <c r="C22" i="70" s="1"/>
  <c r="C40" i="70" s="1"/>
  <c r="BL103" i="41" s="1"/>
  <c r="BL104" i="41" s="1"/>
  <c r="BL105" i="41" s="1"/>
  <c r="BM100" i="41" s="1"/>
  <c r="I18" i="70"/>
  <c r="I20" i="70" s="1"/>
  <c r="I22" i="70" s="1"/>
  <c r="I40" i="70" s="1"/>
  <c r="BR103" i="41" s="1"/>
  <c r="BR104" i="41" s="1"/>
  <c r="M18" i="70"/>
  <c r="M20" i="70" s="1"/>
  <c r="M22" i="70" s="1"/>
  <c r="M40" i="70" s="1"/>
  <c r="BV103" i="41" s="1"/>
  <c r="BV104" i="41" s="1"/>
  <c r="E18" i="70"/>
  <c r="E20" i="70" s="1"/>
  <c r="E22" i="70" s="1"/>
  <c r="E40" i="70" s="1"/>
  <c r="BN103" i="41" s="1"/>
  <c r="BN104" i="41" s="1"/>
  <c r="K32" i="71"/>
  <c r="H17" i="68"/>
  <c r="H18" i="68" s="1"/>
  <c r="H20" i="68" s="1"/>
  <c r="H22" i="68" s="1"/>
  <c r="H40" i="68" s="1"/>
  <c r="BQ76" i="41" s="1"/>
  <c r="BQ77" i="41" s="1"/>
  <c r="E32" i="68"/>
  <c r="E42" i="68" s="1"/>
  <c r="BN11" i="41" s="1"/>
  <c r="BN12" i="41" s="1"/>
  <c r="J42" i="68"/>
  <c r="BS11" i="41" s="1"/>
  <c r="BS12" i="41" s="1"/>
  <c r="F18" i="69"/>
  <c r="F20" i="69" s="1"/>
  <c r="F22" i="69" s="1"/>
  <c r="F40" i="69" s="1"/>
  <c r="BO95" i="41" s="1"/>
  <c r="BO96" i="41" s="1"/>
  <c r="K42" i="69"/>
  <c r="BT29" i="41" s="1"/>
  <c r="BT30" i="41" s="1"/>
  <c r="K32" i="69"/>
  <c r="N20" i="70"/>
  <c r="N22" i="70" s="1"/>
  <c r="N40" i="70" s="1"/>
  <c r="BW103" i="41" s="1"/>
  <c r="F18" i="70"/>
  <c r="F20" i="70" s="1"/>
  <c r="F22" i="70" s="1"/>
  <c r="F40" i="70" s="1"/>
  <c r="BO103" i="41" s="1"/>
  <c r="BO104" i="41" s="1"/>
  <c r="L32" i="72"/>
  <c r="H42" i="72"/>
  <c r="BQ52" i="41" s="1"/>
  <c r="BQ53" i="41" s="1"/>
  <c r="D32" i="72"/>
  <c r="D42" i="72" s="1"/>
  <c r="BM52" i="41" s="1"/>
  <c r="BM53" i="41" s="1"/>
  <c r="F32" i="72"/>
  <c r="F42" i="72" s="1"/>
  <c r="BO52" i="41" s="1"/>
  <c r="BO53" i="41" s="1"/>
  <c r="J42" i="72"/>
  <c r="BS52" i="41" s="1"/>
  <c r="BS53" i="41" s="1"/>
  <c r="E32" i="72"/>
  <c r="E42" i="72" s="1"/>
  <c r="BN52" i="41" s="1"/>
  <c r="BN53" i="41" s="1"/>
  <c r="I42" i="72"/>
  <c r="BR52" i="41" s="1"/>
  <c r="BR53" i="41" s="1"/>
  <c r="N42" i="72"/>
  <c r="BW52" i="41" s="1"/>
  <c r="C32" i="72"/>
  <c r="C42" i="72" s="1"/>
  <c r="BL52" i="41" s="1"/>
  <c r="BL53" i="41" s="1"/>
  <c r="BL54" i="41" s="1"/>
  <c r="BM50" i="41" s="1"/>
  <c r="G42" i="72"/>
  <c r="BP52" i="41" s="1"/>
  <c r="BP53" i="41" s="1"/>
  <c r="K42" i="68"/>
  <c r="BT11" i="41" s="1"/>
  <c r="BT12" i="41" s="1"/>
  <c r="M18" i="69"/>
  <c r="M20" i="69" s="1"/>
  <c r="M22" i="69" s="1"/>
  <c r="M40" i="69" s="1"/>
  <c r="BV95" i="41" s="1"/>
  <c r="BV96" i="41" s="1"/>
  <c r="I18" i="69"/>
  <c r="I20" i="69" s="1"/>
  <c r="I22" i="69" s="1"/>
  <c r="I40" i="69" s="1"/>
  <c r="BR95" i="41" s="1"/>
  <c r="BR96" i="41" s="1"/>
  <c r="E18" i="69"/>
  <c r="E20" i="69" s="1"/>
  <c r="E22" i="69" s="1"/>
  <c r="E40" i="69" s="1"/>
  <c r="BN95" i="41" s="1"/>
  <c r="BN96" i="41" s="1"/>
  <c r="L18" i="69"/>
  <c r="L20" i="69" s="1"/>
  <c r="L22" i="69" s="1"/>
  <c r="L40" i="69" s="1"/>
  <c r="BU95" i="41" s="1"/>
  <c r="BU96" i="41" s="1"/>
  <c r="H18" i="69"/>
  <c r="H20" i="69" s="1"/>
  <c r="H22" i="69" s="1"/>
  <c r="H40" i="69" s="1"/>
  <c r="BQ95" i="41" s="1"/>
  <c r="BQ96" i="41" s="1"/>
  <c r="D18" i="69"/>
  <c r="D20" i="69" s="1"/>
  <c r="D22" i="69" s="1"/>
  <c r="D40" i="69" s="1"/>
  <c r="BM95" i="41" s="1"/>
  <c r="BM96" i="41" s="1"/>
  <c r="G18" i="69"/>
  <c r="G20" i="69" s="1"/>
  <c r="G22" i="69" s="1"/>
  <c r="G40" i="69" s="1"/>
  <c r="BP95" i="41" s="1"/>
  <c r="BP96" i="41" s="1"/>
  <c r="K18" i="69"/>
  <c r="K20" i="69" s="1"/>
  <c r="K22" i="69" s="1"/>
  <c r="K40" i="69" s="1"/>
  <c r="BT95" i="41" s="1"/>
  <c r="BT96" i="41" s="1"/>
  <c r="I32" i="72"/>
  <c r="M42" i="72"/>
  <c r="BV52" i="41" s="1"/>
  <c r="BV53" i="41" s="1"/>
  <c r="M32" i="72"/>
  <c r="L42" i="68"/>
  <c r="BU11" i="41" s="1"/>
  <c r="BU12" i="41" s="1"/>
  <c r="H32" i="68"/>
  <c r="D32" i="68"/>
  <c r="D42" i="68" s="1"/>
  <c r="BM11" i="41" s="1"/>
  <c r="BM12" i="41" s="1"/>
  <c r="K32" i="68"/>
  <c r="G32" i="68"/>
  <c r="C32" i="68"/>
  <c r="C42" i="68" s="1"/>
  <c r="BL11" i="41" s="1"/>
  <c r="BL12" i="41" s="1"/>
  <c r="F32" i="68"/>
  <c r="F42" i="68" s="1"/>
  <c r="BO11" i="41" s="1"/>
  <c r="BO12" i="41" s="1"/>
  <c r="M42" i="68"/>
  <c r="BV11" i="41" s="1"/>
  <c r="BV12" i="41" s="1"/>
  <c r="C18" i="69"/>
  <c r="C20" i="69" s="1"/>
  <c r="C22" i="69" s="1"/>
  <c r="C40" i="69" s="1"/>
  <c r="BL95" i="41" s="1"/>
  <c r="BL96" i="41" s="1"/>
  <c r="BL97" i="41" s="1"/>
  <c r="BM92" i="41" s="1"/>
  <c r="K42" i="70"/>
  <c r="BT37" i="41" s="1"/>
  <c r="BT38" i="41" s="1"/>
  <c r="K32" i="70"/>
  <c r="C18" i="68"/>
  <c r="C20" i="68" s="1"/>
  <c r="C22" i="68" s="1"/>
  <c r="C40" i="68" s="1"/>
  <c r="BL76" i="41" s="1"/>
  <c r="BL77" i="41" s="1"/>
  <c r="BL78" i="41" s="1"/>
  <c r="BM73" i="41" s="1"/>
  <c r="M17" i="68"/>
  <c r="M18" i="68" s="1"/>
  <c r="M20" i="68" s="1"/>
  <c r="M22" i="68" s="1"/>
  <c r="M40" i="68" s="1"/>
  <c r="BV76" i="41" s="1"/>
  <c r="BV77" i="41" s="1"/>
  <c r="I17" i="68"/>
  <c r="I18" i="68" s="1"/>
  <c r="I20" i="68" s="1"/>
  <c r="I22" i="68" s="1"/>
  <c r="I40" i="68" s="1"/>
  <c r="BR76" i="41" s="1"/>
  <c r="BR77" i="41" s="1"/>
  <c r="E17" i="68"/>
  <c r="E18" i="68" s="1"/>
  <c r="E20" i="68" s="1"/>
  <c r="E22" i="68" s="1"/>
  <c r="E40" i="68" s="1"/>
  <c r="BN76" i="41" s="1"/>
  <c r="BN77" i="41" s="1"/>
  <c r="L17" i="68"/>
  <c r="L18" i="68" s="1"/>
  <c r="L20" i="68" s="1"/>
  <c r="L22" i="68" s="1"/>
  <c r="L40" i="68" s="1"/>
  <c r="BU76" i="41" s="1"/>
  <c r="BU77" i="41" s="1"/>
  <c r="G17" i="68"/>
  <c r="G18" i="68" s="1"/>
  <c r="G20" i="68" s="1"/>
  <c r="G22" i="68" s="1"/>
  <c r="G40" i="68" s="1"/>
  <c r="BP76" i="41" s="1"/>
  <c r="BP77" i="41" s="1"/>
  <c r="J17" i="68"/>
  <c r="J18" i="68" s="1"/>
  <c r="J20" i="68" s="1"/>
  <c r="J22" i="68" s="1"/>
  <c r="J40" i="68" s="1"/>
  <c r="BS76" i="41" s="1"/>
  <c r="BS77" i="41" s="1"/>
  <c r="I42" i="68"/>
  <c r="BR11" i="41" s="1"/>
  <c r="BR12" i="41" s="1"/>
  <c r="J18" i="69"/>
  <c r="J20" i="69" s="1"/>
  <c r="J22" i="69" s="1"/>
  <c r="J40" i="69" s="1"/>
  <c r="BS95" i="41" s="1"/>
  <c r="BS96" i="41" s="1"/>
  <c r="J18" i="70"/>
  <c r="J20" i="70" s="1"/>
  <c r="J22" i="70" s="1"/>
  <c r="J40" i="70" s="1"/>
  <c r="BS103" i="41" s="1"/>
  <c r="BS104" i="41" s="1"/>
  <c r="I42" i="71"/>
  <c r="BR45" i="41" s="1"/>
  <c r="BR46" i="41" s="1"/>
  <c r="F18" i="73"/>
  <c r="F20" i="73" s="1"/>
  <c r="F22" i="73" s="1"/>
  <c r="F40" i="73" s="1"/>
  <c r="BO130" i="41" s="1"/>
  <c r="BO131" i="41" s="1"/>
  <c r="H18" i="73"/>
  <c r="H20" i="73" s="1"/>
  <c r="H22" i="73" s="1"/>
  <c r="H40" i="73" s="1"/>
  <c r="BQ130" i="41" s="1"/>
  <c r="BQ131" i="41" s="1"/>
  <c r="K18" i="73"/>
  <c r="K20" i="73" s="1"/>
  <c r="K22" i="73" s="1"/>
  <c r="K40" i="73" s="1"/>
  <c r="BT130" i="41" s="1"/>
  <c r="BT131" i="41" s="1"/>
  <c r="G18" i="73"/>
  <c r="G20" i="73" s="1"/>
  <c r="G22" i="73" s="1"/>
  <c r="G40" i="73" s="1"/>
  <c r="BP130" i="41" s="1"/>
  <c r="BP131" i="41" s="1"/>
  <c r="J18" i="73"/>
  <c r="J20" i="73" s="1"/>
  <c r="J22" i="73" s="1"/>
  <c r="J40" i="73" s="1"/>
  <c r="BS130" i="41" s="1"/>
  <c r="BS131" i="41" s="1"/>
  <c r="I18" i="73"/>
  <c r="I20" i="73" s="1"/>
  <c r="I22" i="73" s="1"/>
  <c r="I40" i="73" s="1"/>
  <c r="BR130" i="41" s="1"/>
  <c r="BR131" i="41" s="1"/>
  <c r="F22" i="68"/>
  <c r="F40" i="68" s="1"/>
  <c r="BO76" i="41" s="1"/>
  <c r="BO77" i="41" s="1"/>
  <c r="H32" i="71"/>
  <c r="L32" i="71"/>
  <c r="G32" i="71"/>
  <c r="C32" i="71"/>
  <c r="C42" i="71" s="1"/>
  <c r="BL45" i="41" s="1"/>
  <c r="BL46" i="41" s="1"/>
  <c r="BL47" i="41" s="1"/>
  <c r="BM42" i="41" s="1"/>
  <c r="J32" i="71"/>
  <c r="E32" i="71"/>
  <c r="E42" i="71" s="1"/>
  <c r="BN45" i="41" s="1"/>
  <c r="BN46" i="41" s="1"/>
  <c r="N32" i="71"/>
  <c r="I32" i="71"/>
  <c r="D32" i="71"/>
  <c r="D42" i="71" s="1"/>
  <c r="BM45" i="41" s="1"/>
  <c r="BM46" i="41" s="1"/>
  <c r="M42" i="71"/>
  <c r="BV45" i="41" s="1"/>
  <c r="BV46" i="41" s="1"/>
  <c r="H42" i="71"/>
  <c r="BQ45" i="41" s="1"/>
  <c r="BQ46" i="41" s="1"/>
  <c r="L42" i="72"/>
  <c r="BU52" i="41" s="1"/>
  <c r="BU53" i="41" s="1"/>
  <c r="G42" i="71"/>
  <c r="BP45" i="41" s="1"/>
  <c r="BP46" i="41" s="1"/>
  <c r="N18" i="74"/>
  <c r="N24" i="74"/>
  <c r="BW68" i="41" s="1"/>
  <c r="F32" i="69"/>
  <c r="F42" i="69" s="1"/>
  <c r="BO29" i="41" s="1"/>
  <c r="BO30" i="41" s="1"/>
  <c r="J32" i="69"/>
  <c r="N32" i="69"/>
  <c r="L42" i="70"/>
  <c r="BU37" i="41" s="1"/>
  <c r="BU38" i="41" s="1"/>
  <c r="E32" i="70"/>
  <c r="E42" i="70" s="1"/>
  <c r="BN37" i="41" s="1"/>
  <c r="BN38" i="41" s="1"/>
  <c r="I42" i="70"/>
  <c r="BR37" i="41" s="1"/>
  <c r="BR38" i="41" s="1"/>
  <c r="M42" i="70"/>
  <c r="BV37" i="41" s="1"/>
  <c r="BV38" i="41" s="1"/>
  <c r="L32" i="70"/>
  <c r="F18" i="71"/>
  <c r="F20" i="71" s="1"/>
  <c r="F22" i="71" s="1"/>
  <c r="F40" i="71" s="1"/>
  <c r="BO111" i="41" s="1"/>
  <c r="BO112" i="41" s="1"/>
  <c r="K18" i="71"/>
  <c r="K20" i="71" s="1"/>
  <c r="K22" i="71" s="1"/>
  <c r="K40" i="71" s="1"/>
  <c r="BT111" i="41" s="1"/>
  <c r="BT112" i="41" s="1"/>
  <c r="N32" i="72"/>
  <c r="M18" i="74"/>
  <c r="I18" i="74"/>
  <c r="E18" i="74"/>
  <c r="E24" i="74" s="1"/>
  <c r="BN68" i="41" s="1"/>
  <c r="BN69" i="41" s="1"/>
  <c r="H18" i="74"/>
  <c r="D18" i="74"/>
  <c r="D24" i="74" s="1"/>
  <c r="BM68" i="41" s="1"/>
  <c r="BM69" i="41" s="1"/>
  <c r="J18" i="74"/>
  <c r="G24" i="74"/>
  <c r="BP68" i="41" s="1"/>
  <c r="BP69" i="41" s="1"/>
  <c r="M18" i="75"/>
  <c r="M20" i="75" s="1"/>
  <c r="M36" i="75" s="1"/>
  <c r="BV269" i="41" s="1"/>
  <c r="BV270" i="41" s="1"/>
  <c r="K18" i="79"/>
  <c r="K20" i="79" s="1"/>
  <c r="K36" i="79" s="1"/>
  <c r="BT301" i="41" s="1"/>
  <c r="BT302" i="41" s="1"/>
  <c r="H36" i="79"/>
  <c r="BQ301" i="41" s="1"/>
  <c r="BQ302" i="41" s="1"/>
  <c r="I32" i="70"/>
  <c r="F32" i="70"/>
  <c r="F42" i="70" s="1"/>
  <c r="BO37" i="41" s="1"/>
  <c r="BO38" i="41" s="1"/>
  <c r="J32" i="70"/>
  <c r="N32" i="70"/>
  <c r="M18" i="71"/>
  <c r="M20" i="71" s="1"/>
  <c r="M22" i="71" s="1"/>
  <c r="M40" i="71" s="1"/>
  <c r="BV111" i="41" s="1"/>
  <c r="BV112" i="41" s="1"/>
  <c r="I18" i="71"/>
  <c r="I20" i="71" s="1"/>
  <c r="I22" i="71" s="1"/>
  <c r="I40" i="71" s="1"/>
  <c r="BR111" i="41" s="1"/>
  <c r="BR112" i="41" s="1"/>
  <c r="E18" i="71"/>
  <c r="E20" i="71" s="1"/>
  <c r="E22" i="71" s="1"/>
  <c r="E40" i="71" s="1"/>
  <c r="BN111" i="41" s="1"/>
  <c r="BN112" i="41" s="1"/>
  <c r="G18" i="71"/>
  <c r="G20" i="71" s="1"/>
  <c r="G22" i="71" s="1"/>
  <c r="G40" i="71" s="1"/>
  <c r="BP111" i="41" s="1"/>
  <c r="BP112" i="41" s="1"/>
  <c r="L18" i="71"/>
  <c r="L20" i="71" s="1"/>
  <c r="L22" i="71" s="1"/>
  <c r="L40" i="71" s="1"/>
  <c r="BU111" i="41" s="1"/>
  <c r="BU112" i="41" s="1"/>
  <c r="K42" i="71"/>
  <c r="BT45" i="41" s="1"/>
  <c r="BT46" i="41" s="1"/>
  <c r="N20" i="73"/>
  <c r="N22" i="73" s="1"/>
  <c r="N40" i="73" s="1"/>
  <c r="BW130" i="41" s="1"/>
  <c r="L18" i="73"/>
  <c r="L20" i="73" s="1"/>
  <c r="L22" i="73" s="1"/>
  <c r="L40" i="73" s="1"/>
  <c r="BU130" i="41" s="1"/>
  <c r="BU131" i="41" s="1"/>
  <c r="D18" i="73"/>
  <c r="D20" i="73" s="1"/>
  <c r="D22" i="73" s="1"/>
  <c r="D40" i="73" s="1"/>
  <c r="BM130" i="41" s="1"/>
  <c r="BM131" i="41" s="1"/>
  <c r="C18" i="73"/>
  <c r="C20" i="73" s="1"/>
  <c r="C22" i="73" s="1"/>
  <c r="C40" i="73" s="1"/>
  <c r="BL130" i="41" s="1"/>
  <c r="BL131" i="41" s="1"/>
  <c r="BL132" i="41" s="1"/>
  <c r="BM125" i="41" s="1"/>
  <c r="K32" i="73"/>
  <c r="G42" i="73"/>
  <c r="BP60" i="41" s="1"/>
  <c r="BP61" i="41" s="1"/>
  <c r="M30" i="75"/>
  <c r="M38" i="75" s="1"/>
  <c r="BV219" i="41" s="1"/>
  <c r="BV220" i="41" s="1"/>
  <c r="J18" i="72"/>
  <c r="J20" i="72" s="1"/>
  <c r="J22" i="72" s="1"/>
  <c r="J40" i="72" s="1"/>
  <c r="BS120" i="41" s="1"/>
  <c r="BS121" i="41" s="1"/>
  <c r="E32" i="73"/>
  <c r="E42" i="73" s="1"/>
  <c r="BN60" i="41" s="1"/>
  <c r="BN61" i="41" s="1"/>
  <c r="I32" i="73"/>
  <c r="M32" i="73"/>
  <c r="F16" i="75"/>
  <c r="F18" i="75" s="1"/>
  <c r="F20" i="75" s="1"/>
  <c r="F36" i="75" s="1"/>
  <c r="BO269" i="41" s="1"/>
  <c r="BO270" i="41" s="1"/>
  <c r="J16" i="75"/>
  <c r="J18" i="75" s="1"/>
  <c r="J20" i="75" s="1"/>
  <c r="J36" i="75" s="1"/>
  <c r="BS269" i="41" s="1"/>
  <c r="BS270" i="41" s="1"/>
  <c r="N16" i="75"/>
  <c r="N18" i="75" s="1"/>
  <c r="N20" i="75" s="1"/>
  <c r="N36" i="75" s="1"/>
  <c r="BW269" i="41" s="1"/>
  <c r="G30" i="75"/>
  <c r="G38" i="75" s="1"/>
  <c r="BP219" i="41" s="1"/>
  <c r="BP220" i="41" s="1"/>
  <c r="L16" i="77"/>
  <c r="L18" i="77" s="1"/>
  <c r="L20" i="77" s="1"/>
  <c r="L36" i="77" s="1"/>
  <c r="BU285" i="41" s="1"/>
  <c r="BU286" i="41" s="1"/>
  <c r="H16" i="77"/>
  <c r="H18" i="77" s="1"/>
  <c r="H20" i="77" s="1"/>
  <c r="H36" i="77" s="1"/>
  <c r="BQ285" i="41" s="1"/>
  <c r="BQ286" i="41" s="1"/>
  <c r="D16" i="77"/>
  <c r="D18" i="77" s="1"/>
  <c r="D20" i="77" s="1"/>
  <c r="D36" i="77" s="1"/>
  <c r="BM285" i="41" s="1"/>
  <c r="BM286" i="41" s="1"/>
  <c r="K16" i="77"/>
  <c r="K18" i="77" s="1"/>
  <c r="K20" i="77" s="1"/>
  <c r="K36" i="77" s="1"/>
  <c r="BT285" i="41" s="1"/>
  <c r="BT286" i="41" s="1"/>
  <c r="F16" i="77"/>
  <c r="F18" i="77" s="1"/>
  <c r="F20" i="77" s="1"/>
  <c r="F36" i="77" s="1"/>
  <c r="BO285" i="41" s="1"/>
  <c r="BO286" i="41" s="1"/>
  <c r="J16" i="77"/>
  <c r="J18" i="77" s="1"/>
  <c r="J20" i="77" s="1"/>
  <c r="J36" i="77" s="1"/>
  <c r="BS285" i="41" s="1"/>
  <c r="BS286" i="41" s="1"/>
  <c r="E16" i="77"/>
  <c r="E18" i="77" s="1"/>
  <c r="E20" i="77" s="1"/>
  <c r="E36" i="77" s="1"/>
  <c r="BN285" i="41" s="1"/>
  <c r="BN286" i="41" s="1"/>
  <c r="M16" i="77"/>
  <c r="M18" i="77" s="1"/>
  <c r="M20" i="77" s="1"/>
  <c r="M36" i="77" s="1"/>
  <c r="BV285" i="41" s="1"/>
  <c r="BV286" i="41" s="1"/>
  <c r="F32" i="73"/>
  <c r="F42" i="73" s="1"/>
  <c r="BO60" i="41" s="1"/>
  <c r="BO61" i="41" s="1"/>
  <c r="J32" i="73"/>
  <c r="N42" i="73"/>
  <c r="BW60" i="41" s="1"/>
  <c r="I30" i="75"/>
  <c r="I38" i="75" s="1"/>
  <c r="BR219" i="41" s="1"/>
  <c r="BR220" i="41" s="1"/>
  <c r="E30" i="75"/>
  <c r="E38" i="75" s="1"/>
  <c r="BN219" i="41" s="1"/>
  <c r="BN220" i="41" s="1"/>
  <c r="L30" i="75"/>
  <c r="L38" i="75" s="1"/>
  <c r="BU219" i="41" s="1"/>
  <c r="BU220" i="41" s="1"/>
  <c r="H30" i="75"/>
  <c r="H38" i="75" s="1"/>
  <c r="BQ219" i="41" s="1"/>
  <c r="BQ220" i="41" s="1"/>
  <c r="D30" i="75"/>
  <c r="D38" i="75" s="1"/>
  <c r="BM219" i="41" s="1"/>
  <c r="BM220" i="41" s="1"/>
  <c r="J30" i="75"/>
  <c r="J38" i="75" s="1"/>
  <c r="BS219" i="41" s="1"/>
  <c r="BS220" i="41" s="1"/>
  <c r="L30" i="78"/>
  <c r="L38" i="78" s="1"/>
  <c r="BU240" i="41" s="1"/>
  <c r="BU241" i="41" s="1"/>
  <c r="H30" i="78"/>
  <c r="H38" i="78" s="1"/>
  <c r="BQ240" i="41" s="1"/>
  <c r="BQ241" i="41" s="1"/>
  <c r="D30" i="78"/>
  <c r="D38" i="78" s="1"/>
  <c r="BM240" i="41" s="1"/>
  <c r="BM241" i="41" s="1"/>
  <c r="J30" i="78"/>
  <c r="J38" i="78" s="1"/>
  <c r="BS240" i="41" s="1"/>
  <c r="BS241" i="41" s="1"/>
  <c r="N30" i="78"/>
  <c r="N38" i="78" s="1"/>
  <c r="BW240" i="41" s="1"/>
  <c r="I30" i="78"/>
  <c r="I38" i="78" s="1"/>
  <c r="BR240" i="41" s="1"/>
  <c r="BR241" i="41" s="1"/>
  <c r="C30" i="78"/>
  <c r="C38" i="78" s="1"/>
  <c r="BL240" i="41" s="1"/>
  <c r="BL241" i="41" s="1"/>
  <c r="BL242" i="41" s="1"/>
  <c r="BM238" i="41" s="1"/>
  <c r="G30" i="78"/>
  <c r="G38" i="78" s="1"/>
  <c r="BP240" i="41" s="1"/>
  <c r="BP241" i="41" s="1"/>
  <c r="F30" i="78"/>
  <c r="F38" i="78" s="1"/>
  <c r="BO240" i="41" s="1"/>
  <c r="BO241" i="41" s="1"/>
  <c r="E18" i="79"/>
  <c r="E20" i="79" s="1"/>
  <c r="E36" i="79" s="1"/>
  <c r="BN301" i="41" s="1"/>
  <c r="BN302" i="41" s="1"/>
  <c r="L16" i="76"/>
  <c r="L18" i="76" s="1"/>
  <c r="L20" i="76" s="1"/>
  <c r="L36" i="76" s="1"/>
  <c r="BU277" i="41" s="1"/>
  <c r="BU278" i="41" s="1"/>
  <c r="H16" i="76"/>
  <c r="H18" i="76" s="1"/>
  <c r="H20" i="76" s="1"/>
  <c r="H36" i="76" s="1"/>
  <c r="BQ277" i="41" s="1"/>
  <c r="BQ278" i="41" s="1"/>
  <c r="D16" i="76"/>
  <c r="D18" i="76" s="1"/>
  <c r="D20" i="76" s="1"/>
  <c r="D36" i="76" s="1"/>
  <c r="BM277" i="41" s="1"/>
  <c r="BM278" i="41" s="1"/>
  <c r="G16" i="76"/>
  <c r="G18" i="76" s="1"/>
  <c r="G20" i="76" s="1"/>
  <c r="G36" i="76" s="1"/>
  <c r="BP277" i="41" s="1"/>
  <c r="BP278" i="41" s="1"/>
  <c r="M16" i="76"/>
  <c r="M18" i="76" s="1"/>
  <c r="M20" i="76" s="1"/>
  <c r="M36" i="76" s="1"/>
  <c r="BV277" i="41" s="1"/>
  <c r="BV278" i="41" s="1"/>
  <c r="L18" i="80"/>
  <c r="L20" i="80" s="1"/>
  <c r="L36" i="80" s="1"/>
  <c r="BU309" i="41" s="1"/>
  <c r="BU310" i="41" s="1"/>
  <c r="C16" i="76"/>
  <c r="C18" i="76" s="1"/>
  <c r="C20" i="76" s="1"/>
  <c r="C36" i="76" s="1"/>
  <c r="BL277" i="41" s="1"/>
  <c r="BL278" i="41" s="1"/>
  <c r="BL279" i="41" s="1"/>
  <c r="BM274" i="41" s="1"/>
  <c r="I16" i="76"/>
  <c r="I18" i="76" s="1"/>
  <c r="I20" i="76" s="1"/>
  <c r="I36" i="76" s="1"/>
  <c r="BR277" i="41" s="1"/>
  <c r="BR278" i="41" s="1"/>
  <c r="N16" i="76"/>
  <c r="N18" i="76" s="1"/>
  <c r="N20" i="76" s="1"/>
  <c r="N36" i="76" s="1"/>
  <c r="BW277" i="41" s="1"/>
  <c r="C30" i="76"/>
  <c r="C38" i="76" s="1"/>
  <c r="BL226" i="41" s="1"/>
  <c r="BL227" i="41" s="1"/>
  <c r="BL228" i="41" s="1"/>
  <c r="BM224" i="41" s="1"/>
  <c r="E30" i="77"/>
  <c r="E38" i="77" s="1"/>
  <c r="BN233" i="41" s="1"/>
  <c r="BN234" i="41" s="1"/>
  <c r="N30" i="77"/>
  <c r="N38" i="77" s="1"/>
  <c r="BW233" i="41" s="1"/>
  <c r="F30" i="76"/>
  <c r="F38" i="76" s="1"/>
  <c r="BO226" i="41" s="1"/>
  <c r="BO227" i="41" s="1"/>
  <c r="J30" i="76"/>
  <c r="J38" i="76" s="1"/>
  <c r="BS226" i="41" s="1"/>
  <c r="BS227" i="41" s="1"/>
  <c r="N30" i="76"/>
  <c r="N38" i="76" s="1"/>
  <c r="BW226" i="41" s="1"/>
  <c r="I30" i="77"/>
  <c r="I38" i="77" s="1"/>
  <c r="BR233" i="41" s="1"/>
  <c r="BR234" i="41" s="1"/>
  <c r="M30" i="77"/>
  <c r="M38" i="77" s="1"/>
  <c r="BV233" i="41" s="1"/>
  <c r="BV234" i="41" s="1"/>
  <c r="L30" i="77"/>
  <c r="L38" i="77" s="1"/>
  <c r="BU233" i="41" s="1"/>
  <c r="BU234" i="41" s="1"/>
  <c r="H30" i="77"/>
  <c r="H38" i="77" s="1"/>
  <c r="BQ233" i="41" s="1"/>
  <c r="BQ234" i="41" s="1"/>
  <c r="F30" i="77"/>
  <c r="F38" i="77" s="1"/>
  <c r="BO233" i="41" s="1"/>
  <c r="BO234" i="41" s="1"/>
  <c r="K30" i="77"/>
  <c r="K38" i="77" s="1"/>
  <c r="BT233" i="41" s="1"/>
  <c r="BT234" i="41" s="1"/>
  <c r="M30" i="78"/>
  <c r="M38" i="78" s="1"/>
  <c r="BV240" i="41" s="1"/>
  <c r="BV241" i="41" s="1"/>
  <c r="F30" i="79"/>
  <c r="F38" i="79" s="1"/>
  <c r="BO247" i="41" s="1"/>
  <c r="BO248" i="41" s="1"/>
  <c r="K30" i="79"/>
  <c r="K38" i="79" s="1"/>
  <c r="BT247" i="41" s="1"/>
  <c r="BT248" i="41" s="1"/>
  <c r="E30" i="78"/>
  <c r="E38" i="78" s="1"/>
  <c r="BN240" i="41" s="1"/>
  <c r="BN241" i="41" s="1"/>
  <c r="L30" i="79"/>
  <c r="L38" i="79" s="1"/>
  <c r="BU247" i="41" s="1"/>
  <c r="BU248" i="41" s="1"/>
  <c r="H30" i="79"/>
  <c r="H38" i="79" s="1"/>
  <c r="BQ247" i="41" s="1"/>
  <c r="BQ248" i="41" s="1"/>
  <c r="D30" i="79"/>
  <c r="D38" i="79" s="1"/>
  <c r="BM247" i="41" s="1"/>
  <c r="BM248" i="41" s="1"/>
  <c r="G30" i="79"/>
  <c r="G38" i="79" s="1"/>
  <c r="BP247" i="41" s="1"/>
  <c r="BP248" i="41" s="1"/>
  <c r="M30" i="79"/>
  <c r="M38" i="79" s="1"/>
  <c r="BV247" i="41" s="1"/>
  <c r="BV248" i="41" s="1"/>
  <c r="F16" i="78"/>
  <c r="F18" i="78" s="1"/>
  <c r="F20" i="78" s="1"/>
  <c r="F36" i="78" s="1"/>
  <c r="BO293" i="41" s="1"/>
  <c r="BO294" i="41" s="1"/>
  <c r="J16" i="78"/>
  <c r="J18" i="78" s="1"/>
  <c r="J20" i="78" s="1"/>
  <c r="J36" i="78" s="1"/>
  <c r="BS293" i="41" s="1"/>
  <c r="BS294" i="41" s="1"/>
  <c r="N16" i="78"/>
  <c r="N18" i="78" s="1"/>
  <c r="N20" i="78" s="1"/>
  <c r="N36" i="78" s="1"/>
  <c r="BW293" i="41" s="1"/>
  <c r="F16" i="79"/>
  <c r="F18" i="79" s="1"/>
  <c r="F20" i="79" s="1"/>
  <c r="F36" i="79" s="1"/>
  <c r="BO301" i="41" s="1"/>
  <c r="BO302" i="41" s="1"/>
  <c r="J16" i="79"/>
  <c r="J18" i="79" s="1"/>
  <c r="J20" i="79" s="1"/>
  <c r="J36" i="79" s="1"/>
  <c r="BS301" i="41" s="1"/>
  <c r="BS302" i="41" s="1"/>
  <c r="N16" i="79"/>
  <c r="N18" i="79" s="1"/>
  <c r="N20" i="79" s="1"/>
  <c r="N36" i="79" s="1"/>
  <c r="BW301" i="41" s="1"/>
  <c r="BW302" i="41" s="1"/>
  <c r="BM242" i="41" l="1"/>
  <c r="BN238" i="41" s="1"/>
  <c r="M24" i="81"/>
  <c r="BV261" i="41" s="1"/>
  <c r="BV262" i="41" s="1"/>
  <c r="H18" i="81"/>
  <c r="BM263" i="41"/>
  <c r="BN259" i="41" s="1"/>
  <c r="BN263" i="41" s="1"/>
  <c r="BO259" i="41" s="1"/>
  <c r="BO263" i="41" s="1"/>
  <c r="BP259" i="41" s="1"/>
  <c r="J24" i="81"/>
  <c r="BS261" i="41" s="1"/>
  <c r="BS262" i="41" s="1"/>
  <c r="BM311" i="41"/>
  <c r="BN306" i="41" s="1"/>
  <c r="BN311" i="41" s="1"/>
  <c r="BO306" i="41" s="1"/>
  <c r="BO311" i="41" s="1"/>
  <c r="BP306" i="41" s="1"/>
  <c r="BP311" i="41" s="1"/>
  <c r="BQ306" i="41" s="1"/>
  <c r="BQ311" i="41" s="1"/>
  <c r="BR306" i="41" s="1"/>
  <c r="BR311" i="41" s="1"/>
  <c r="BS306" i="41" s="1"/>
  <c r="BS311" i="41" s="1"/>
  <c r="BT306" i="41" s="1"/>
  <c r="BT311" i="41" s="1"/>
  <c r="BU306" i="41" s="1"/>
  <c r="BU311" i="41" s="1"/>
  <c r="BV306" i="41" s="1"/>
  <c r="BV311" i="41" s="1"/>
  <c r="BW306" i="41" s="1"/>
  <c r="BM256" i="41"/>
  <c r="BN252" i="41" s="1"/>
  <c r="BN256" i="41" s="1"/>
  <c r="BO252" i="41" s="1"/>
  <c r="BO256" i="41" s="1"/>
  <c r="BP252" i="41" s="1"/>
  <c r="BP256" i="41" s="1"/>
  <c r="BQ252" i="41" s="1"/>
  <c r="BQ256" i="41" s="1"/>
  <c r="BR252" i="41" s="1"/>
  <c r="BR256" i="41" s="1"/>
  <c r="BS252" i="41" s="1"/>
  <c r="BS256" i="41" s="1"/>
  <c r="BT252" i="41" s="1"/>
  <c r="BT256" i="41" s="1"/>
  <c r="BU252" i="41" s="1"/>
  <c r="BU256" i="41" s="1"/>
  <c r="BV252" i="41" s="1"/>
  <c r="BV256" i="41" s="1"/>
  <c r="BW252" i="41" s="1"/>
  <c r="BM249" i="41"/>
  <c r="BN245" i="41" s="1"/>
  <c r="BN249" i="41" s="1"/>
  <c r="BO245" i="41" s="1"/>
  <c r="BO249" i="41" s="1"/>
  <c r="BP245" i="41" s="1"/>
  <c r="BP249" i="41" s="1"/>
  <c r="BQ245" i="41" s="1"/>
  <c r="BQ249" i="41" s="1"/>
  <c r="BR245" i="41" s="1"/>
  <c r="BR249" i="41" s="1"/>
  <c r="BS245" i="41" s="1"/>
  <c r="BS249" i="41" s="1"/>
  <c r="BT245" i="41" s="1"/>
  <c r="BT249" i="41" s="1"/>
  <c r="BU245" i="41" s="1"/>
  <c r="BU249" i="41" s="1"/>
  <c r="BV245" i="41" s="1"/>
  <c r="BV249" i="41" s="1"/>
  <c r="BW245" i="41" s="1"/>
  <c r="BM303" i="41"/>
  <c r="BN298" i="41" s="1"/>
  <c r="BN303" i="41" s="1"/>
  <c r="BO298" i="41" s="1"/>
  <c r="BO303" i="41" s="1"/>
  <c r="BP298" i="41" s="1"/>
  <c r="BP303" i="41" s="1"/>
  <c r="BQ298" i="41" s="1"/>
  <c r="BQ303" i="41" s="1"/>
  <c r="BR298" i="41" s="1"/>
  <c r="BR303" i="41" s="1"/>
  <c r="BS298" i="41" s="1"/>
  <c r="BS303" i="41" s="1"/>
  <c r="BT298" i="41" s="1"/>
  <c r="BT303" i="41" s="1"/>
  <c r="BU298" i="41" s="1"/>
  <c r="BU303" i="41" s="1"/>
  <c r="BV298" i="41" s="1"/>
  <c r="BV303" i="41" s="1"/>
  <c r="BW298" i="41" s="1"/>
  <c r="BW303" i="41" s="1"/>
  <c r="BN242" i="41"/>
  <c r="BO238" i="41" s="1"/>
  <c r="BO242" i="41" s="1"/>
  <c r="BP238" i="41" s="1"/>
  <c r="BP242" i="41" s="1"/>
  <c r="BQ238" i="41" s="1"/>
  <c r="BQ242" i="41" s="1"/>
  <c r="BR238" i="41" s="1"/>
  <c r="BR242" i="41" s="1"/>
  <c r="BS238" i="41" s="1"/>
  <c r="BS242" i="41" s="1"/>
  <c r="BT238" i="41" s="1"/>
  <c r="BT242" i="41" s="1"/>
  <c r="BU238" i="41" s="1"/>
  <c r="BU242" i="41" s="1"/>
  <c r="BV238" i="41" s="1"/>
  <c r="BV242" i="41" s="1"/>
  <c r="BW238" i="41" s="1"/>
  <c r="BM295" i="41"/>
  <c r="BN290" i="41" s="1"/>
  <c r="BN295" i="41" s="1"/>
  <c r="BO290" i="41" s="1"/>
  <c r="BO295" i="41" s="1"/>
  <c r="BP290" i="41" s="1"/>
  <c r="BP295" i="41" s="1"/>
  <c r="BQ290" i="41" s="1"/>
  <c r="BQ295" i="41" s="1"/>
  <c r="BR290" i="41" s="1"/>
  <c r="BR295" i="41" s="1"/>
  <c r="BS290" i="41" s="1"/>
  <c r="BS295" i="41" s="1"/>
  <c r="BT290" i="41" s="1"/>
  <c r="BT295" i="41" s="1"/>
  <c r="BU290" i="41" s="1"/>
  <c r="BU295" i="41" s="1"/>
  <c r="BV290" i="41" s="1"/>
  <c r="BV295" i="41" s="1"/>
  <c r="BW290" i="41" s="1"/>
  <c r="BM287" i="41"/>
  <c r="BN282" i="41" s="1"/>
  <c r="BN287" i="41" s="1"/>
  <c r="BO282" i="41" s="1"/>
  <c r="BO287" i="41" s="1"/>
  <c r="BP282" i="41" s="1"/>
  <c r="BP287" i="41" s="1"/>
  <c r="BQ282" i="41" s="1"/>
  <c r="BQ287" i="41" s="1"/>
  <c r="BR282" i="41" s="1"/>
  <c r="BR287" i="41" s="1"/>
  <c r="BS282" i="41" s="1"/>
  <c r="BS287" i="41" s="1"/>
  <c r="BT282" i="41" s="1"/>
  <c r="BT287" i="41" s="1"/>
  <c r="BU282" i="41" s="1"/>
  <c r="BU287" i="41" s="1"/>
  <c r="BV282" i="41" s="1"/>
  <c r="BV287" i="41" s="1"/>
  <c r="BW282" i="41" s="1"/>
  <c r="BM235" i="41"/>
  <c r="BN231" i="41" s="1"/>
  <c r="BN235" i="41" s="1"/>
  <c r="BO231" i="41" s="1"/>
  <c r="BO235" i="41" s="1"/>
  <c r="BP231" i="41" s="1"/>
  <c r="BP235" i="41" s="1"/>
  <c r="BQ231" i="41" s="1"/>
  <c r="BQ235" i="41" s="1"/>
  <c r="BR231" i="41" s="1"/>
  <c r="BR235" i="41" s="1"/>
  <c r="BS231" i="41" s="1"/>
  <c r="BS235" i="41" s="1"/>
  <c r="BT231" i="41" s="1"/>
  <c r="BT235" i="41" s="1"/>
  <c r="BU231" i="41" s="1"/>
  <c r="BU235" i="41" s="1"/>
  <c r="BV231" i="41" s="1"/>
  <c r="BV235" i="41" s="1"/>
  <c r="BW231" i="41" s="1"/>
  <c r="BM228" i="41"/>
  <c r="BN224" i="41" s="1"/>
  <c r="BN228" i="41" s="1"/>
  <c r="BO224" i="41" s="1"/>
  <c r="BO228" i="41" s="1"/>
  <c r="BP224" i="41" s="1"/>
  <c r="BP228" i="41" s="1"/>
  <c r="BQ224" i="41" s="1"/>
  <c r="BQ228" i="41" s="1"/>
  <c r="BR224" i="41" s="1"/>
  <c r="BR228" i="41" s="1"/>
  <c r="BS224" i="41" s="1"/>
  <c r="BS228" i="41" s="1"/>
  <c r="BT224" i="41" s="1"/>
  <c r="BT228" i="41" s="1"/>
  <c r="BU224" i="41" s="1"/>
  <c r="BU228" i="41" s="1"/>
  <c r="BV224" i="41" s="1"/>
  <c r="BV228" i="41" s="1"/>
  <c r="BW224" i="41" s="1"/>
  <c r="BM279" i="41"/>
  <c r="BN274" i="41" s="1"/>
  <c r="BN279" i="41" s="1"/>
  <c r="BO274" i="41" s="1"/>
  <c r="BO279" i="41" s="1"/>
  <c r="BP274" i="41" s="1"/>
  <c r="BP279" i="41" s="1"/>
  <c r="BQ274" i="41" s="1"/>
  <c r="BQ279" i="41" s="1"/>
  <c r="BR274" i="41" s="1"/>
  <c r="BR279" i="41" s="1"/>
  <c r="BS274" i="41" s="1"/>
  <c r="BS279" i="41" s="1"/>
  <c r="BT274" i="41" s="1"/>
  <c r="BT279" i="41" s="1"/>
  <c r="BU274" i="41" s="1"/>
  <c r="BU279" i="41" s="1"/>
  <c r="BV274" i="41" s="1"/>
  <c r="BV279" i="41" s="1"/>
  <c r="BW274" i="41" s="1"/>
  <c r="BM221" i="41"/>
  <c r="BN217" i="41" s="1"/>
  <c r="BN221" i="41" s="1"/>
  <c r="BO217" i="41" s="1"/>
  <c r="BO221" i="41" s="1"/>
  <c r="BP217" i="41" s="1"/>
  <c r="BP221" i="41" s="1"/>
  <c r="BQ217" i="41" s="1"/>
  <c r="BQ221" i="41" s="1"/>
  <c r="BR217" i="41" s="1"/>
  <c r="BR221" i="41" s="1"/>
  <c r="BS217" i="41" s="1"/>
  <c r="BS221" i="41" s="1"/>
  <c r="BT217" i="41" s="1"/>
  <c r="BT221" i="41" s="1"/>
  <c r="BU217" i="41" s="1"/>
  <c r="BU221" i="41" s="1"/>
  <c r="BV217" i="41" s="1"/>
  <c r="BV221" i="41" s="1"/>
  <c r="BW217" i="41" s="1"/>
  <c r="BN271" i="41"/>
  <c r="BO266" i="41" s="1"/>
  <c r="BO271" i="41" s="1"/>
  <c r="BP266" i="41" s="1"/>
  <c r="BP271" i="41" s="1"/>
  <c r="BQ266" i="41" s="1"/>
  <c r="BQ271" i="41" s="1"/>
  <c r="BR266" i="41" s="1"/>
  <c r="BR271" i="41" s="1"/>
  <c r="BS266" i="41" s="1"/>
  <c r="BS271" i="41" s="1"/>
  <c r="BT266" i="41" s="1"/>
  <c r="BT271" i="41" s="1"/>
  <c r="BU266" i="41" s="1"/>
  <c r="BU271" i="41" s="1"/>
  <c r="BV266" i="41" s="1"/>
  <c r="BV271" i="41" s="1"/>
  <c r="BW266" i="41" s="1"/>
  <c r="BM70" i="41"/>
  <c r="BN65" i="41" s="1"/>
  <c r="BN70" i="41" s="1"/>
  <c r="BO65" i="41" s="1"/>
  <c r="BO70" i="41" s="1"/>
  <c r="BP65" i="41" s="1"/>
  <c r="BP70" i="41" s="1"/>
  <c r="BQ65" i="41" s="1"/>
  <c r="K24" i="74"/>
  <c r="BT68" i="41" s="1"/>
  <c r="BT69" i="41" s="1"/>
  <c r="BM132" i="41"/>
  <c r="BN125" i="41" s="1"/>
  <c r="BN132" i="41" s="1"/>
  <c r="BO125" i="41" s="1"/>
  <c r="BO132" i="41" s="1"/>
  <c r="BP125" i="41" s="1"/>
  <c r="BP132" i="41" s="1"/>
  <c r="BQ125" i="41" s="1"/>
  <c r="BQ132" i="41" s="1"/>
  <c r="BR125" i="41" s="1"/>
  <c r="BR132" i="41" s="1"/>
  <c r="BS125" i="41" s="1"/>
  <c r="BS132" i="41" s="1"/>
  <c r="BT125" i="41" s="1"/>
  <c r="BT132" i="41" s="1"/>
  <c r="BU125" i="41" s="1"/>
  <c r="BU132" i="41" s="1"/>
  <c r="BV125" i="41" s="1"/>
  <c r="BV132" i="41" s="1"/>
  <c r="BW125" i="41" s="1"/>
  <c r="H42" i="73"/>
  <c r="BQ60" i="41" s="1"/>
  <c r="BQ61" i="41" s="1"/>
  <c r="BM62" i="41"/>
  <c r="BN57" i="41" s="1"/>
  <c r="BN62" i="41" s="1"/>
  <c r="BO57" i="41" s="1"/>
  <c r="BO62" i="41" s="1"/>
  <c r="BP57" i="41" s="1"/>
  <c r="BP62" i="41" s="1"/>
  <c r="BQ57" i="41" s="1"/>
  <c r="BM54" i="41"/>
  <c r="BN50" i="41" s="1"/>
  <c r="BN54" i="41" s="1"/>
  <c r="BO50" i="41" s="1"/>
  <c r="BO54" i="41" s="1"/>
  <c r="BP50" i="41" s="1"/>
  <c r="BP54" i="41" s="1"/>
  <c r="BQ50" i="41" s="1"/>
  <c r="BQ54" i="41" s="1"/>
  <c r="BR50" i="41" s="1"/>
  <c r="BR54" i="41" s="1"/>
  <c r="BS50" i="41" s="1"/>
  <c r="BS54" i="41" s="1"/>
  <c r="BT50" i="41" s="1"/>
  <c r="BM122" i="41"/>
  <c r="BN116" i="41" s="1"/>
  <c r="BN122" i="41" s="1"/>
  <c r="BO116" i="41" s="1"/>
  <c r="BO122" i="41" s="1"/>
  <c r="BP116" i="41" s="1"/>
  <c r="BP122" i="41" s="1"/>
  <c r="BQ116" i="41" s="1"/>
  <c r="BQ122" i="41" s="1"/>
  <c r="BR116" i="41" s="1"/>
  <c r="BR122" i="41" s="1"/>
  <c r="BS116" i="41" s="1"/>
  <c r="BS122" i="41" s="1"/>
  <c r="BT116" i="41" s="1"/>
  <c r="BT122" i="41" s="1"/>
  <c r="BU116" i="41" s="1"/>
  <c r="BU122" i="41" s="1"/>
  <c r="BV116" i="41" s="1"/>
  <c r="BV122" i="41" s="1"/>
  <c r="BW116" i="41" s="1"/>
  <c r="BM105" i="41"/>
  <c r="BN100" i="41" s="1"/>
  <c r="BM113" i="41"/>
  <c r="BN108" i="41" s="1"/>
  <c r="BN113" i="41" s="1"/>
  <c r="BO108" i="41" s="1"/>
  <c r="BO113" i="41" s="1"/>
  <c r="BP108" i="41" s="1"/>
  <c r="BP113" i="41" s="1"/>
  <c r="BQ108" i="41" s="1"/>
  <c r="BQ113" i="41" s="1"/>
  <c r="BR108" i="41" s="1"/>
  <c r="BR113" i="41" s="1"/>
  <c r="BS108" i="41" s="1"/>
  <c r="BS113" i="41" s="1"/>
  <c r="BT108" i="41" s="1"/>
  <c r="BT113" i="41" s="1"/>
  <c r="BU108" i="41" s="1"/>
  <c r="BU113" i="41" s="1"/>
  <c r="BV108" i="41" s="1"/>
  <c r="BV113" i="41" s="1"/>
  <c r="BW108" i="41" s="1"/>
  <c r="BM47" i="41"/>
  <c r="BN42" i="41" s="1"/>
  <c r="BN47" i="41" s="1"/>
  <c r="BO42" i="41" s="1"/>
  <c r="BO47" i="41" s="1"/>
  <c r="BP42" i="41" s="1"/>
  <c r="BP47" i="41" s="1"/>
  <c r="BQ42" i="41" s="1"/>
  <c r="BQ47" i="41" s="1"/>
  <c r="BR42" i="41" s="1"/>
  <c r="BR47" i="41" s="1"/>
  <c r="BS42" i="41" s="1"/>
  <c r="BN105" i="41"/>
  <c r="BO100" i="41" s="1"/>
  <c r="BO105" i="41" s="1"/>
  <c r="BP100" i="41" s="1"/>
  <c r="BP105" i="41" s="1"/>
  <c r="BQ100" i="41" s="1"/>
  <c r="BQ105" i="41" s="1"/>
  <c r="BR100" i="41" s="1"/>
  <c r="BR105" i="41" s="1"/>
  <c r="BS100" i="41" s="1"/>
  <c r="BS105" i="41" s="1"/>
  <c r="BT100" i="41" s="1"/>
  <c r="BT105" i="41" s="1"/>
  <c r="BU100" i="41" s="1"/>
  <c r="BU105" i="41" s="1"/>
  <c r="BV100" i="41" s="1"/>
  <c r="BV105" i="41" s="1"/>
  <c r="BW100" i="41" s="1"/>
  <c r="BN39" i="41"/>
  <c r="BO34" i="41" s="1"/>
  <c r="BO39" i="41" s="1"/>
  <c r="BP34" i="41" s="1"/>
  <c r="BP39" i="41" s="1"/>
  <c r="BQ34" i="41" s="1"/>
  <c r="BM31" i="41"/>
  <c r="BN26" i="41" s="1"/>
  <c r="BN31" i="41" s="1"/>
  <c r="BO26" i="41" s="1"/>
  <c r="BO31" i="41" s="1"/>
  <c r="BP26" i="41" s="1"/>
  <c r="BM97" i="41"/>
  <c r="BN92" i="41" s="1"/>
  <c r="BN97" i="41" s="1"/>
  <c r="BO92" i="41" s="1"/>
  <c r="BO97" i="41" s="1"/>
  <c r="BP92" i="41" s="1"/>
  <c r="BP97" i="41" s="1"/>
  <c r="BQ92" i="41" s="1"/>
  <c r="BQ97" i="41" s="1"/>
  <c r="BR92" i="41" s="1"/>
  <c r="BR97" i="41" s="1"/>
  <c r="BS92" i="41" s="1"/>
  <c r="BS97" i="41" s="1"/>
  <c r="BT92" i="41" s="1"/>
  <c r="BT97" i="41" s="1"/>
  <c r="BU92" i="41" s="1"/>
  <c r="BU97" i="41" s="1"/>
  <c r="BV92" i="41" s="1"/>
  <c r="BV97" i="41" s="1"/>
  <c r="BW92" i="41" s="1"/>
  <c r="L42" i="69"/>
  <c r="BU29" i="41" s="1"/>
  <c r="BU30" i="41" s="1"/>
  <c r="G42" i="69"/>
  <c r="BP29" i="41" s="1"/>
  <c r="BP30" i="41" s="1"/>
  <c r="M32" i="69"/>
  <c r="BM78" i="41"/>
  <c r="BN73" i="41" s="1"/>
  <c r="BN78" i="41" s="1"/>
  <c r="BO73" i="41" s="1"/>
  <c r="BO78" i="41" s="1"/>
  <c r="BP73" i="41" s="1"/>
  <c r="BP78" i="41" s="1"/>
  <c r="BQ73" i="41" s="1"/>
  <c r="BQ78" i="41" s="1"/>
  <c r="BR73" i="41" s="1"/>
  <c r="BR78" i="41" s="1"/>
  <c r="BS73" i="41" s="1"/>
  <c r="BS78" i="41" s="1"/>
  <c r="BT73" i="41" s="1"/>
  <c r="BT78" i="41" s="1"/>
  <c r="BU73" i="41" s="1"/>
  <c r="BU78" i="41" s="1"/>
  <c r="BV73" i="41" s="1"/>
  <c r="BV78" i="41" s="1"/>
  <c r="BW73" i="41" s="1"/>
  <c r="BM372" i="41"/>
  <c r="BO372" i="41"/>
  <c r="BN372" i="41"/>
  <c r="BL372" i="41"/>
  <c r="H374" i="41"/>
  <c r="H373" i="41"/>
  <c r="H375" i="41" s="1"/>
  <c r="I9" i="41"/>
  <c r="I371" i="41" s="1"/>
  <c r="G24" i="81"/>
  <c r="BP261" i="41" s="1"/>
  <c r="BP262" i="41" s="1"/>
  <c r="L24" i="81"/>
  <c r="BU261" i="41" s="1"/>
  <c r="BU262" i="41" s="1"/>
  <c r="L18" i="81"/>
  <c r="K18" i="81"/>
  <c r="I18" i="81"/>
  <c r="N24" i="81"/>
  <c r="BW261" i="41" s="1"/>
  <c r="J24" i="74"/>
  <c r="BS68" i="41" s="1"/>
  <c r="BS69" i="41" s="1"/>
  <c r="H24" i="74"/>
  <c r="BQ68" i="41" s="1"/>
  <c r="BQ69" i="41" s="1"/>
  <c r="J42" i="73"/>
  <c r="BS60" i="41" s="1"/>
  <c r="BS61" i="41" s="1"/>
  <c r="L32" i="73"/>
  <c r="N32" i="73"/>
  <c r="J32" i="72"/>
  <c r="N42" i="71"/>
  <c r="BW45" i="41" s="1"/>
  <c r="H42" i="70"/>
  <c r="BQ37" i="41" s="1"/>
  <c r="BQ38" i="41" s="1"/>
  <c r="H32" i="69"/>
  <c r="N42" i="69"/>
  <c r="BW29" i="41" s="1"/>
  <c r="I42" i="69"/>
  <c r="BR29" i="41" s="1"/>
  <c r="BR30" i="41" s="1"/>
  <c r="M42" i="73"/>
  <c r="BV60" i="41" s="1"/>
  <c r="BV61" i="41" s="1"/>
  <c r="M24" i="74"/>
  <c r="BV68" i="41" s="1"/>
  <c r="BV69" i="41" s="1"/>
  <c r="BV372" i="41" s="1"/>
  <c r="M32" i="71"/>
  <c r="M32" i="68"/>
  <c r="I42" i="73"/>
  <c r="BR60" i="41" s="1"/>
  <c r="BR61" i="41" s="1"/>
  <c r="L32" i="68"/>
  <c r="I32" i="68"/>
  <c r="I24" i="74"/>
  <c r="BR68" i="41" s="1"/>
  <c r="BR69" i="41" s="1"/>
  <c r="N42" i="70"/>
  <c r="BW37" i="41" s="1"/>
  <c r="H32" i="72"/>
  <c r="J42" i="69"/>
  <c r="BS29" i="41" s="1"/>
  <c r="BS30" i="41" s="1"/>
  <c r="J42" i="71"/>
  <c r="BS45" i="41" s="1"/>
  <c r="BS46" i="41" s="1"/>
  <c r="BS47" i="41" s="1"/>
  <c r="BT42" i="41" s="1"/>
  <c r="BT47" i="41" s="1"/>
  <c r="BU42" i="41" s="1"/>
  <c r="BU47" i="41" s="1"/>
  <c r="BV42" i="41" s="1"/>
  <c r="BV47" i="41" s="1"/>
  <c r="G42" i="68"/>
  <c r="BP11" i="41" s="1"/>
  <c r="BP12" i="41" s="1"/>
  <c r="N42" i="68"/>
  <c r="BW11" i="41" s="1"/>
  <c r="N32" i="68"/>
  <c r="K32" i="72"/>
  <c r="K42" i="72"/>
  <c r="BT52" i="41" s="1"/>
  <c r="BT53" i="41" s="1"/>
  <c r="L18" i="74"/>
  <c r="L24" i="74"/>
  <c r="BU68" i="41" s="1"/>
  <c r="BU69" i="41" s="1"/>
  <c r="J42" i="70"/>
  <c r="BS37" i="41" s="1"/>
  <c r="BS38" i="41" s="1"/>
  <c r="H42" i="68"/>
  <c r="BQ11" i="41" s="1"/>
  <c r="BQ12" i="41" s="1"/>
  <c r="M32" i="70"/>
  <c r="BT54" i="41" l="1"/>
  <c r="BU50" i="41" s="1"/>
  <c r="BU54" i="41" s="1"/>
  <c r="BV50" i="41" s="1"/>
  <c r="BV54" i="41" s="1"/>
  <c r="BW50" i="41" s="1"/>
  <c r="BP31" i="41"/>
  <c r="BQ26" i="41" s="1"/>
  <c r="BQ31" i="41" s="1"/>
  <c r="BR26" i="41" s="1"/>
  <c r="BQ62" i="41"/>
  <c r="BR57" i="41" s="1"/>
  <c r="BR62" i="41" s="1"/>
  <c r="BS57" i="41" s="1"/>
  <c r="BS62" i="41" s="1"/>
  <c r="BT57" i="41" s="1"/>
  <c r="BT62" i="41" s="1"/>
  <c r="BU57" i="41" s="1"/>
  <c r="BU62" i="41" s="1"/>
  <c r="BV57" i="41" s="1"/>
  <c r="BV62" i="41" s="1"/>
  <c r="BW57" i="41" s="1"/>
  <c r="BP263" i="41"/>
  <c r="BQ259" i="41" s="1"/>
  <c r="BQ263" i="41" s="1"/>
  <c r="BR259" i="41" s="1"/>
  <c r="BR263" i="41" s="1"/>
  <c r="BS259" i="41" s="1"/>
  <c r="BS263" i="41" s="1"/>
  <c r="BT259" i="41" s="1"/>
  <c r="BT263" i="41" s="1"/>
  <c r="BU259" i="41" s="1"/>
  <c r="BU263" i="41" s="1"/>
  <c r="BV259" i="41" s="1"/>
  <c r="BV263" i="41" s="1"/>
  <c r="BW259" i="41" s="1"/>
  <c r="BX298" i="41"/>
  <c r="BX303" i="41" s="1"/>
  <c r="BY298" i="41" s="1"/>
  <c r="BY303" i="41" s="1"/>
  <c r="BZ298" i="41" s="1"/>
  <c r="BZ303" i="41" s="1"/>
  <c r="CA298" i="41" s="1"/>
  <c r="CA303" i="41" s="1"/>
  <c r="H12" i="32"/>
  <c r="BQ70" i="41"/>
  <c r="BR65" i="41" s="1"/>
  <c r="BR70" i="41" s="1"/>
  <c r="BS65" i="41" s="1"/>
  <c r="BS70" i="41" s="1"/>
  <c r="BT65" i="41" s="1"/>
  <c r="BT70" i="41" s="1"/>
  <c r="BU65" i="41" s="1"/>
  <c r="BU70" i="41" s="1"/>
  <c r="BV65" i="41" s="1"/>
  <c r="BV70" i="41" s="1"/>
  <c r="BW65" i="41" s="1"/>
  <c r="BR372" i="41"/>
  <c r="BU372" i="41"/>
  <c r="BT372" i="41"/>
  <c r="BS372" i="41"/>
  <c r="BQ372" i="41"/>
  <c r="BQ39" i="41"/>
  <c r="BR34" i="41" s="1"/>
  <c r="BR39" i="41" s="1"/>
  <c r="BS34" i="41" s="1"/>
  <c r="BS39" i="41" s="1"/>
  <c r="BT34" i="41" s="1"/>
  <c r="BT39" i="41" s="1"/>
  <c r="BU34" i="41" s="1"/>
  <c r="BU39" i="41" s="1"/>
  <c r="BV34" i="41" s="1"/>
  <c r="BV39" i="41" s="1"/>
  <c r="BW34" i="41" s="1"/>
  <c r="BP372" i="41"/>
  <c r="BR31" i="41"/>
  <c r="BS26" i="41" s="1"/>
  <c r="BS31" i="41" s="1"/>
  <c r="BT26" i="41" s="1"/>
  <c r="BT31" i="41" s="1"/>
  <c r="BU26" i="41" s="1"/>
  <c r="BU31" i="41" s="1"/>
  <c r="BV26" i="41" s="1"/>
  <c r="BV31" i="41" s="1"/>
  <c r="BW26" i="41" s="1"/>
  <c r="I13" i="41"/>
  <c r="BW42" i="41"/>
  <c r="I373" i="41" l="1"/>
  <c r="I375" i="41" s="1"/>
  <c r="I374" i="41"/>
  <c r="J9" i="41"/>
  <c r="J371" i="41" s="1"/>
  <c r="J13" i="41" l="1"/>
  <c r="J373" i="41" l="1"/>
  <c r="J375" i="41" s="1"/>
  <c r="J374" i="41"/>
  <c r="K9" i="41"/>
  <c r="K371" i="41" s="1"/>
  <c r="D34" i="68"/>
  <c r="D26" i="68"/>
  <c r="K13" i="41" l="1"/>
  <c r="D34" i="69"/>
  <c r="E34" i="69" s="1"/>
  <c r="D34" i="72"/>
  <c r="D26" i="72"/>
  <c r="D26" i="69"/>
  <c r="E26" i="69" s="1"/>
  <c r="E34" i="68"/>
  <c r="D34" i="73"/>
  <c r="D26" i="73"/>
  <c r="D34" i="71"/>
  <c r="D26" i="70"/>
  <c r="K373" i="41" l="1"/>
  <c r="K374" i="41"/>
  <c r="L9" i="41"/>
  <c r="L371" i="41" s="1"/>
  <c r="F34" i="69"/>
  <c r="D26" i="71"/>
  <c r="D34" i="70"/>
  <c r="E26" i="68"/>
  <c r="F26" i="68" s="1"/>
  <c r="F26" i="69"/>
  <c r="F34" i="68"/>
  <c r="E26" i="70"/>
  <c r="E34" i="71"/>
  <c r="E26" i="73"/>
  <c r="E34" i="73"/>
  <c r="BW166" i="41"/>
  <c r="K375" i="41" l="1"/>
  <c r="L13" i="41"/>
  <c r="E26" i="71"/>
  <c r="F26" i="71" s="1"/>
  <c r="F34" i="71"/>
  <c r="F26" i="70"/>
  <c r="E26" i="72"/>
  <c r="E34" i="72"/>
  <c r="E34" i="70"/>
  <c r="F26" i="73"/>
  <c r="L374" i="41" l="1"/>
  <c r="L373" i="41"/>
  <c r="L375" i="41" s="1"/>
  <c r="M9" i="41"/>
  <c r="M371" i="41" s="1"/>
  <c r="G34" i="71"/>
  <c r="H34" i="71" s="1"/>
  <c r="G26" i="71"/>
  <c r="G26" i="70"/>
  <c r="F34" i="73"/>
  <c r="F34" i="72"/>
  <c r="G34" i="72" s="1"/>
  <c r="G26" i="69"/>
  <c r="H26" i="69" s="1"/>
  <c r="G34" i="69"/>
  <c r="H34" i="69" s="1"/>
  <c r="F34" i="70"/>
  <c r="G34" i="70" s="1"/>
  <c r="F26" i="72"/>
  <c r="G26" i="72" s="1"/>
  <c r="G26" i="73"/>
  <c r="M13" i="41" l="1"/>
  <c r="H26" i="71"/>
  <c r="H26" i="70"/>
  <c r="H26" i="73"/>
  <c r="H34" i="70"/>
  <c r="I26" i="69"/>
  <c r="I34" i="71"/>
  <c r="H26" i="72"/>
  <c r="I34" i="69"/>
  <c r="G34" i="73"/>
  <c r="H34" i="73" s="1"/>
  <c r="H34" i="72"/>
  <c r="M373" i="41" l="1"/>
  <c r="M374" i="41"/>
  <c r="N9" i="41"/>
  <c r="N371" i="41" s="1"/>
  <c r="I26" i="71"/>
  <c r="I26" i="73"/>
  <c r="J26" i="69"/>
  <c r="I34" i="72"/>
  <c r="I34" i="73"/>
  <c r="J34" i="69"/>
  <c r="I26" i="72"/>
  <c r="J26" i="72" s="1"/>
  <c r="M375" i="41" l="1"/>
  <c r="N13" i="41"/>
  <c r="J26" i="73"/>
  <c r="J26" i="71"/>
  <c r="K26" i="71" s="1"/>
  <c r="K26" i="69"/>
  <c r="L26" i="69" s="1"/>
  <c r="M26" i="69" s="1"/>
  <c r="N26" i="69" s="1"/>
  <c r="J34" i="71"/>
  <c r="K34" i="71" s="1"/>
  <c r="K26" i="72"/>
  <c r="K34" i="69"/>
  <c r="L34" i="69" s="1"/>
  <c r="M34" i="69" s="1"/>
  <c r="N34" i="69" s="1"/>
  <c r="J34" i="73"/>
  <c r="J34" i="72"/>
  <c r="I34" i="70"/>
  <c r="I26" i="70"/>
  <c r="N373" i="41" l="1"/>
  <c r="N375" i="41" s="1"/>
  <c r="N374" i="41"/>
  <c r="O9" i="41"/>
  <c r="O371" i="41" s="1"/>
  <c r="K26" i="73"/>
  <c r="K34" i="73"/>
  <c r="J34" i="70"/>
  <c r="K34" i="70" s="1"/>
  <c r="K34" i="72"/>
  <c r="L34" i="72" s="1"/>
  <c r="L26" i="71"/>
  <c r="J26" i="70"/>
  <c r="K26" i="70" s="1"/>
  <c r="O13" i="41" l="1"/>
  <c r="L26" i="73"/>
  <c r="L26" i="72"/>
  <c r="L34" i="73"/>
  <c r="M34" i="72"/>
  <c r="M26" i="71"/>
  <c r="L34" i="70"/>
  <c r="L26" i="70"/>
  <c r="L34" i="71"/>
  <c r="BW182" i="41"/>
  <c r="O373" i="41" l="1"/>
  <c r="O374" i="41"/>
  <c r="P9" i="41"/>
  <c r="P371" i="41" s="1"/>
  <c r="M26" i="70"/>
  <c r="M34" i="73"/>
  <c r="M26" i="72"/>
  <c r="N26" i="71"/>
  <c r="M26" i="73"/>
  <c r="M34" i="71"/>
  <c r="N34" i="71" s="1"/>
  <c r="M34" i="70"/>
  <c r="O375" i="41" l="1"/>
  <c r="P13" i="41"/>
  <c r="N26" i="70"/>
  <c r="BW174" i="41"/>
  <c r="N34" i="70"/>
  <c r="BW192" i="41"/>
  <c r="BW203" i="41"/>
  <c r="P374" i="41" l="1"/>
  <c r="P373" i="41"/>
  <c r="P375" i="41" s="1"/>
  <c r="Q9" i="41"/>
  <c r="Q371" i="41" s="1"/>
  <c r="N34" i="73"/>
  <c r="N26" i="73"/>
  <c r="N34" i="72"/>
  <c r="N26" i="72"/>
  <c r="Q13" i="41" l="1"/>
  <c r="Q373" i="41" l="1"/>
  <c r="Q374" i="41"/>
  <c r="R9" i="41"/>
  <c r="R371" i="41" s="1"/>
  <c r="Q375" i="41" l="1"/>
  <c r="R13" i="41"/>
  <c r="D32" i="75"/>
  <c r="R373" i="41" l="1"/>
  <c r="R375" i="41" s="1"/>
  <c r="R374" i="41"/>
  <c r="S9" i="41"/>
  <c r="S371" i="41" s="1"/>
  <c r="D24" i="75"/>
  <c r="E32" i="75"/>
  <c r="S13" i="41" l="1"/>
  <c r="E24" i="75"/>
  <c r="F32" i="75"/>
  <c r="S373" i="41" l="1"/>
  <c r="S374" i="41"/>
  <c r="T9" i="41"/>
  <c r="T371" i="41" s="1"/>
  <c r="F24" i="75"/>
  <c r="S375" i="41" l="1"/>
  <c r="T13" i="41"/>
  <c r="D24" i="76"/>
  <c r="D32" i="76"/>
  <c r="T374" i="41" l="1"/>
  <c r="T373" i="41"/>
  <c r="U9" i="41"/>
  <c r="U371" i="41" s="1"/>
  <c r="E32" i="76"/>
  <c r="T375" i="41" l="1"/>
  <c r="U13" i="41"/>
  <c r="E24" i="76"/>
  <c r="U373" i="41" l="1"/>
  <c r="U375" i="41" s="1"/>
  <c r="U374" i="41"/>
  <c r="V9" i="41"/>
  <c r="V371" i="41" s="1"/>
  <c r="F24" i="76"/>
  <c r="F32" i="76"/>
  <c r="V13" i="41" l="1"/>
  <c r="G24" i="76"/>
  <c r="G32" i="76"/>
  <c r="V373" i="41" l="1"/>
  <c r="V374" i="41"/>
  <c r="W9" i="41"/>
  <c r="W371" i="41" s="1"/>
  <c r="V375" i="41" l="1"/>
  <c r="W13" i="41"/>
  <c r="D32" i="77"/>
  <c r="E32" i="77" s="1"/>
  <c r="W373" i="41" l="1"/>
  <c r="W374" i="41"/>
  <c r="X9" i="41"/>
  <c r="X371" i="41" s="1"/>
  <c r="D24" i="77"/>
  <c r="E24" i="77" s="1"/>
  <c r="F32" i="77"/>
  <c r="W375" i="41" l="1"/>
  <c r="X13" i="41"/>
  <c r="G32" i="77"/>
  <c r="F24" i="77"/>
  <c r="G24" i="77" s="1"/>
  <c r="X374" i="41" l="1"/>
  <c r="X373" i="41"/>
  <c r="X375" i="41" s="1"/>
  <c r="Y9" i="41"/>
  <c r="Y371" i="41" s="1"/>
  <c r="H32" i="77"/>
  <c r="Y13" i="41" l="1"/>
  <c r="I32" i="77"/>
  <c r="H24" i="77"/>
  <c r="Y373" i="41" l="1"/>
  <c r="Y375" i="41" s="1"/>
  <c r="Y374" i="41"/>
  <c r="Z9" i="41"/>
  <c r="Z371" i="41" s="1"/>
  <c r="J32" i="77"/>
  <c r="I24" i="77"/>
  <c r="J24" i="77" s="1"/>
  <c r="Z13" i="41" l="1"/>
  <c r="K32" i="77"/>
  <c r="L32" i="77" s="1"/>
  <c r="K24" i="77"/>
  <c r="L24" i="77" s="1"/>
  <c r="Z373" i="41" l="1"/>
  <c r="Z374" i="41"/>
  <c r="AA9" i="41"/>
  <c r="AA371" i="41" s="1"/>
  <c r="M32" i="77"/>
  <c r="BW338" i="41"/>
  <c r="M24" i="77"/>
  <c r="Z375" i="41" l="1"/>
  <c r="AA13" i="41"/>
  <c r="N32" i="77"/>
  <c r="N24" i="77"/>
  <c r="AA373" i="41" l="1"/>
  <c r="AA374" i="41"/>
  <c r="AB9" i="41"/>
  <c r="AB371" i="41" s="1"/>
  <c r="AA375" i="41" l="1"/>
  <c r="AB13" i="41"/>
  <c r="AB374" i="41" l="1"/>
  <c r="AB373" i="41"/>
  <c r="AB375" i="41" s="1"/>
  <c r="AC9" i="41"/>
  <c r="AC371" i="41" s="1"/>
  <c r="D32" i="78"/>
  <c r="E32" i="78" s="1"/>
  <c r="D24" i="78"/>
  <c r="E24" i="78" s="1"/>
  <c r="AC13" i="41" l="1"/>
  <c r="F24" i="78"/>
  <c r="F32" i="78"/>
  <c r="AC373" i="41" l="1"/>
  <c r="AC375" i="41" s="1"/>
  <c r="AC374" i="41"/>
  <c r="AD9" i="41"/>
  <c r="AD371" i="41" s="1"/>
  <c r="G24" i="78"/>
  <c r="G32" i="78"/>
  <c r="AD13" i="41" l="1"/>
  <c r="H24" i="78"/>
  <c r="H32" i="78"/>
  <c r="AD373" i="41" l="1"/>
  <c r="AD375" i="41" s="1"/>
  <c r="AD374" i="41"/>
  <c r="AE9" i="41"/>
  <c r="AE371" i="41" s="1"/>
  <c r="I32" i="78"/>
  <c r="I24" i="78"/>
  <c r="AE13" i="41" l="1"/>
  <c r="J24" i="78"/>
  <c r="J32" i="78"/>
  <c r="K24" i="78"/>
  <c r="AE373" i="41" l="1"/>
  <c r="AE374" i="41"/>
  <c r="AF9" i="41"/>
  <c r="AF371" i="41" s="1"/>
  <c r="K32" i="78"/>
  <c r="L32" i="78" s="1"/>
  <c r="L24" i="78"/>
  <c r="AE375" i="41" l="1"/>
  <c r="AF13" i="41"/>
  <c r="M32" i="78"/>
  <c r="M24" i="78"/>
  <c r="AF374" i="41" l="1"/>
  <c r="AF373" i="41"/>
  <c r="AF375" i="41" s="1"/>
  <c r="AG9" i="41"/>
  <c r="AG371" i="41" s="1"/>
  <c r="BW345" i="41"/>
  <c r="AG13" i="41" l="1"/>
  <c r="N32" i="78"/>
  <c r="N24" i="78"/>
  <c r="AG373" i="41" l="1"/>
  <c r="AG375" i="41" s="1"/>
  <c r="AG374" i="41"/>
  <c r="AH9" i="41"/>
  <c r="AH371" i="41" s="1"/>
  <c r="AH13" i="41" l="1"/>
  <c r="AH373" i="41" l="1"/>
  <c r="AH375" i="41" s="1"/>
  <c r="AH374" i="41"/>
  <c r="AI9" i="41"/>
  <c r="AI371" i="41" s="1"/>
  <c r="D24" i="79"/>
  <c r="D32" i="79"/>
  <c r="AI13" i="41" l="1"/>
  <c r="E32" i="79"/>
  <c r="AI373" i="41" l="1"/>
  <c r="AI374" i="41"/>
  <c r="AJ9" i="41"/>
  <c r="AJ371" i="41" s="1"/>
  <c r="E24" i="79"/>
  <c r="F32" i="79"/>
  <c r="AI375" i="41" l="1"/>
  <c r="AJ13" i="41"/>
  <c r="G32" i="79"/>
  <c r="F24" i="79"/>
  <c r="AJ374" i="41" l="1"/>
  <c r="AJ373" i="41"/>
  <c r="AJ375" i="41" s="1"/>
  <c r="AK9" i="41"/>
  <c r="AK371" i="41" s="1"/>
  <c r="G24" i="79"/>
  <c r="H24" i="79" s="1"/>
  <c r="I24" i="79" s="1"/>
  <c r="H32" i="79"/>
  <c r="AK13" i="41" l="1"/>
  <c r="I32" i="79"/>
  <c r="J24" i="79"/>
  <c r="AK373" i="41" l="1"/>
  <c r="AK375" i="41" s="1"/>
  <c r="AK374" i="41"/>
  <c r="AL9" i="41"/>
  <c r="AL371" i="41" s="1"/>
  <c r="J32" i="79"/>
  <c r="AL13" i="41" l="1"/>
  <c r="K32" i="79"/>
  <c r="K24" i="79"/>
  <c r="AL373" i="41" l="1"/>
  <c r="AL374" i="41"/>
  <c r="AM9" i="41"/>
  <c r="AM371" i="41" s="1"/>
  <c r="L24" i="79"/>
  <c r="L32" i="79"/>
  <c r="AL375" i="41" l="1"/>
  <c r="AM13" i="41"/>
  <c r="M24" i="79"/>
  <c r="M32" i="79"/>
  <c r="AM373" i="41" l="1"/>
  <c r="AM374" i="41"/>
  <c r="AN9" i="41"/>
  <c r="AN371" i="41" s="1"/>
  <c r="BW352" i="41"/>
  <c r="AM375" i="41" l="1"/>
  <c r="AN13" i="41"/>
  <c r="N32" i="79"/>
  <c r="N24" i="79"/>
  <c r="AN374" i="41" l="1"/>
  <c r="AN373" i="41"/>
  <c r="AN375" i="41" s="1"/>
  <c r="AO9" i="41"/>
  <c r="AO371" i="41" s="1"/>
  <c r="AO13" i="41" l="1"/>
  <c r="D24" i="80"/>
  <c r="E24" i="80" s="1"/>
  <c r="F24" i="80" s="1"/>
  <c r="D32" i="80"/>
  <c r="E32" i="80" s="1"/>
  <c r="F32" i="80" s="1"/>
  <c r="AO373" i="41" l="1"/>
  <c r="AO375" i="41" s="1"/>
  <c r="AO374" i="41"/>
  <c r="AP9" i="41"/>
  <c r="AP371" i="41" s="1"/>
  <c r="G32" i="80"/>
  <c r="G24" i="80"/>
  <c r="AP13" i="41" l="1"/>
  <c r="H24" i="80"/>
  <c r="AP373" i="41" l="1"/>
  <c r="AP375" i="41" s="1"/>
  <c r="AP374" i="41"/>
  <c r="AQ9" i="41"/>
  <c r="AQ371" i="41" s="1"/>
  <c r="I24" i="80"/>
  <c r="H32" i="80"/>
  <c r="I32" i="80" s="1"/>
  <c r="AQ13" i="41" l="1"/>
  <c r="J24" i="80"/>
  <c r="J32" i="80"/>
  <c r="AQ373" i="41" l="1"/>
  <c r="AQ374" i="41"/>
  <c r="AR9" i="41"/>
  <c r="AR371" i="41" s="1"/>
  <c r="K24" i="80"/>
  <c r="AQ375" i="41" l="1"/>
  <c r="AR13" i="41"/>
  <c r="L24" i="80"/>
  <c r="K32" i="80"/>
  <c r="AR374" i="41" l="1"/>
  <c r="AR373" i="41"/>
  <c r="AR375" i="41" s="1"/>
  <c r="AS9" i="41"/>
  <c r="AS371" i="41" s="1"/>
  <c r="M24" i="80"/>
  <c r="L32" i="80"/>
  <c r="M32" i="80" s="1"/>
  <c r="AS13" i="41" l="1"/>
  <c r="N32" i="80"/>
  <c r="BW359" i="41"/>
  <c r="N24" i="80"/>
  <c r="AS373" i="41" l="1"/>
  <c r="AS375" i="41" s="1"/>
  <c r="AS374" i="41"/>
  <c r="AT9" i="41"/>
  <c r="AT371" i="41" s="1"/>
  <c r="AT13" i="41" l="1"/>
  <c r="BW366" i="41"/>
  <c r="AT373" i="41" l="1"/>
  <c r="AT375" i="41" s="1"/>
  <c r="AT374" i="41"/>
  <c r="AU9" i="41"/>
  <c r="AU371" i="41" s="1"/>
  <c r="AU13" i="41" l="1"/>
  <c r="G26" i="68"/>
  <c r="G34" i="68"/>
  <c r="AU373" i="41" l="1"/>
  <c r="AU374" i="41"/>
  <c r="AV9" i="41"/>
  <c r="AV371" i="41" s="1"/>
  <c r="H34" i="68"/>
  <c r="I34" i="68" s="1"/>
  <c r="H26" i="68"/>
  <c r="I26" i="68" s="1"/>
  <c r="AU375" i="41" l="1"/>
  <c r="AV13" i="41"/>
  <c r="J26" i="68"/>
  <c r="J34" i="68"/>
  <c r="AV374" i="41" l="1"/>
  <c r="AV373" i="41"/>
  <c r="AV375" i="41" s="1"/>
  <c r="AW9" i="41"/>
  <c r="AW371" i="41" s="1"/>
  <c r="K26" i="68"/>
  <c r="K34" i="68"/>
  <c r="AW13" i="41" l="1"/>
  <c r="L26" i="68"/>
  <c r="L34" i="68"/>
  <c r="AW373" i="41" l="1"/>
  <c r="AW375" i="41" s="1"/>
  <c r="AW374" i="41"/>
  <c r="AX9" i="41"/>
  <c r="AX371" i="41" s="1"/>
  <c r="BW147" i="41"/>
  <c r="AX13" i="41" l="1"/>
  <c r="M26" i="68"/>
  <c r="N26" i="68" s="1"/>
  <c r="M34" i="68"/>
  <c r="N34" i="68" s="1"/>
  <c r="AX373" i="41" l="1"/>
  <c r="AX375" i="41" s="1"/>
  <c r="AX374" i="41"/>
  <c r="AY9" i="41"/>
  <c r="AY371" i="41" s="1"/>
  <c r="AY13" i="41" l="1"/>
  <c r="AY373" i="41" l="1"/>
  <c r="AY374" i="41"/>
  <c r="AZ9" i="41"/>
  <c r="AZ371" i="41" s="1"/>
  <c r="BW211" i="41"/>
  <c r="AY375" i="41" l="1"/>
  <c r="AZ13" i="41"/>
  <c r="AZ374" i="41" l="1"/>
  <c r="AZ373" i="41"/>
  <c r="AZ375" i="41" s="1"/>
  <c r="BA9" i="41"/>
  <c r="BA371" i="41" s="1"/>
  <c r="G32" i="75"/>
  <c r="H32" i="75" s="1"/>
  <c r="I32" i="75" s="1"/>
  <c r="G24" i="75"/>
  <c r="H24" i="75" s="1"/>
  <c r="I24" i="75" s="1"/>
  <c r="BA13" i="41" l="1"/>
  <c r="J24" i="75"/>
  <c r="J32" i="75"/>
  <c r="BA373" i="41" l="1"/>
  <c r="BA374" i="41"/>
  <c r="BB9" i="41"/>
  <c r="BB371" i="41" s="1"/>
  <c r="K32" i="75"/>
  <c r="K24" i="75"/>
  <c r="BA375" i="41" l="1"/>
  <c r="BB13" i="41"/>
  <c r="L32" i="75"/>
  <c r="L24" i="75"/>
  <c r="BB373" i="41" l="1"/>
  <c r="BB375" i="41" s="1"/>
  <c r="BB374" i="41"/>
  <c r="BC9" i="41"/>
  <c r="BC371" i="41" s="1"/>
  <c r="M32" i="75"/>
  <c r="M24" i="75"/>
  <c r="BC13" i="41" l="1"/>
  <c r="N32" i="75"/>
  <c r="N24" i="75"/>
  <c r="BC373" i="41" l="1"/>
  <c r="BC374" i="41"/>
  <c r="BD9" i="41"/>
  <c r="BD371" i="41" s="1"/>
  <c r="BC375" i="41" l="1"/>
  <c r="BD13" i="41"/>
  <c r="H24" i="76"/>
  <c r="H32" i="76"/>
  <c r="BD374" i="41" l="1"/>
  <c r="BD373" i="41"/>
  <c r="BE9" i="41"/>
  <c r="BE371" i="41" s="1"/>
  <c r="I32" i="76"/>
  <c r="I24" i="76"/>
  <c r="BD375" i="41" l="1"/>
  <c r="BE13" i="41"/>
  <c r="J24" i="76"/>
  <c r="K24" i="76" s="1"/>
  <c r="J32" i="76"/>
  <c r="K32" i="76" s="1"/>
  <c r="BE373" i="41" l="1"/>
  <c r="BE375" i="41" s="1"/>
  <c r="BE374" i="41"/>
  <c r="BF9" i="41"/>
  <c r="BF371" i="41" s="1"/>
  <c r="L24" i="76"/>
  <c r="M24" i="76" s="1"/>
  <c r="L32" i="76"/>
  <c r="BF13" i="41" l="1"/>
  <c r="M32" i="76"/>
  <c r="BF373" i="41" l="1"/>
  <c r="BF375" i="41" s="1"/>
  <c r="BF374" i="41"/>
  <c r="BG9" i="41"/>
  <c r="BG371" i="41" s="1"/>
  <c r="BG13" i="41" l="1"/>
  <c r="N24" i="76"/>
  <c r="BW331" i="41"/>
  <c r="N32" i="76"/>
  <c r="BG373" i="41" l="1"/>
  <c r="BG374" i="41"/>
  <c r="BH9" i="41"/>
  <c r="BH371" i="41" s="1"/>
  <c r="BG375" i="41" l="1"/>
  <c r="BH13" i="41"/>
  <c r="I46" i="29"/>
  <c r="I48" i="29" s="1"/>
  <c r="I52" i="29" s="1"/>
  <c r="BZ247" i="41" s="1"/>
  <c r="J46" i="29"/>
  <c r="J48" i="29" s="1"/>
  <c r="J52" i="29" s="1"/>
  <c r="CA247" i="41" s="1"/>
  <c r="I55" i="29"/>
  <c r="I57" i="29" s="1"/>
  <c r="I61" i="29" s="1"/>
  <c r="BZ254" i="41" s="1"/>
  <c r="J55" i="29"/>
  <c r="J57" i="29" s="1"/>
  <c r="J61" i="29" s="1"/>
  <c r="CA254" i="41" s="1"/>
  <c r="BH374" i="41" l="1"/>
  <c r="BH373" i="41"/>
  <c r="BH375" i="41" s="1"/>
  <c r="BI9" i="41"/>
  <c r="BI371" i="41" s="1"/>
  <c r="J37" i="29"/>
  <c r="J39" i="29" s="1"/>
  <c r="J43" i="29" s="1"/>
  <c r="CA240" i="41" s="1"/>
  <c r="I37" i="29"/>
  <c r="I39" i="29" s="1"/>
  <c r="I43" i="29" s="1"/>
  <c r="BZ240" i="41" s="1"/>
  <c r="I10" i="29"/>
  <c r="I12" i="29" s="1"/>
  <c r="I16" i="29" s="1"/>
  <c r="BZ219" i="41" s="1"/>
  <c r="J19" i="29"/>
  <c r="J21" i="29" s="1"/>
  <c r="J25" i="29" s="1"/>
  <c r="CA226" i="41" s="1"/>
  <c r="J10" i="29"/>
  <c r="J12" i="29" s="1"/>
  <c r="J16" i="29" s="1"/>
  <c r="CA219" i="41" s="1"/>
  <c r="I19" i="29"/>
  <c r="I21" i="29" s="1"/>
  <c r="I25" i="29" s="1"/>
  <c r="BZ226" i="41" s="1"/>
  <c r="BI13" i="41" l="1"/>
  <c r="BI373" i="41" l="1"/>
  <c r="BI375" i="41" s="1"/>
  <c r="BI374" i="41"/>
  <c r="BJ9" i="41"/>
  <c r="BJ371" i="41" s="1"/>
  <c r="M42" i="38"/>
  <c r="K42" i="38"/>
  <c r="J42" i="38"/>
  <c r="G42" i="38"/>
  <c r="F42" i="38"/>
  <c r="E42" i="38"/>
  <c r="C42" i="38"/>
  <c r="M25" i="38"/>
  <c r="K25" i="38"/>
  <c r="J25" i="38"/>
  <c r="I25" i="38"/>
  <c r="G25" i="38"/>
  <c r="F25" i="38"/>
  <c r="E25" i="38"/>
  <c r="C25" i="38"/>
  <c r="M21" i="38"/>
  <c r="L21" i="38"/>
  <c r="J21" i="38"/>
  <c r="I21" i="38"/>
  <c r="H21" i="38"/>
  <c r="F21" i="38"/>
  <c r="E21" i="38"/>
  <c r="D21" i="38"/>
  <c r="B21" i="38"/>
  <c r="M17" i="38"/>
  <c r="K17" i="38"/>
  <c r="I17" i="38"/>
  <c r="G17" i="38"/>
  <c r="E17" i="38"/>
  <c r="C17" i="38"/>
  <c r="L13" i="38"/>
  <c r="J13" i="38"/>
  <c r="H13" i="38"/>
  <c r="F13" i="38"/>
  <c r="D13" i="38"/>
  <c r="B13" i="38"/>
  <c r="M9" i="38"/>
  <c r="L9" i="38"/>
  <c r="K9" i="38"/>
  <c r="J9" i="38"/>
  <c r="I9" i="38"/>
  <c r="H9" i="38"/>
  <c r="G9" i="38"/>
  <c r="F9" i="38"/>
  <c r="E9" i="38"/>
  <c r="D9" i="38"/>
  <c r="C9" i="38"/>
  <c r="B9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BJ13" i="41" l="1"/>
  <c r="I42" i="38"/>
  <c r="N20" i="38"/>
  <c r="E13" i="38"/>
  <c r="E32" i="38" s="1"/>
  <c r="I13" i="38"/>
  <c r="I32" i="38" s="1"/>
  <c r="M13" i="38"/>
  <c r="M32" i="38" s="1"/>
  <c r="N15" i="38"/>
  <c r="B17" i="38"/>
  <c r="F17" i="38"/>
  <c r="F32" i="38" s="1"/>
  <c r="J17" i="38"/>
  <c r="J32" i="38" s="1"/>
  <c r="C21" i="38"/>
  <c r="G21" i="38"/>
  <c r="K21" i="38"/>
  <c r="D25" i="38"/>
  <c r="H25" i="38"/>
  <c r="L25" i="38"/>
  <c r="N38" i="38"/>
  <c r="N39" i="38"/>
  <c r="H13" i="5" s="1"/>
  <c r="N40" i="38"/>
  <c r="B42" i="38"/>
  <c r="N27" i="38"/>
  <c r="N28" i="38"/>
  <c r="G13" i="5" s="1"/>
  <c r="N29" i="38"/>
  <c r="N30" i="38"/>
  <c r="N23" i="38"/>
  <c r="N24" i="38"/>
  <c r="D42" i="38"/>
  <c r="H42" i="38"/>
  <c r="L42" i="38"/>
  <c r="N19" i="38"/>
  <c r="D17" i="38"/>
  <c r="H17" i="38"/>
  <c r="L17" i="38"/>
  <c r="N11" i="38"/>
  <c r="N9" i="38"/>
  <c r="D13" i="5" s="1"/>
  <c r="N8" i="38"/>
  <c r="C13" i="38"/>
  <c r="G13" i="38"/>
  <c r="K13" i="38"/>
  <c r="N12" i="38"/>
  <c r="N16" i="38"/>
  <c r="B25" i="38"/>
  <c r="K32" i="38" l="1"/>
  <c r="K45" i="38" s="1"/>
  <c r="B32" i="38"/>
  <c r="B45" i="38" s="1"/>
  <c r="G32" i="38"/>
  <c r="L32" i="38"/>
  <c r="L45" i="38" s="1"/>
  <c r="BJ373" i="41"/>
  <c r="BJ375" i="41" s="1"/>
  <c r="BJ374" i="41"/>
  <c r="BK9" i="41"/>
  <c r="BK371" i="41" s="1"/>
  <c r="C32" i="38"/>
  <c r="H32" i="38"/>
  <c r="N21" i="38"/>
  <c r="D15" i="6" s="1"/>
  <c r="N25" i="38"/>
  <c r="E15" i="6" s="1"/>
  <c r="J45" i="38"/>
  <c r="N42" i="38"/>
  <c r="N17" i="38"/>
  <c r="F13" i="5" s="1"/>
  <c r="E45" i="38"/>
  <c r="N13" i="38"/>
  <c r="E13" i="5" s="1"/>
  <c r="D32" i="38"/>
  <c r="M45" i="38"/>
  <c r="F45" i="38"/>
  <c r="I45" i="38"/>
  <c r="C45" i="38" l="1"/>
  <c r="G45" i="38"/>
  <c r="BK13" i="41"/>
  <c r="H45" i="38"/>
  <c r="N32" i="38"/>
  <c r="N45" i="38" s="1"/>
  <c r="D45" i="38"/>
  <c r="BK373" i="41" l="1"/>
  <c r="BK374" i="41"/>
  <c r="BL9" i="41"/>
  <c r="BL371" i="41" s="1"/>
  <c r="N14" i="40" l="1"/>
  <c r="C14" i="22" s="1"/>
  <c r="BK375" i="41"/>
  <c r="BL13" i="41"/>
  <c r="N17" i="40"/>
  <c r="C17" i="22" s="1"/>
  <c r="C35" i="22" s="1"/>
  <c r="P12" i="18" s="1"/>
  <c r="N13" i="40"/>
  <c r="C13" i="22" s="1"/>
  <c r="N16" i="40"/>
  <c r="C16" i="22" s="1"/>
  <c r="N15" i="40"/>
  <c r="C15" i="22" s="1"/>
  <c r="C33" i="22" s="1"/>
  <c r="N12" i="18" s="1"/>
  <c r="N12" i="40"/>
  <c r="BL374" i="41" l="1"/>
  <c r="BL373" i="41"/>
  <c r="BM9" i="41"/>
  <c r="BM371" i="41" s="1"/>
  <c r="C34" i="22"/>
  <c r="O12" i="18" s="1"/>
  <c r="D11" i="64"/>
  <c r="BL375" i="41" l="1"/>
  <c r="BM13" i="41"/>
  <c r="E13" i="64"/>
  <c r="F13" i="64" s="1"/>
  <c r="D14" i="64"/>
  <c r="D15" i="64" s="1"/>
  <c r="D17" i="64" s="1"/>
  <c r="D19" i="64" s="1"/>
  <c r="E9" i="64"/>
  <c r="F9" i="64" s="1"/>
  <c r="G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BM373" i="41" l="1"/>
  <c r="BM374" i="41"/>
  <c r="BN9" i="41"/>
  <c r="BN371" i="41" s="1"/>
  <c r="F11" i="64"/>
  <c r="F14" i="64" s="1"/>
  <c r="F15" i="64" s="1"/>
  <c r="F17" i="64" s="1"/>
  <c r="G13" i="64"/>
  <c r="E11" i="64"/>
  <c r="E14" i="64" s="1"/>
  <c r="E15" i="64" s="1"/>
  <c r="E17" i="64" s="1"/>
  <c r="E19" i="64" s="1"/>
  <c r="BM375" i="41" l="1"/>
  <c r="BN13" i="41"/>
  <c r="F19" i="64"/>
  <c r="H9" i="64"/>
  <c r="G11" i="64"/>
  <c r="G14" i="64" s="1"/>
  <c r="G15" i="64" s="1"/>
  <c r="G17" i="64" s="1"/>
  <c r="G19" i="64" s="1"/>
  <c r="H13" i="64"/>
  <c r="BN373" i="41" l="1"/>
  <c r="BN374" i="41"/>
  <c r="BO9" i="41"/>
  <c r="BO371" i="41" s="1"/>
  <c r="I13" i="64"/>
  <c r="H11" i="64"/>
  <c r="H14" i="64" s="1"/>
  <c r="H15" i="64" s="1"/>
  <c r="H17" i="64" s="1"/>
  <c r="H19" i="64" s="1"/>
  <c r="I9" i="64"/>
  <c r="BN375" i="41" l="1"/>
  <c r="BO13" i="41"/>
  <c r="J9" i="64"/>
  <c r="I11" i="64"/>
  <c r="I14" i="64" s="1"/>
  <c r="I15" i="64" s="1"/>
  <c r="I17" i="64" s="1"/>
  <c r="I19" i="64" s="1"/>
  <c r="J13" i="64"/>
  <c r="BO373" i="41" l="1"/>
  <c r="BO374" i="41"/>
  <c r="BP9" i="41"/>
  <c r="BP371" i="41" s="1"/>
  <c r="J11" i="64"/>
  <c r="J14" i="64" s="1"/>
  <c r="J15" i="64" s="1"/>
  <c r="J17" i="64" s="1"/>
  <c r="J19" i="64" s="1"/>
  <c r="K9" i="64"/>
  <c r="K13" i="64"/>
  <c r="BO375" i="41" l="1"/>
  <c r="BP13" i="41"/>
  <c r="L13" i="64"/>
  <c r="L9" i="64"/>
  <c r="L11" i="64" s="1"/>
  <c r="K11" i="64"/>
  <c r="K14" i="64" s="1"/>
  <c r="K15" i="64" s="1"/>
  <c r="K17" i="64" s="1"/>
  <c r="K19" i="64" s="1"/>
  <c r="BP374" i="41" l="1"/>
  <c r="BP373" i="41"/>
  <c r="BQ9" i="41"/>
  <c r="BQ371" i="41" s="1"/>
  <c r="L14" i="64"/>
  <c r="L15" i="64" s="1"/>
  <c r="L17" i="64" s="1"/>
  <c r="L19" i="64" s="1"/>
  <c r="C11" i="18" l="1"/>
  <c r="BP375" i="41"/>
  <c r="BQ13" i="41"/>
  <c r="BQ373" i="41" l="1"/>
  <c r="BQ374" i="41"/>
  <c r="BR9" i="41"/>
  <c r="BR371" i="41" s="1"/>
  <c r="A4" i="46"/>
  <c r="BQ375" i="41" l="1"/>
  <c r="BR13" i="41"/>
  <c r="A2" i="46"/>
  <c r="A4" i="45"/>
  <c r="A2" i="45"/>
  <c r="A4" i="44"/>
  <c r="A2" i="44"/>
  <c r="K40" i="46"/>
  <c r="S35" i="44" s="1"/>
  <c r="J40" i="46"/>
  <c r="K38" i="46"/>
  <c r="S33" i="44" s="1"/>
  <c r="J38" i="46"/>
  <c r="J35" i="46"/>
  <c r="J34" i="46"/>
  <c r="D36" i="46"/>
  <c r="J32" i="46"/>
  <c r="E30" i="46"/>
  <c r="J28" i="46"/>
  <c r="G27" i="46"/>
  <c r="J27" i="46" s="1"/>
  <c r="J25" i="46"/>
  <c r="J24" i="46"/>
  <c r="D30" i="46"/>
  <c r="J21" i="46"/>
  <c r="J19" i="46"/>
  <c r="G20" i="46"/>
  <c r="J18" i="46"/>
  <c r="J17" i="46"/>
  <c r="J15" i="46"/>
  <c r="J13" i="46"/>
  <c r="J10" i="46"/>
  <c r="A10" i="46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81" i="45"/>
  <c r="D80" i="45"/>
  <c r="A80" i="45"/>
  <c r="D79" i="45"/>
  <c r="A79" i="45"/>
  <c r="A78" i="45"/>
  <c r="A77" i="45"/>
  <c r="D76" i="45"/>
  <c r="A76" i="45"/>
  <c r="D75" i="45"/>
  <c r="A75" i="45"/>
  <c r="A74" i="45"/>
  <c r="A73" i="45"/>
  <c r="C82" i="45"/>
  <c r="D72" i="45"/>
  <c r="A72" i="45"/>
  <c r="D71" i="45"/>
  <c r="A71" i="45"/>
  <c r="A70" i="45"/>
  <c r="G60" i="45"/>
  <c r="G58" i="45"/>
  <c r="G56" i="45"/>
  <c r="G53" i="45"/>
  <c r="G48" i="45"/>
  <c r="G47" i="45"/>
  <c r="G45" i="45"/>
  <c r="G41" i="45"/>
  <c r="G40" i="45"/>
  <c r="G38" i="45"/>
  <c r="F36" i="45"/>
  <c r="G35" i="45"/>
  <c r="G34" i="45"/>
  <c r="M29" i="45"/>
  <c r="K29" i="45"/>
  <c r="J29" i="45"/>
  <c r="I29" i="45"/>
  <c r="F29" i="45"/>
  <c r="D29" i="45"/>
  <c r="C29" i="45"/>
  <c r="C31" i="44"/>
  <c r="E31" i="44"/>
  <c r="D31" i="44"/>
  <c r="O25" i="44"/>
  <c r="E25" i="44"/>
  <c r="D25" i="44"/>
  <c r="F25" i="44"/>
  <c r="F37" i="44" s="1"/>
  <c r="C25" i="44"/>
  <c r="E19" i="44"/>
  <c r="O19" i="44"/>
  <c r="D19" i="44"/>
  <c r="C19" i="44"/>
  <c r="A9" i="44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O10" i="44"/>
  <c r="E10" i="44"/>
  <c r="D10" i="44"/>
  <c r="C10" i="44"/>
  <c r="BR373" i="41" l="1"/>
  <c r="BR374" i="41"/>
  <c r="BS9" i="41"/>
  <c r="BS371" i="41" s="1"/>
  <c r="O37" i="44"/>
  <c r="D37" i="44"/>
  <c r="R19" i="44"/>
  <c r="T33" i="44"/>
  <c r="T35" i="44"/>
  <c r="O10" i="45"/>
  <c r="G36" i="45"/>
  <c r="O14" i="45"/>
  <c r="O17" i="45"/>
  <c r="E37" i="44"/>
  <c r="O18" i="45"/>
  <c r="P10" i="44"/>
  <c r="O9" i="45"/>
  <c r="O13" i="45"/>
  <c r="C37" i="44"/>
  <c r="J36" i="46"/>
  <c r="F43" i="45"/>
  <c r="G29" i="45"/>
  <c r="J14" i="46"/>
  <c r="R25" i="44"/>
  <c r="G46" i="45"/>
  <c r="L29" i="45"/>
  <c r="O29" i="45" s="1"/>
  <c r="G57" i="45"/>
  <c r="F61" i="45"/>
  <c r="E29" i="45"/>
  <c r="D22" i="46"/>
  <c r="J16" i="46"/>
  <c r="R10" i="44"/>
  <c r="P31" i="44"/>
  <c r="J9" i="46"/>
  <c r="J11" i="46" s="1"/>
  <c r="D11" i="46"/>
  <c r="J20" i="46"/>
  <c r="E22" i="46"/>
  <c r="E42" i="46" s="1"/>
  <c r="B82" i="45"/>
  <c r="D70" i="45"/>
  <c r="D74" i="45"/>
  <c r="D78" i="45"/>
  <c r="J29" i="46"/>
  <c r="H29" i="45"/>
  <c r="G59" i="45"/>
  <c r="D73" i="45"/>
  <c r="D77" i="45"/>
  <c r="D81" i="45"/>
  <c r="J26" i="46"/>
  <c r="P37" i="44" l="1"/>
  <c r="BR375" i="41"/>
  <c r="BS13" i="41"/>
  <c r="V33" i="44"/>
  <c r="W33" i="44"/>
  <c r="V35" i="44"/>
  <c r="W35" i="44"/>
  <c r="P25" i="44"/>
  <c r="J30" i="46"/>
  <c r="J22" i="46"/>
  <c r="F63" i="45"/>
  <c r="G61" i="45"/>
  <c r="F64" i="45"/>
  <c r="O19" i="45"/>
  <c r="D84" i="45"/>
  <c r="D82" i="45"/>
  <c r="O15" i="45"/>
  <c r="D42" i="46"/>
  <c r="N10" i="45"/>
  <c r="N29" i="45"/>
  <c r="O11" i="45"/>
  <c r="O16" i="45"/>
  <c r="P19" i="44"/>
  <c r="N18" i="45"/>
  <c r="O12" i="45"/>
  <c r="N17" i="45"/>
  <c r="N14" i="45"/>
  <c r="N13" i="45"/>
  <c r="N9" i="45"/>
  <c r="BS373" i="41" l="1"/>
  <c r="BS374" i="41"/>
  <c r="BT9" i="41"/>
  <c r="BT371" i="41" s="1"/>
  <c r="J42" i="46"/>
  <c r="N11" i="45"/>
  <c r="N19" i="45"/>
  <c r="N16" i="45"/>
  <c r="N15" i="45"/>
  <c r="K21" i="45"/>
  <c r="G21" i="45"/>
  <c r="B21" i="45"/>
  <c r="B23" i="45" s="1"/>
  <c r="B27" i="45" s="1"/>
  <c r="J21" i="45"/>
  <c r="F21" i="45"/>
  <c r="M21" i="45"/>
  <c r="E21" i="45"/>
  <c r="D21" i="45"/>
  <c r="I21" i="45"/>
  <c r="H21" i="45"/>
  <c r="N12" i="45"/>
  <c r="BS375" i="41" l="1"/>
  <c r="BT13" i="41"/>
  <c r="M27" i="45"/>
  <c r="F27" i="45"/>
  <c r="K27" i="45"/>
  <c r="D27" i="45"/>
  <c r="I27" i="45"/>
  <c r="J27" i="45"/>
  <c r="C27" i="45"/>
  <c r="G27" i="45"/>
  <c r="E27" i="45"/>
  <c r="L27" i="45"/>
  <c r="O27" i="45" s="1"/>
  <c r="H27" i="45"/>
  <c r="D25" i="45"/>
  <c r="D23" i="45"/>
  <c r="M25" i="45"/>
  <c r="M23" i="45"/>
  <c r="C21" i="45"/>
  <c r="N8" i="45"/>
  <c r="L21" i="45"/>
  <c r="O8" i="45"/>
  <c r="F23" i="45"/>
  <c r="F25" i="45"/>
  <c r="G25" i="45"/>
  <c r="G23" i="45"/>
  <c r="H25" i="45"/>
  <c r="H23" i="45"/>
  <c r="J23" i="45"/>
  <c r="J25" i="45"/>
  <c r="K23" i="45"/>
  <c r="K25" i="45"/>
  <c r="I25" i="45"/>
  <c r="I23" i="45"/>
  <c r="E25" i="45"/>
  <c r="E23" i="45"/>
  <c r="BT374" i="41" l="1"/>
  <c r="BT373" i="41"/>
  <c r="BU9" i="41"/>
  <c r="BU371" i="41" s="1"/>
  <c r="N27" i="45"/>
  <c r="O21" i="45"/>
  <c r="O25" i="45" s="1"/>
  <c r="L25" i="45"/>
  <c r="L23" i="45"/>
  <c r="O23" i="45" s="1"/>
  <c r="N21" i="45"/>
  <c r="C23" i="45"/>
  <c r="C25" i="45"/>
  <c r="BT375" i="41" l="1"/>
  <c r="BU13" i="41"/>
  <c r="N23" i="45"/>
  <c r="N25" i="45"/>
  <c r="BU373" i="41" l="1"/>
  <c r="BU374" i="41"/>
  <c r="BV9" i="41"/>
  <c r="BV371" i="41" s="1"/>
  <c r="A4" i="28"/>
  <c r="A2" i="28"/>
  <c r="A4" i="29"/>
  <c r="A2" i="29"/>
  <c r="A4" i="41"/>
  <c r="A2" i="41"/>
  <c r="A4" i="32"/>
  <c r="A2" i="32"/>
  <c r="A4" i="31"/>
  <c r="A2" i="31"/>
  <c r="A4" i="6"/>
  <c r="A2" i="6"/>
  <c r="A4" i="5"/>
  <c r="A2" i="5"/>
  <c r="A4" i="12"/>
  <c r="A2" i="12"/>
  <c r="A4" i="3"/>
  <c r="A2" i="3"/>
  <c r="A4" i="2"/>
  <c r="A2" i="2"/>
  <c r="BU375" i="41" l="1"/>
  <c r="BV13" i="41"/>
  <c r="CA318" i="41"/>
  <c r="BZ318" i="41"/>
  <c r="BY318" i="41"/>
  <c r="BW318" i="41"/>
  <c r="BW319" i="41" s="1"/>
  <c r="BX318" i="41"/>
  <c r="BY310" i="41"/>
  <c r="CA310" i="41"/>
  <c r="BZ310" i="41"/>
  <c r="BW310" i="41"/>
  <c r="BW311" i="41" s="1"/>
  <c r="BX310" i="41"/>
  <c r="BY294" i="41"/>
  <c r="CA294" i="41"/>
  <c r="BZ294" i="41"/>
  <c r="BW294" i="41"/>
  <c r="BW295" i="41" s="1"/>
  <c r="BX294" i="41"/>
  <c r="BY286" i="41"/>
  <c r="CA286" i="41"/>
  <c r="BZ286" i="41"/>
  <c r="BW286" i="41"/>
  <c r="BW287" i="41" s="1"/>
  <c r="BX286" i="41"/>
  <c r="BY278" i="41"/>
  <c r="CA278" i="41"/>
  <c r="BZ278" i="41"/>
  <c r="BW278" i="41"/>
  <c r="BW279" i="41" s="1"/>
  <c r="BX278" i="41"/>
  <c r="BY270" i="41"/>
  <c r="CA270" i="41"/>
  <c r="BZ270" i="41"/>
  <c r="BW270" i="41"/>
  <c r="BW271" i="41" s="1"/>
  <c r="BX270" i="41"/>
  <c r="BY262" i="41"/>
  <c r="BX262" i="41"/>
  <c r="BW262" i="41"/>
  <c r="BW263" i="41" s="1"/>
  <c r="BX259" i="41" s="1"/>
  <c r="BX255" i="41"/>
  <c r="CA255" i="41"/>
  <c r="BZ255" i="41"/>
  <c r="BY255" i="41"/>
  <c r="BW255" i="41"/>
  <c r="BW256" i="41" s="1"/>
  <c r="CA248" i="41"/>
  <c r="BW248" i="41"/>
  <c r="BW249" i="41" s="1"/>
  <c r="BX245" i="41" s="1"/>
  <c r="BZ248" i="41"/>
  <c r="BY248" i="41"/>
  <c r="BX248" i="41"/>
  <c r="BZ241" i="41"/>
  <c r="BW241" i="41"/>
  <c r="BW242" i="41" s="1"/>
  <c r="BX238" i="41" s="1"/>
  <c r="CA241" i="41"/>
  <c r="BY241" i="41"/>
  <c r="BX241" i="41"/>
  <c r="BY234" i="41"/>
  <c r="BX234" i="41"/>
  <c r="BW234" i="41"/>
  <c r="BW235" i="41" s="1"/>
  <c r="BX231" i="41" s="1"/>
  <c r="CA227" i="41"/>
  <c r="BY227" i="41"/>
  <c r="BW227" i="41"/>
  <c r="BW228" i="41" s="1"/>
  <c r="BX224" i="41" s="1"/>
  <c r="BZ227" i="41"/>
  <c r="BX227" i="41"/>
  <c r="BZ220" i="41"/>
  <c r="BX220" i="41"/>
  <c r="CA220" i="41"/>
  <c r="BY220" i="41"/>
  <c r="BW220" i="41"/>
  <c r="BW221" i="41" s="1"/>
  <c r="BX217" i="41" s="1"/>
  <c r="CA139" i="41"/>
  <c r="BZ139" i="41"/>
  <c r="BY139" i="41"/>
  <c r="BW139" i="41"/>
  <c r="BW140" i="41" s="1"/>
  <c r="BX135" i="41" s="1"/>
  <c r="CA131" i="41"/>
  <c r="BW131" i="41"/>
  <c r="BW132" i="41" s="1"/>
  <c r="BX125" i="41" s="1"/>
  <c r="BZ131" i="41"/>
  <c r="BY131" i="41"/>
  <c r="BX131" i="41"/>
  <c r="BZ121" i="41"/>
  <c r="BX121" i="41"/>
  <c r="CA121" i="41"/>
  <c r="BY121" i="41"/>
  <c r="BW121" i="41"/>
  <c r="BW122" i="41" s="1"/>
  <c r="BX116" i="41" s="1"/>
  <c r="BZ112" i="41"/>
  <c r="BW112" i="41"/>
  <c r="BW113" i="41" s="1"/>
  <c r="CA112" i="41"/>
  <c r="BY112" i="41"/>
  <c r="BW104" i="41"/>
  <c r="BW105" i="41" s="1"/>
  <c r="CA96" i="41"/>
  <c r="BZ96" i="41"/>
  <c r="BW96" i="41"/>
  <c r="BW97" i="41" s="1"/>
  <c r="BY96" i="41"/>
  <c r="BZ77" i="41"/>
  <c r="BX77" i="41"/>
  <c r="BW77" i="41"/>
  <c r="BW78" i="41" s="1"/>
  <c r="BX73" i="41" s="1"/>
  <c r="CA77" i="41"/>
  <c r="BY77" i="41"/>
  <c r="BY69" i="41"/>
  <c r="BW69" i="41"/>
  <c r="BW70" i="41" s="1"/>
  <c r="BX65" i="41" s="1"/>
  <c r="BY61" i="41"/>
  <c r="BW61" i="41"/>
  <c r="BW62" i="41" s="1"/>
  <c r="BX57" i="41" s="1"/>
  <c r="BX61" i="41"/>
  <c r="BX53" i="41"/>
  <c r="BY53" i="41"/>
  <c r="BW53" i="41"/>
  <c r="BW54" i="41" s="1"/>
  <c r="BX50" i="41" s="1"/>
  <c r="BW46" i="41"/>
  <c r="BY46" i="41"/>
  <c r="BW38" i="41"/>
  <c r="BW39" i="41" s="1"/>
  <c r="BX34" i="41" s="1"/>
  <c r="BY38" i="41"/>
  <c r="BW30" i="41"/>
  <c r="BW31" i="41" s="1"/>
  <c r="BX26" i="41" s="1"/>
  <c r="BY30" i="41"/>
  <c r="BX12" i="41"/>
  <c r="BW12" i="41"/>
  <c r="BY12" i="41"/>
  <c r="BX6" i="41"/>
  <c r="BV373" i="41" l="1"/>
  <c r="BV374" i="41"/>
  <c r="BW9" i="41"/>
  <c r="BW371" i="41" s="1"/>
  <c r="BX274" i="41"/>
  <c r="BX279" i="41" s="1"/>
  <c r="E12" i="32"/>
  <c r="BX314" i="41"/>
  <c r="BX319" i="41" s="1"/>
  <c r="BY314" i="41" s="1"/>
  <c r="BY319" i="41" s="1"/>
  <c r="BZ314" i="41" s="1"/>
  <c r="BZ319" i="41" s="1"/>
  <c r="CA314" i="41" s="1"/>
  <c r="CA319" i="41" s="1"/>
  <c r="J12" i="32"/>
  <c r="BX282" i="41"/>
  <c r="BX287" i="41" s="1"/>
  <c r="F12" i="32"/>
  <c r="BX290" i="41"/>
  <c r="BX295" i="41" s="1"/>
  <c r="G12" i="32"/>
  <c r="BY6" i="41"/>
  <c r="BZ6" i="41" s="1"/>
  <c r="CA6" i="41" s="1"/>
  <c r="BX92" i="41"/>
  <c r="E12" i="31"/>
  <c r="BX100" i="41"/>
  <c r="F12" i="31"/>
  <c r="BX266" i="41"/>
  <c r="BX271" i="41" s="1"/>
  <c r="D12" i="32"/>
  <c r="BX306" i="41"/>
  <c r="BX311" i="41" s="1"/>
  <c r="I12" i="32"/>
  <c r="BW47" i="41"/>
  <c r="BX108" i="41"/>
  <c r="G12" i="31"/>
  <c r="BX252" i="41"/>
  <c r="BX256" i="41" s="1"/>
  <c r="BY252" i="41" s="1"/>
  <c r="BY256" i="41" s="1"/>
  <c r="BX235" i="41"/>
  <c r="BX263" i="41"/>
  <c r="BY259" i="41" s="1"/>
  <c r="BY263" i="41" s="1"/>
  <c r="BZ259" i="41" s="1"/>
  <c r="BX54" i="41"/>
  <c r="BX62" i="41"/>
  <c r="BX132" i="41"/>
  <c r="I12" i="31"/>
  <c r="BX122" i="41"/>
  <c r="H12" i="31"/>
  <c r="BX78" i="41"/>
  <c r="D12" i="31"/>
  <c r="BX221" i="41"/>
  <c r="BX228" i="41"/>
  <c r="BX249" i="41"/>
  <c r="BX242" i="41"/>
  <c r="BV375" i="41" l="1"/>
  <c r="BW13" i="41"/>
  <c r="BX42" i="41"/>
  <c r="BY306" i="41"/>
  <c r="BY311" i="41" s="1"/>
  <c r="BY290" i="41"/>
  <c r="BY295" i="41" s="1"/>
  <c r="BY282" i="41"/>
  <c r="BY287" i="41" s="1"/>
  <c r="BY274" i="41"/>
  <c r="BY279" i="41" s="1"/>
  <c r="BY266" i="41"/>
  <c r="BY271" i="41" s="1"/>
  <c r="BZ252" i="41"/>
  <c r="BZ256" i="41" s="1"/>
  <c r="CA252" i="41" s="1"/>
  <c r="CA256" i="41" s="1"/>
  <c r="I10" i="32" s="1"/>
  <c r="BY245" i="41"/>
  <c r="BY249" i="41" s="1"/>
  <c r="BY238" i="41"/>
  <c r="BY242" i="41" s="1"/>
  <c r="BY231" i="41"/>
  <c r="BY235" i="41" s="1"/>
  <c r="BY224" i="41"/>
  <c r="BY228" i="41" s="1"/>
  <c r="BY217" i="41"/>
  <c r="BY221" i="41" s="1"/>
  <c r="BY125" i="41"/>
  <c r="BY132" i="41" s="1"/>
  <c r="BY116" i="41"/>
  <c r="BY122" i="41" s="1"/>
  <c r="BY73" i="41"/>
  <c r="BY78" i="41" s="1"/>
  <c r="BY57" i="41"/>
  <c r="BY62" i="41" s="1"/>
  <c r="BZ57" i="41" s="1"/>
  <c r="BY50" i="41"/>
  <c r="BY54" i="41" s="1"/>
  <c r="BZ50" i="41" s="1"/>
  <c r="BX9" i="41" l="1"/>
  <c r="BW374" i="41"/>
  <c r="BZ306" i="41"/>
  <c r="BZ311" i="41" s="1"/>
  <c r="BZ290" i="41"/>
  <c r="BZ295" i="41" s="1"/>
  <c r="CA290" i="41" s="1"/>
  <c r="CA295" i="41" s="1"/>
  <c r="BZ282" i="41"/>
  <c r="BZ287" i="41" s="1"/>
  <c r="BZ274" i="41"/>
  <c r="BZ279" i="41" s="1"/>
  <c r="BZ266" i="41"/>
  <c r="BZ271" i="41" s="1"/>
  <c r="BZ245" i="41"/>
  <c r="BZ249" i="41" s="1"/>
  <c r="BZ238" i="41"/>
  <c r="BZ242" i="41" s="1"/>
  <c r="BZ231" i="41"/>
  <c r="BZ224" i="41"/>
  <c r="BZ228" i="41" s="1"/>
  <c r="BZ217" i="41"/>
  <c r="BZ221" i="41" s="1"/>
  <c r="BZ125" i="41"/>
  <c r="BZ132" i="41" s="1"/>
  <c r="BZ116" i="41"/>
  <c r="BZ122" i="41" s="1"/>
  <c r="BZ73" i="41"/>
  <c r="BZ78" i="41" s="1"/>
  <c r="BX13" i="41" l="1"/>
  <c r="CA306" i="41"/>
  <c r="CA311" i="41" s="1"/>
  <c r="CA282" i="41"/>
  <c r="CA287" i="41" s="1"/>
  <c r="CA274" i="41"/>
  <c r="CA279" i="41" s="1"/>
  <c r="CA266" i="41"/>
  <c r="CA271" i="41" s="1"/>
  <c r="CA245" i="41"/>
  <c r="CA249" i="41" s="1"/>
  <c r="H10" i="32" s="1"/>
  <c r="CA238" i="41"/>
  <c r="CA242" i="41" s="1"/>
  <c r="G10" i="32" s="1"/>
  <c r="CA224" i="41"/>
  <c r="CA228" i="41" s="1"/>
  <c r="E10" i="32" s="1"/>
  <c r="CA217" i="41"/>
  <c r="CA221" i="41" s="1"/>
  <c r="D10" i="32" s="1"/>
  <c r="D16" i="32" s="1"/>
  <c r="CA125" i="41"/>
  <c r="CA132" i="41" s="1"/>
  <c r="CA116" i="41"/>
  <c r="CA122" i="41" s="1"/>
  <c r="CA73" i="41"/>
  <c r="CA78" i="41" s="1"/>
  <c r="BX367" i="41"/>
  <c r="BY367" i="41"/>
  <c r="BY9" i="41" l="1"/>
  <c r="BW367" i="41"/>
  <c r="BW368" i="41" s="1"/>
  <c r="BX364" i="41" s="1"/>
  <c r="BY13" i="41" l="1"/>
  <c r="BX368" i="41"/>
  <c r="J14" i="32"/>
  <c r="BZ367" i="41"/>
  <c r="CA367" i="41"/>
  <c r="BZ9" i="41" l="1"/>
  <c r="BY364" i="41"/>
  <c r="BY368" i="41" s="1"/>
  <c r="BZ364" i="41" s="1"/>
  <c r="BZ368" i="41" s="1"/>
  <c r="CA364" i="41" l="1"/>
  <c r="CA368" i="41" s="1"/>
  <c r="BW212" i="41"/>
  <c r="BW213" i="41" s="1"/>
  <c r="BX208" i="41" l="1"/>
  <c r="J14" i="31"/>
  <c r="BY212" i="41"/>
  <c r="BX346" i="41"/>
  <c r="BX332" i="41"/>
  <c r="BX360" i="41"/>
  <c r="BZ212" i="41" l="1"/>
  <c r="BW360" i="41"/>
  <c r="BW361" i="41" s="1"/>
  <c r="BX357" i="41" s="1"/>
  <c r="BX193" i="41"/>
  <c r="BY148" i="41"/>
  <c r="BW332" i="41"/>
  <c r="BW333" i="41" s="1"/>
  <c r="BX329" i="41" s="1"/>
  <c r="BX204" i="41"/>
  <c r="BX353" i="41"/>
  <c r="BX148" i="41"/>
  <c r="BW148" i="41"/>
  <c r="BX361" i="41" l="1"/>
  <c r="BY357" i="41" s="1"/>
  <c r="I14" i="32"/>
  <c r="BX333" i="41"/>
  <c r="BY329" i="41" s="1"/>
  <c r="E14" i="32"/>
  <c r="BY332" i="41"/>
  <c r="BW149" i="41"/>
  <c r="BW346" i="41"/>
  <c r="BW347" i="41" s="1"/>
  <c r="BX343" i="41" s="1"/>
  <c r="BY346" i="41"/>
  <c r="BW339" i="41"/>
  <c r="BW340" i="41" s="1"/>
  <c r="BX336" i="41" s="1"/>
  <c r="BW183" i="41"/>
  <c r="BW184" i="41" s="1"/>
  <c r="BX339" i="41"/>
  <c r="BW204" i="41"/>
  <c r="BW205" i="41" s="1"/>
  <c r="BX197" i="41" s="1"/>
  <c r="BY193" i="41"/>
  <c r="CA212" i="41"/>
  <c r="BW167" i="41"/>
  <c r="BW168" i="41" s="1"/>
  <c r="BW175" i="41"/>
  <c r="BW176" i="41" s="1"/>
  <c r="BY204" i="41"/>
  <c r="BW193" i="41"/>
  <c r="BW194" i="41" s="1"/>
  <c r="BX187" i="41" s="1"/>
  <c r="D14" i="31" l="1"/>
  <c r="BX163" i="41"/>
  <c r="E14" i="31"/>
  <c r="BX179" i="41"/>
  <c r="G14" i="31"/>
  <c r="BX171" i="41"/>
  <c r="F14" i="31"/>
  <c r="BX143" i="41"/>
  <c r="BY333" i="41"/>
  <c r="BZ329" i="41" s="1"/>
  <c r="BX347" i="41"/>
  <c r="G14" i="32"/>
  <c r="BX340" i="41"/>
  <c r="BY336" i="41" s="1"/>
  <c r="F14" i="32"/>
  <c r="BX205" i="41"/>
  <c r="I14" i="31"/>
  <c r="BX194" i="41"/>
  <c r="H14" i="31"/>
  <c r="BY353" i="41"/>
  <c r="BZ346" i="41"/>
  <c r="BY360" i="41"/>
  <c r="BY361" i="41" s="1"/>
  <c r="BZ357" i="41" s="1"/>
  <c r="BZ332" i="41"/>
  <c r="BY339" i="41"/>
  <c r="BW353" i="41"/>
  <c r="BW372" i="41" s="1"/>
  <c r="BY183" i="41"/>
  <c r="BY175" i="41"/>
  <c r="BZ167" i="41"/>
  <c r="BZ204" i="41"/>
  <c r="CA148" i="41"/>
  <c r="BW354" i="41" l="1"/>
  <c r="BY343" i="41"/>
  <c r="BY347" i="41" s="1"/>
  <c r="BZ343" i="41" s="1"/>
  <c r="BZ347" i="41" s="1"/>
  <c r="CA343" i="41" s="1"/>
  <c r="BY197" i="41"/>
  <c r="BY205" i="41" s="1"/>
  <c r="BZ197" i="41" s="1"/>
  <c r="BZ205" i="41" s="1"/>
  <c r="CA197" i="41" s="1"/>
  <c r="BY187" i="41"/>
  <c r="BY194" i="41" s="1"/>
  <c r="BZ187" i="41" s="1"/>
  <c r="BZ333" i="41"/>
  <c r="CA329" i="41" s="1"/>
  <c r="BY340" i="41"/>
  <c r="BZ336" i="41" s="1"/>
  <c r="BZ353" i="41"/>
  <c r="CA360" i="41"/>
  <c r="BX149" i="41"/>
  <c r="BY143" i="41" s="1"/>
  <c r="BZ339" i="41"/>
  <c r="BZ360" i="41"/>
  <c r="BZ361" i="41" s="1"/>
  <c r="CA357" i="41" s="1"/>
  <c r="BY167" i="41"/>
  <c r="BY372" i="41" s="1"/>
  <c r="CA346" i="41"/>
  <c r="CA332" i="41"/>
  <c r="BZ183" i="41"/>
  <c r="BZ175" i="41"/>
  <c r="BZ148" i="41"/>
  <c r="CA167" i="41"/>
  <c r="BZ193" i="41"/>
  <c r="CA183" i="41"/>
  <c r="H14" i="32" l="1"/>
  <c r="BW373" i="41"/>
  <c r="BW375" i="41" s="1"/>
  <c r="BX350" i="41"/>
  <c r="BX371" i="41" s="1"/>
  <c r="BZ194" i="41"/>
  <c r="CA187" i="41" s="1"/>
  <c r="CA333" i="41"/>
  <c r="CA347" i="41"/>
  <c r="BZ340" i="41"/>
  <c r="CA336" i="41" s="1"/>
  <c r="CA353" i="41"/>
  <c r="CA339" i="41"/>
  <c r="CA361" i="41"/>
  <c r="CA204" i="41"/>
  <c r="CA205" i="41" s="1"/>
  <c r="CA175" i="41"/>
  <c r="CA193" i="41"/>
  <c r="BX354" i="41" l="1"/>
  <c r="BY350" i="41" s="1"/>
  <c r="BY354" i="41" s="1"/>
  <c r="BZ350" i="41" s="1"/>
  <c r="BZ354" i="41" s="1"/>
  <c r="CA350" i="41" s="1"/>
  <c r="CA354" i="41" s="1"/>
  <c r="CA194" i="41"/>
  <c r="CA340" i="41"/>
  <c r="BY149" i="41"/>
  <c r="BZ143" i="41" l="1"/>
  <c r="BZ149" i="41" s="1"/>
  <c r="CA143" i="41" s="1"/>
  <c r="CA149" i="41" l="1"/>
  <c r="C12" i="22" l="1"/>
  <c r="N11" i="40"/>
  <c r="C11" i="22" s="1"/>
  <c r="BX69" i="41" l="1"/>
  <c r="BX70" i="41" s="1"/>
  <c r="BX38" i="41"/>
  <c r="BX39" i="41" s="1"/>
  <c r="BX46" i="41"/>
  <c r="I16" i="32"/>
  <c r="H16" i="32"/>
  <c r="G16" i="32"/>
  <c r="E16" i="32"/>
  <c r="A10" i="32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BX47" i="41" l="1"/>
  <c r="BY42" i="41" s="1"/>
  <c r="BY65" i="41"/>
  <c r="BY70" i="41" s="1"/>
  <c r="BZ65" i="41" s="1"/>
  <c r="BY34" i="41"/>
  <c r="BY39" i="41" s="1"/>
  <c r="BZ34" i="41" s="1"/>
  <c r="BX112" i="41"/>
  <c r="BX113" i="41" s="1"/>
  <c r="BX105" i="41"/>
  <c r="BX183" i="41"/>
  <c r="BX184" i="41" s="1"/>
  <c r="BX30" i="41"/>
  <c r="BX175" i="41"/>
  <c r="BX176" i="41" s="1"/>
  <c r="BX139" i="41"/>
  <c r="BX140" i="41" s="1"/>
  <c r="BX212" i="41"/>
  <c r="BX213" i="41" s="1"/>
  <c r="BY47" i="41" l="1"/>
  <c r="BZ42" i="41" s="1"/>
  <c r="BY208" i="41"/>
  <c r="BY213" i="41" s="1"/>
  <c r="BY179" i="41"/>
  <c r="BY184" i="41" s="1"/>
  <c r="BY171" i="41"/>
  <c r="BY176" i="41" s="1"/>
  <c r="BY135" i="41"/>
  <c r="BY140" i="41" s="1"/>
  <c r="BY108" i="41"/>
  <c r="BY113" i="41" s="1"/>
  <c r="BY100" i="41"/>
  <c r="BY105" i="41" s="1"/>
  <c r="BX167" i="41"/>
  <c r="BX168" i="41" s="1"/>
  <c r="BX31" i="41"/>
  <c r="BX96" i="41"/>
  <c r="BX97" i="41" s="1"/>
  <c r="G18" i="32"/>
  <c r="H18" i="31"/>
  <c r="J18" i="32"/>
  <c r="F18" i="32"/>
  <c r="E18" i="31"/>
  <c r="I18" i="31"/>
  <c r="I18" i="32"/>
  <c r="E18" i="32"/>
  <c r="F18" i="31"/>
  <c r="J18" i="31"/>
  <c r="H18" i="32"/>
  <c r="D18" i="32"/>
  <c r="G18" i="31"/>
  <c r="D18" i="31"/>
  <c r="D68" i="29"/>
  <c r="D50" i="29"/>
  <c r="D32" i="29"/>
  <c r="D14" i="29"/>
  <c r="E59" i="29"/>
  <c r="E41" i="29"/>
  <c r="E23" i="29"/>
  <c r="E50" i="29"/>
  <c r="E32" i="29"/>
  <c r="D59" i="29"/>
  <c r="D41" i="29"/>
  <c r="D23" i="29"/>
  <c r="E68" i="29"/>
  <c r="E14" i="29"/>
  <c r="E55" i="29"/>
  <c r="E57" i="29" s="1"/>
  <c r="D55" i="29"/>
  <c r="D57" i="29" s="1"/>
  <c r="E46" i="29"/>
  <c r="E48" i="29" s="1"/>
  <c r="D46" i="29"/>
  <c r="D48" i="29" s="1"/>
  <c r="E37" i="29"/>
  <c r="D37" i="29"/>
  <c r="E19" i="29"/>
  <c r="D19" i="29"/>
  <c r="E10" i="29"/>
  <c r="D10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B49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B22" i="28"/>
  <c r="BX373" i="41" l="1"/>
  <c r="BX374" i="41"/>
  <c r="BX372" i="41"/>
  <c r="BY26" i="41"/>
  <c r="D28" i="29"/>
  <c r="D30" i="29" s="1"/>
  <c r="D34" i="29" s="1"/>
  <c r="BZ37" i="41" s="1"/>
  <c r="BZ38" i="41" s="1"/>
  <c r="BZ39" i="41" s="1"/>
  <c r="CA34" i="41" s="1"/>
  <c r="I28" i="29"/>
  <c r="I30" i="29" s="1"/>
  <c r="I34" i="29" s="1"/>
  <c r="BZ233" i="41" s="1"/>
  <c r="BZ234" i="41" s="1"/>
  <c r="BZ235" i="41" s="1"/>
  <c r="CA231" i="41" s="1"/>
  <c r="E28" i="29"/>
  <c r="E30" i="29" s="1"/>
  <c r="E34" i="29" s="1"/>
  <c r="CA37" i="41" s="1"/>
  <c r="CA38" i="41" s="1"/>
  <c r="J28" i="29"/>
  <c r="J30" i="29" s="1"/>
  <c r="J34" i="29" s="1"/>
  <c r="CA233" i="41" s="1"/>
  <c r="CA234" i="41" s="1"/>
  <c r="BZ208" i="41"/>
  <c r="BZ213" i="41" s="1"/>
  <c r="BZ179" i="41"/>
  <c r="BZ184" i="41" s="1"/>
  <c r="BZ171" i="41"/>
  <c r="BZ176" i="41" s="1"/>
  <c r="BY163" i="41"/>
  <c r="BY168" i="41" s="1"/>
  <c r="BZ135" i="41"/>
  <c r="BZ140" i="41" s="1"/>
  <c r="BZ108" i="41"/>
  <c r="BZ113" i="41" s="1"/>
  <c r="BZ100" i="41"/>
  <c r="BZ105" i="41" s="1"/>
  <c r="BY92" i="41"/>
  <c r="BY97" i="41" s="1"/>
  <c r="E61" i="29"/>
  <c r="CA60" i="41" s="1"/>
  <c r="CA61" i="41" s="1"/>
  <c r="D61" i="29"/>
  <c r="BZ60" i="41" s="1"/>
  <c r="BZ61" i="41" s="1"/>
  <c r="BZ62" i="41" s="1"/>
  <c r="CA57" i="41" s="1"/>
  <c r="E52" i="29"/>
  <c r="CA52" i="41" s="1"/>
  <c r="CA53" i="41" s="1"/>
  <c r="D22" i="32"/>
  <c r="D14" i="3" s="1"/>
  <c r="D20" i="32"/>
  <c r="D24" i="32"/>
  <c r="D16" i="3" s="1"/>
  <c r="E20" i="32"/>
  <c r="E24" i="32"/>
  <c r="E16" i="3" s="1"/>
  <c r="E22" i="32"/>
  <c r="E14" i="3" s="1"/>
  <c r="F22" i="32"/>
  <c r="F14" i="3" s="1"/>
  <c r="F24" i="32"/>
  <c r="F16" i="3" s="1"/>
  <c r="D52" i="29"/>
  <c r="BZ52" i="41" s="1"/>
  <c r="BZ53" i="41" s="1"/>
  <c r="BZ54" i="41" s="1"/>
  <c r="CA50" i="41" s="1"/>
  <c r="H22" i="32"/>
  <c r="H14" i="3" s="1"/>
  <c r="H20" i="32"/>
  <c r="H24" i="32"/>
  <c r="H16" i="3" s="1"/>
  <c r="I20" i="32"/>
  <c r="I24" i="32"/>
  <c r="I16" i="3" s="1"/>
  <c r="I22" i="32"/>
  <c r="I14" i="3" s="1"/>
  <c r="J22" i="32"/>
  <c r="J14" i="3" s="1"/>
  <c r="J24" i="32"/>
  <c r="J16" i="3" s="1"/>
  <c r="D22" i="31"/>
  <c r="D14" i="1" s="1"/>
  <c r="D24" i="31"/>
  <c r="D16" i="1" s="1"/>
  <c r="J24" i="31"/>
  <c r="H16" i="1" s="1"/>
  <c r="I22" i="31"/>
  <c r="E14" i="2" s="1"/>
  <c r="I24" i="31"/>
  <c r="E16" i="2" s="1"/>
  <c r="H24" i="31"/>
  <c r="D16" i="2" s="1"/>
  <c r="H22" i="31"/>
  <c r="D14" i="2" s="1"/>
  <c r="G24" i="31"/>
  <c r="G16" i="1" s="1"/>
  <c r="G22" i="31"/>
  <c r="G14" i="1" s="1"/>
  <c r="F22" i="31"/>
  <c r="F14" i="1" s="1"/>
  <c r="F24" i="31"/>
  <c r="F16" i="1" s="1"/>
  <c r="E24" i="31"/>
  <c r="E16" i="1" s="1"/>
  <c r="E22" i="31"/>
  <c r="E14" i="1" s="1"/>
  <c r="G24" i="32"/>
  <c r="G16" i="3" s="1"/>
  <c r="G22" i="32"/>
  <c r="G14" i="3" s="1"/>
  <c r="G20" i="32"/>
  <c r="E39" i="29"/>
  <c r="E43" i="29" s="1"/>
  <c r="CA45" i="41" s="1"/>
  <c r="CA46" i="41" s="1"/>
  <c r="D39" i="29"/>
  <c r="D43" i="29" s="1"/>
  <c r="BZ45" i="41" s="1"/>
  <c r="BZ46" i="41" s="1"/>
  <c r="BZ47" i="41" s="1"/>
  <c r="CA42" i="41" s="1"/>
  <c r="E21" i="29"/>
  <c r="E25" i="29" s="1"/>
  <c r="CA29" i="41" s="1"/>
  <c r="CA30" i="41" s="1"/>
  <c r="D21" i="29"/>
  <c r="D25" i="29" s="1"/>
  <c r="BZ29" i="41" s="1"/>
  <c r="BZ30" i="41" s="1"/>
  <c r="E12" i="29"/>
  <c r="E16" i="29" s="1"/>
  <c r="CA11" i="41" s="1"/>
  <c r="CA12" i="41" s="1"/>
  <c r="D12" i="29"/>
  <c r="D16" i="29" s="1"/>
  <c r="BZ11" i="41" s="1"/>
  <c r="BZ12" i="41" s="1"/>
  <c r="A10" i="29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E8" i="29"/>
  <c r="P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B50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B23" i="28"/>
  <c r="P22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B34" i="28"/>
  <c r="P33" i="28"/>
  <c r="P30" i="28"/>
  <c r="E22" i="2" s="1"/>
  <c r="P29" i="28"/>
  <c r="D22" i="2" s="1"/>
  <c r="B28" i="28"/>
  <c r="P27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P19" i="28"/>
  <c r="P18" i="28"/>
  <c r="P17" i="28"/>
  <c r="P16" i="28"/>
  <c r="P15" i="28"/>
  <c r="P14" i="28"/>
  <c r="I22" i="3" s="1"/>
  <c r="P13" i="28"/>
  <c r="P12" i="28"/>
  <c r="H22" i="3" s="1"/>
  <c r="P11" i="28"/>
  <c r="P10" i="28"/>
  <c r="P9" i="28"/>
  <c r="P8" i="28"/>
  <c r="C7" i="28"/>
  <c r="C34" i="28" s="1"/>
  <c r="D26" i="32" l="1"/>
  <c r="BX375" i="41"/>
  <c r="BY371" i="41"/>
  <c r="D64" i="29"/>
  <c r="D66" i="29" s="1"/>
  <c r="D70" i="29" s="1"/>
  <c r="BZ68" i="41" s="1"/>
  <c r="BZ69" i="41" s="1"/>
  <c r="BZ70" i="41" s="1"/>
  <c r="CA65" i="41" s="1"/>
  <c r="I64" i="29"/>
  <c r="I66" i="29" s="1"/>
  <c r="I70" i="29" s="1"/>
  <c r="BZ261" i="41" s="1"/>
  <c r="BZ262" i="41" s="1"/>
  <c r="BZ263" i="41" s="1"/>
  <c r="CA259" i="41" s="1"/>
  <c r="E64" i="29"/>
  <c r="E66" i="29" s="1"/>
  <c r="E70" i="29" s="1"/>
  <c r="CA68" i="41" s="1"/>
  <c r="CA69" i="41" s="1"/>
  <c r="J64" i="29"/>
  <c r="J66" i="29" s="1"/>
  <c r="J70" i="29" s="1"/>
  <c r="CA261" i="41" s="1"/>
  <c r="CA262" i="41" s="1"/>
  <c r="CA235" i="41"/>
  <c r="F10" i="32" s="1"/>
  <c r="CA208" i="41"/>
  <c r="CA213" i="41" s="1"/>
  <c r="CA179" i="41"/>
  <c r="CA184" i="41" s="1"/>
  <c r="CA171" i="41"/>
  <c r="CA176" i="41" s="1"/>
  <c r="BZ163" i="41"/>
  <c r="BZ168" i="41" s="1"/>
  <c r="CA135" i="41"/>
  <c r="CA140" i="41" s="1"/>
  <c r="J12" i="31" s="1"/>
  <c r="J22" i="31" s="1"/>
  <c r="H14" i="1" s="1"/>
  <c r="CA108" i="41"/>
  <c r="CA113" i="41" s="1"/>
  <c r="CA100" i="41"/>
  <c r="CA105" i="41" s="1"/>
  <c r="BZ92" i="41"/>
  <c r="CA62" i="41"/>
  <c r="I10" i="31" s="1"/>
  <c r="I20" i="31" s="1"/>
  <c r="E12" i="2" s="1"/>
  <c r="CA54" i="41"/>
  <c r="H10" i="31" s="1"/>
  <c r="H16" i="31" s="1"/>
  <c r="E22" i="3"/>
  <c r="E22" i="1"/>
  <c r="F22" i="1"/>
  <c r="F22" i="3"/>
  <c r="D22" i="1"/>
  <c r="D22" i="3"/>
  <c r="G22" i="1"/>
  <c r="G22" i="3"/>
  <c r="BY31" i="41"/>
  <c r="CA47" i="41"/>
  <c r="G10" i="31" s="1"/>
  <c r="G20" i="31" s="1"/>
  <c r="CA39" i="41"/>
  <c r="F10" i="31" s="1"/>
  <c r="F16" i="31" s="1"/>
  <c r="BZ13" i="41"/>
  <c r="I12" i="3"/>
  <c r="I26" i="32"/>
  <c r="D12" i="3"/>
  <c r="G12" i="3"/>
  <c r="G26" i="32"/>
  <c r="H12" i="3"/>
  <c r="H26" i="32"/>
  <c r="E12" i="3"/>
  <c r="E26" i="32"/>
  <c r="P47" i="28"/>
  <c r="P50" i="28"/>
  <c r="P23" i="28"/>
  <c r="P20" i="28"/>
  <c r="C28" i="28"/>
  <c r="D7" i="28"/>
  <c r="CA372" i="41" l="1"/>
  <c r="BY373" i="41"/>
  <c r="BY374" i="41"/>
  <c r="BZ372" i="41"/>
  <c r="CA70" i="41"/>
  <c r="J10" i="31" s="1"/>
  <c r="J16" i="31" s="1"/>
  <c r="BZ26" i="41"/>
  <c r="BZ371" i="41" s="1"/>
  <c r="BZ97" i="41"/>
  <c r="CA92" i="41" s="1"/>
  <c r="CA97" i="41" s="1"/>
  <c r="F16" i="32"/>
  <c r="F20" i="32"/>
  <c r="CA9" i="41"/>
  <c r="CA263" i="41"/>
  <c r="J10" i="32" s="1"/>
  <c r="I26" i="31"/>
  <c r="CA163" i="41"/>
  <c r="CA168" i="41" s="1"/>
  <c r="I16" i="31"/>
  <c r="H20" i="31"/>
  <c r="H22" i="1"/>
  <c r="J22" i="3"/>
  <c r="G16" i="31"/>
  <c r="F20" i="31"/>
  <c r="F12" i="1" s="1"/>
  <c r="G12" i="1"/>
  <c r="G26" i="31"/>
  <c r="E7" i="28"/>
  <c r="D28" i="28"/>
  <c r="D34" i="28"/>
  <c r="BY375" i="41" l="1"/>
  <c r="J20" i="31"/>
  <c r="H12" i="1" s="1"/>
  <c r="J16" i="32"/>
  <c r="J20" i="32"/>
  <c r="F26" i="32"/>
  <c r="F12" i="3"/>
  <c r="H26" i="31"/>
  <c r="D12" i="2"/>
  <c r="F26" i="31"/>
  <c r="BZ31" i="41"/>
  <c r="CA13" i="41"/>
  <c r="E28" i="28"/>
  <c r="F7" i="28"/>
  <c r="E34" i="28"/>
  <c r="BZ373" i="41" l="1"/>
  <c r="BZ374" i="41"/>
  <c r="J26" i="31"/>
  <c r="J12" i="3"/>
  <c r="J26" i="32"/>
  <c r="CA26" i="41"/>
  <c r="CA371" i="41" s="1"/>
  <c r="D10" i="31"/>
  <c r="D16" i="31" s="1"/>
  <c r="F34" i="28"/>
  <c r="G7" i="28"/>
  <c r="F28" i="28"/>
  <c r="BZ375" i="41" l="1"/>
  <c r="CA31" i="41"/>
  <c r="D20" i="31"/>
  <c r="G34" i="28"/>
  <c r="H7" i="28"/>
  <c r="G28" i="28"/>
  <c r="CA373" i="41" l="1"/>
  <c r="CA374" i="41"/>
  <c r="E10" i="31"/>
  <c r="D12" i="1"/>
  <c r="D26" i="31"/>
  <c r="I7" i="28"/>
  <c r="H28" i="28"/>
  <c r="H34" i="28"/>
  <c r="CA375" i="41" l="1"/>
  <c r="E16" i="31"/>
  <c r="E20" i="31"/>
  <c r="I28" i="28"/>
  <c r="I34" i="28"/>
  <c r="J7" i="28"/>
  <c r="E12" i="1" l="1"/>
  <c r="E26" i="31"/>
  <c r="J28" i="28"/>
  <c r="J34" i="28"/>
  <c r="K7" i="28"/>
  <c r="K34" i="28" l="1"/>
  <c r="L7" i="28"/>
  <c r="K28" i="28"/>
  <c r="M7" i="28" l="1"/>
  <c r="L28" i="28"/>
  <c r="L34" i="28"/>
  <c r="M28" i="28" l="1"/>
  <c r="N7" i="28"/>
  <c r="M34" i="28"/>
  <c r="N34" i="28" l="1"/>
  <c r="O7" i="28"/>
  <c r="N28" i="28"/>
  <c r="O34" i="28" l="1"/>
  <c r="O28" i="28"/>
  <c r="H15" i="5" l="1"/>
  <c r="H21" i="5"/>
  <c r="F11" i="18" l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E15" i="5"/>
  <c r="A12" i="6"/>
  <c r="A13" i="6" s="1"/>
  <c r="G21" i="5"/>
  <c r="F21" i="5"/>
  <c r="E21" i="5"/>
  <c r="D21" i="5"/>
  <c r="A12" i="5"/>
  <c r="A13" i="5" s="1"/>
  <c r="A14" i="5" s="1"/>
  <c r="A15" i="5" s="1"/>
  <c r="A16" i="5" s="1"/>
  <c r="A17" i="5" s="1"/>
  <c r="D15" i="5"/>
  <c r="A12" i="3"/>
  <c r="A13" i="3" s="1"/>
  <c r="A14" i="3" s="1"/>
  <c r="A15" i="3" s="1"/>
  <c r="A16" i="3" s="1"/>
  <c r="A17" i="3" s="1"/>
  <c r="A18" i="3" s="1"/>
  <c r="A19" i="3" s="1"/>
  <c r="A20" i="3" s="1"/>
  <c r="A12" i="2"/>
  <c r="A12" i="1"/>
  <c r="A13" i="1" s="1"/>
  <c r="A14" i="1" s="1"/>
  <c r="A15" i="1" s="1"/>
  <c r="A16" i="1" s="1"/>
  <c r="A18" i="5" l="1"/>
  <c r="A19" i="5" s="1"/>
  <c r="A20" i="5" s="1"/>
  <c r="A21" i="5" s="1"/>
  <c r="A22" i="5" s="1"/>
  <c r="A23" i="5" s="1"/>
  <c r="A17" i="1"/>
  <c r="A18" i="1" s="1"/>
  <c r="A19" i="1" s="1"/>
  <c r="A20" i="1" s="1"/>
  <c r="D19" i="6"/>
  <c r="D17" i="6"/>
  <c r="A21" i="3"/>
  <c r="A22" i="3" s="1"/>
  <c r="A23" i="3" s="1"/>
  <c r="A24" i="3" s="1"/>
  <c r="A25" i="3" s="1"/>
  <c r="A26" i="3" s="1"/>
  <c r="A27" i="3" s="1"/>
  <c r="A28" i="3" s="1"/>
  <c r="A29" i="3" s="1"/>
  <c r="A30" i="3" s="1"/>
  <c r="C15" i="5"/>
  <c r="A13" i="2"/>
  <c r="A14" i="2" s="1"/>
  <c r="A15" i="2" s="1"/>
  <c r="A16" i="2" s="1"/>
  <c r="A17" i="2" s="1"/>
  <c r="A18" i="2" s="1"/>
  <c r="A19" i="2" s="1"/>
  <c r="A20" i="2" s="1"/>
  <c r="E19" i="6"/>
  <c r="E17" i="6"/>
  <c r="A14" i="6"/>
  <c r="A15" i="6" s="1"/>
  <c r="C17" i="6"/>
  <c r="F15" i="5"/>
  <c r="G15" i="5"/>
  <c r="C20" i="3"/>
  <c r="C32" i="22"/>
  <c r="M12" i="18" s="1"/>
  <c r="C30" i="3" l="1"/>
  <c r="C24" i="3"/>
  <c r="C21" i="5"/>
  <c r="A21" i="1"/>
  <c r="A22" i="1" s="1"/>
  <c r="A23" i="1" s="1"/>
  <c r="A24" i="1" s="1"/>
  <c r="A25" i="1" s="1"/>
  <c r="A26" i="1" s="1"/>
  <c r="A27" i="1" s="1"/>
  <c r="A28" i="1" s="1"/>
  <c r="A29" i="1" s="1"/>
  <c r="A30" i="1" s="1"/>
  <c r="C20" i="1"/>
  <c r="A16" i="6"/>
  <c r="A17" i="6" s="1"/>
  <c r="A18" i="6" s="1"/>
  <c r="A19" i="6" s="1"/>
  <c r="A20" i="6" s="1"/>
  <c r="A21" i="6" s="1"/>
  <c r="A22" i="6" s="1"/>
  <c r="A23" i="6" s="1"/>
  <c r="A24" i="6" s="1"/>
  <c r="A25" i="6" s="1"/>
  <c r="C19" i="6"/>
  <c r="C32" i="3"/>
  <c r="A31" i="3"/>
  <c r="A32" i="3" s="1"/>
  <c r="C27" i="5"/>
  <c r="A24" i="5"/>
  <c r="A25" i="5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C30" i="1"/>
  <c r="C20" i="2"/>
  <c r="C24" i="1" l="1"/>
  <c r="C24" i="2"/>
  <c r="C30" i="2"/>
  <c r="C30" i="22"/>
  <c r="K12" i="18" s="1"/>
  <c r="C29" i="22"/>
  <c r="C32" i="2"/>
  <c r="A31" i="2"/>
  <c r="A32" i="2" s="1"/>
  <c r="A26" i="5"/>
  <c r="A27" i="5" s="1"/>
  <c r="C29" i="6"/>
  <c r="A26" i="6"/>
  <c r="A27" i="6" s="1"/>
  <c r="A31" i="1"/>
  <c r="A32" i="1" s="1"/>
  <c r="C32" i="1"/>
  <c r="J12" i="18" l="1"/>
  <c r="A28" i="5"/>
  <c r="A29" i="5" s="1"/>
  <c r="C29" i="5"/>
  <c r="C31" i="22"/>
  <c r="L12" i="18" s="1"/>
  <c r="C31" i="6"/>
  <c r="A28" i="6"/>
  <c r="A29" i="6" s="1"/>
  <c r="I12" i="18" l="1"/>
  <c r="O24" i="18" s="1"/>
  <c r="C36" i="22"/>
  <c r="C14" i="18" s="1"/>
  <c r="A30" i="6"/>
  <c r="A31" i="6" s="1"/>
  <c r="C33" i="6"/>
  <c r="A30" i="5"/>
  <c r="A31" i="5" s="1"/>
  <c r="A32" i="5" s="1"/>
  <c r="A33" i="5" s="1"/>
  <c r="A34" i="5" s="1"/>
  <c r="A35" i="5" s="1"/>
  <c r="C31" i="5"/>
  <c r="N14" i="18" l="1"/>
  <c r="N24" i="18"/>
  <c r="P24" i="18"/>
  <c r="O14" i="18"/>
  <c r="J24" i="18"/>
  <c r="K24" i="18"/>
  <c r="P14" i="18"/>
  <c r="M24" i="18"/>
  <c r="L24" i="18"/>
  <c r="M14" i="18"/>
  <c r="K14" i="18"/>
  <c r="L14" i="18"/>
  <c r="J14" i="18"/>
  <c r="A36" i="5"/>
  <c r="A37" i="5" s="1"/>
  <c r="C39" i="5"/>
  <c r="A32" i="6"/>
  <c r="A33" i="6" s="1"/>
  <c r="C35" i="6"/>
  <c r="I24" i="18" l="1"/>
  <c r="I14" i="18"/>
  <c r="A34" i="6"/>
  <c r="A35" i="6" s="1"/>
  <c r="A36" i="6" s="1"/>
  <c r="A37" i="6" s="1"/>
  <c r="A38" i="6" s="1"/>
  <c r="A39" i="6" s="1"/>
  <c r="A40" i="6" s="1"/>
  <c r="A41" i="6" s="1"/>
  <c r="A38" i="5"/>
  <c r="A39" i="5" s="1"/>
  <c r="C41" i="5"/>
  <c r="C37" i="6" l="1"/>
  <c r="A40" i="5"/>
  <c r="A41" i="5" s="1"/>
  <c r="A42" i="5" s="1"/>
  <c r="A43" i="5" s="1"/>
  <c r="A42" i="6"/>
  <c r="A43" i="6" s="1"/>
  <c r="C45" i="6"/>
  <c r="A44" i="6" l="1"/>
  <c r="A45" i="6" s="1"/>
  <c r="A46" i="6" s="1"/>
  <c r="A47" i="6" s="1"/>
  <c r="C47" i="6"/>
  <c r="C43" i="5"/>
  <c r="C16" i="18" l="1"/>
  <c r="D14" i="18" s="1"/>
  <c r="D15" i="18" l="1"/>
  <c r="C20" i="18" s="1"/>
  <c r="I26" i="18" s="1"/>
  <c r="C19" i="18"/>
  <c r="I16" i="18" s="1"/>
  <c r="O28" i="18" l="1"/>
  <c r="I18" i="3" s="1"/>
  <c r="I20" i="3" s="1"/>
  <c r="I24" i="3" s="1"/>
  <c r="M28" i="18"/>
  <c r="G18" i="3" s="1"/>
  <c r="G20" i="3" s="1"/>
  <c r="G24" i="3" s="1"/>
  <c r="M18" i="18"/>
  <c r="G18" i="1" s="1"/>
  <c r="G20" i="1" s="1"/>
  <c r="G24" i="1" s="1"/>
  <c r="L18" i="18"/>
  <c r="F18" i="1" s="1"/>
  <c r="F20" i="1" s="1"/>
  <c r="F24" i="1" s="1"/>
  <c r="F23" i="5" s="1"/>
  <c r="P28" i="18"/>
  <c r="J18" i="3" s="1"/>
  <c r="J20" i="3" s="1"/>
  <c r="N28" i="18"/>
  <c r="H18" i="3" s="1"/>
  <c r="H20" i="3" s="1"/>
  <c r="H24" i="3" s="1"/>
  <c r="P18" i="18"/>
  <c r="H18" i="1" s="1"/>
  <c r="H20" i="1" s="1"/>
  <c r="H24" i="1" s="1"/>
  <c r="J28" i="18"/>
  <c r="J18" i="18"/>
  <c r="K28" i="18"/>
  <c r="E18" i="3" s="1"/>
  <c r="E20" i="3" s="1"/>
  <c r="E24" i="3" s="1"/>
  <c r="N18" i="18"/>
  <c r="D18" i="2" s="1"/>
  <c r="D20" i="2" s="1"/>
  <c r="D24" i="2" s="1"/>
  <c r="D25" i="6" s="1"/>
  <c r="L28" i="18"/>
  <c r="F18" i="3" s="1"/>
  <c r="F20" i="3" s="1"/>
  <c r="F24" i="3" s="1"/>
  <c r="O18" i="18"/>
  <c r="E18" i="2" s="1"/>
  <c r="E20" i="2" s="1"/>
  <c r="E24" i="2" s="1"/>
  <c r="K18" i="18"/>
  <c r="E18" i="1" s="1"/>
  <c r="E20" i="1" s="1"/>
  <c r="E24" i="1" s="1"/>
  <c r="C21" i="18"/>
  <c r="D16" i="18"/>
  <c r="F25" i="5" l="1"/>
  <c r="F37" i="5" s="1"/>
  <c r="F41" i="5" s="1"/>
  <c r="F26" i="3" s="1"/>
  <c r="H17" i="12" s="1"/>
  <c r="D18" i="3"/>
  <c r="D20" i="3" s="1"/>
  <c r="D24" i="3" s="1"/>
  <c r="I28" i="18"/>
  <c r="F27" i="5"/>
  <c r="F29" i="5" s="1"/>
  <c r="F31" i="5" s="1"/>
  <c r="F33" i="5" s="1"/>
  <c r="F35" i="5" s="1"/>
  <c r="F39" i="5" s="1"/>
  <c r="H23" i="5"/>
  <c r="E23" i="5"/>
  <c r="D27" i="6"/>
  <c r="D31" i="6" s="1"/>
  <c r="D35" i="6" s="1"/>
  <c r="G25" i="5"/>
  <c r="D29" i="6"/>
  <c r="D33" i="6" s="1"/>
  <c r="G23" i="5"/>
  <c r="E25" i="5"/>
  <c r="E25" i="6"/>
  <c r="I18" i="18"/>
  <c r="D18" i="1"/>
  <c r="D20" i="1" s="1"/>
  <c r="D24" i="1" s="1"/>
  <c r="H25" i="5"/>
  <c r="H37" i="5" s="1"/>
  <c r="H41" i="5" s="1"/>
  <c r="J26" i="3" s="1"/>
  <c r="J32" i="3"/>
  <c r="E27" i="6"/>
  <c r="H31" i="12" l="1"/>
  <c r="J28" i="3"/>
  <c r="H27" i="5"/>
  <c r="H29" i="5" s="1"/>
  <c r="H31" i="5" s="1"/>
  <c r="H33" i="5" s="1"/>
  <c r="H35" i="5" s="1"/>
  <c r="H39" i="5" s="1"/>
  <c r="H43" i="5" s="1"/>
  <c r="F28" i="3"/>
  <c r="F30" i="3" s="1"/>
  <c r="F32" i="3" s="1"/>
  <c r="F43" i="5"/>
  <c r="F26" i="1"/>
  <c r="D23" i="5"/>
  <c r="D37" i="6"/>
  <c r="D39" i="6" s="1"/>
  <c r="D43" i="6" s="1"/>
  <c r="D47" i="6" s="1"/>
  <c r="H26" i="3" s="1"/>
  <c r="D25" i="5"/>
  <c r="D37" i="5" s="1"/>
  <c r="D41" i="5" s="1"/>
  <c r="D26" i="3" s="1"/>
  <c r="H11" i="12" s="1"/>
  <c r="E31" i="6"/>
  <c r="E35" i="6" s="1"/>
  <c r="E43" i="6"/>
  <c r="E47" i="6" s="1"/>
  <c r="I26" i="3" s="1"/>
  <c r="E29" i="6"/>
  <c r="E33" i="6" s="1"/>
  <c r="E37" i="6" s="1"/>
  <c r="E39" i="6" s="1"/>
  <c r="E41" i="6" s="1"/>
  <c r="E45" i="6" s="1"/>
  <c r="E26" i="2" s="1"/>
  <c r="G27" i="5"/>
  <c r="G29" i="5" s="1"/>
  <c r="G31" i="5" s="1"/>
  <c r="G33" i="5" s="1"/>
  <c r="G37" i="5" s="1"/>
  <c r="G41" i="5" s="1"/>
  <c r="G26" i="3" s="1"/>
  <c r="E27" i="5"/>
  <c r="E29" i="5" s="1"/>
  <c r="E31" i="5" s="1"/>
  <c r="E33" i="5" s="1"/>
  <c r="E37" i="5" s="1"/>
  <c r="E41" i="5" s="1"/>
  <c r="E26" i="3" s="1"/>
  <c r="H26" i="1" l="1"/>
  <c r="E35" i="5"/>
  <c r="E39" i="5" s="1"/>
  <c r="E26" i="1" s="1"/>
  <c r="H14" i="12"/>
  <c r="E28" i="3"/>
  <c r="E30" i="3" s="1"/>
  <c r="E32" i="3" s="1"/>
  <c r="H20" i="12"/>
  <c r="G28" i="3"/>
  <c r="G30" i="3" s="1"/>
  <c r="G32" i="3" s="1"/>
  <c r="G31" i="12"/>
  <c r="E31" i="12" s="1"/>
  <c r="H28" i="1"/>
  <c r="H30" i="1" s="1"/>
  <c r="H32" i="1" s="1"/>
  <c r="H24" i="12"/>
  <c r="E24" i="12" s="1"/>
  <c r="H28" i="3"/>
  <c r="H30" i="3" s="1"/>
  <c r="H32" i="3" s="1"/>
  <c r="F28" i="1"/>
  <c r="F30" i="1" s="1"/>
  <c r="F32" i="1" s="1"/>
  <c r="G17" i="12"/>
  <c r="E17" i="12" s="1"/>
  <c r="G27" i="12"/>
  <c r="E27" i="12" s="1"/>
  <c r="E28" i="2"/>
  <c r="E30" i="2" s="1"/>
  <c r="E32" i="2" s="1"/>
  <c r="H28" i="12"/>
  <c r="E28" i="12" s="1"/>
  <c r="I28" i="3"/>
  <c r="I30" i="3" s="1"/>
  <c r="I32" i="3" s="1"/>
  <c r="D27" i="5"/>
  <c r="D29" i="5" s="1"/>
  <c r="D31" i="5" s="1"/>
  <c r="D33" i="5" s="1"/>
  <c r="D35" i="5" s="1"/>
  <c r="D39" i="5" s="1"/>
  <c r="G35" i="5"/>
  <c r="G39" i="5" s="1"/>
  <c r="D28" i="3"/>
  <c r="D30" i="3" s="1"/>
  <c r="D32" i="3" s="1"/>
  <c r="D41" i="6"/>
  <c r="D45" i="6" s="1"/>
  <c r="D26" i="2" s="1"/>
  <c r="E43" i="5" l="1"/>
  <c r="G26" i="1"/>
  <c r="G43" i="5"/>
  <c r="H10" i="46"/>
  <c r="K10" i="46" s="1"/>
  <c r="S9" i="44" s="1"/>
  <c r="T9" i="44" s="1"/>
  <c r="H28" i="46"/>
  <c r="K28" i="46" s="1"/>
  <c r="S23" i="44" s="1"/>
  <c r="T23" i="44" s="1"/>
  <c r="H15" i="46"/>
  <c r="K15" i="46" s="1"/>
  <c r="S14" i="44" s="1"/>
  <c r="T14" i="44" s="1"/>
  <c r="J17" i="12"/>
  <c r="H16" i="46"/>
  <c r="K16" i="46" s="1"/>
  <c r="S15" i="44" s="1"/>
  <c r="T15" i="44" s="1"/>
  <c r="H29" i="46"/>
  <c r="K29" i="46" s="1"/>
  <c r="S24" i="44" s="1"/>
  <c r="T24" i="44" s="1"/>
  <c r="H21" i="46"/>
  <c r="K21" i="46" s="1"/>
  <c r="S18" i="44" s="1"/>
  <c r="T18" i="44" s="1"/>
  <c r="H25" i="46"/>
  <c r="K25" i="46" s="1"/>
  <c r="H24" i="46"/>
  <c r="K24" i="46" s="1"/>
  <c r="J28" i="12"/>
  <c r="D43" i="5"/>
  <c r="D26" i="1"/>
  <c r="G14" i="12"/>
  <c r="E14" i="12" s="1"/>
  <c r="E28" i="1"/>
  <c r="E30" i="1" s="1"/>
  <c r="E32" i="1" s="1"/>
  <c r="D28" i="2"/>
  <c r="D30" i="2" s="1"/>
  <c r="D32" i="2" s="1"/>
  <c r="G23" i="12"/>
  <c r="E23" i="12" s="1"/>
  <c r="H27" i="46"/>
  <c r="K27" i="46" s="1"/>
  <c r="H26" i="46"/>
  <c r="K26" i="46" s="1"/>
  <c r="J27" i="12"/>
  <c r="H17" i="46"/>
  <c r="K17" i="46" s="1"/>
  <c r="J24" i="12"/>
  <c r="H18" i="46"/>
  <c r="K18" i="46" s="1"/>
  <c r="H34" i="46"/>
  <c r="K34" i="46" s="1"/>
  <c r="H35" i="46"/>
  <c r="K35" i="46" s="1"/>
  <c r="S30" i="44" s="1"/>
  <c r="T30" i="44" s="1"/>
  <c r="J31" i="12"/>
  <c r="H13" i="46" l="1"/>
  <c r="K13" i="46" s="1"/>
  <c r="J14" i="12"/>
  <c r="H14" i="46"/>
  <c r="K14" i="46" s="1"/>
  <c r="S13" i="44" s="1"/>
  <c r="T13" i="44" s="1"/>
  <c r="S21" i="44"/>
  <c r="K30" i="46"/>
  <c r="V9" i="44"/>
  <c r="W9" i="44"/>
  <c r="S22" i="44"/>
  <c r="T22" i="44" s="1"/>
  <c r="W24" i="44"/>
  <c r="V24" i="44"/>
  <c r="V23" i="44"/>
  <c r="W23" i="44"/>
  <c r="V15" i="44"/>
  <c r="W15" i="44"/>
  <c r="V30" i="44"/>
  <c r="W30" i="44"/>
  <c r="H20" i="46"/>
  <c r="K20" i="46" s="1"/>
  <c r="S17" i="44" s="1"/>
  <c r="T17" i="44" s="1"/>
  <c r="J23" i="12"/>
  <c r="H19" i="46"/>
  <c r="K19" i="46" s="1"/>
  <c r="S16" i="44" s="1"/>
  <c r="T16" i="44" s="1"/>
  <c r="G11" i="12"/>
  <c r="E11" i="12" s="1"/>
  <c r="D28" i="1"/>
  <c r="D30" i="1" s="1"/>
  <c r="D32" i="1" s="1"/>
  <c r="S29" i="44"/>
  <c r="K36" i="46"/>
  <c r="W18" i="44"/>
  <c r="V18" i="44"/>
  <c r="W14" i="44"/>
  <c r="V14" i="44"/>
  <c r="G20" i="12"/>
  <c r="E20" i="12" s="1"/>
  <c r="G28" i="1"/>
  <c r="G30" i="1" s="1"/>
  <c r="G32" i="1" s="1"/>
  <c r="W17" i="44" l="1"/>
  <c r="V17" i="44"/>
  <c r="W16" i="44"/>
  <c r="V16" i="44"/>
  <c r="W22" i="44"/>
  <c r="V22" i="44"/>
  <c r="T21" i="44"/>
  <c r="S25" i="44"/>
  <c r="S31" i="44"/>
  <c r="T29" i="44"/>
  <c r="W13" i="44"/>
  <c r="V13" i="44"/>
  <c r="H32" i="46"/>
  <c r="K32" i="46" s="1"/>
  <c r="S27" i="44" s="1"/>
  <c r="T27" i="44" s="1"/>
  <c r="J20" i="12"/>
  <c r="G42" i="45"/>
  <c r="H9" i="46"/>
  <c r="K9" i="46" s="1"/>
  <c r="J11" i="12"/>
  <c r="S12" i="44"/>
  <c r="K22" i="46"/>
  <c r="W29" i="44" l="1"/>
  <c r="V29" i="44"/>
  <c r="V31" i="44" s="1"/>
  <c r="T31" i="44"/>
  <c r="W31" i="44" s="1"/>
  <c r="G49" i="45"/>
  <c r="G50" i="45" s="1"/>
  <c r="G64" i="45" s="1"/>
  <c r="P27" i="45"/>
  <c r="Q27" i="45" s="1"/>
  <c r="P10" i="45"/>
  <c r="Q10" i="45" s="1"/>
  <c r="P19" i="45"/>
  <c r="Q19" i="45" s="1"/>
  <c r="P15" i="45"/>
  <c r="Q15" i="45" s="1"/>
  <c r="P17" i="45"/>
  <c r="Q17" i="45" s="1"/>
  <c r="P18" i="45"/>
  <c r="Q18" i="45" s="1"/>
  <c r="P8" i="45"/>
  <c r="P13" i="45"/>
  <c r="Q13" i="45" s="1"/>
  <c r="P9" i="45"/>
  <c r="Q9" i="45" s="1"/>
  <c r="P23" i="45"/>
  <c r="P14" i="45"/>
  <c r="Q14" i="45" s="1"/>
  <c r="P16" i="45"/>
  <c r="Q16" i="45" s="1"/>
  <c r="P12" i="45"/>
  <c r="Q12" i="45" s="1"/>
  <c r="P11" i="45"/>
  <c r="Q11" i="45" s="1"/>
  <c r="P29" i="45"/>
  <c r="Q29" i="45" s="1"/>
  <c r="G43" i="45"/>
  <c r="G63" i="45" s="1"/>
  <c r="W21" i="44"/>
  <c r="V21" i="44"/>
  <c r="V25" i="44" s="1"/>
  <c r="T25" i="44"/>
  <c r="W25" i="44" s="1"/>
  <c r="T12" i="44"/>
  <c r="S19" i="44"/>
  <c r="W27" i="44"/>
  <c r="V27" i="44"/>
  <c r="S8" i="44"/>
  <c r="K11" i="46"/>
  <c r="K42" i="46" s="1"/>
  <c r="L42" i="46" s="1"/>
  <c r="S11" i="45" l="1"/>
  <c r="R11" i="45"/>
  <c r="R10" i="45"/>
  <c r="S10" i="45"/>
  <c r="R29" i="45"/>
  <c r="S29" i="45"/>
  <c r="S14" i="45"/>
  <c r="R14" i="45"/>
  <c r="P21" i="45"/>
  <c r="P25" i="45" s="1"/>
  <c r="Q8" i="45"/>
  <c r="S19" i="45"/>
  <c r="R19" i="45"/>
  <c r="S12" i="45"/>
  <c r="R12" i="45"/>
  <c r="S9" i="45"/>
  <c r="R9" i="45"/>
  <c r="S17" i="45"/>
  <c r="R17" i="45"/>
  <c r="R27" i="45"/>
  <c r="S27" i="45"/>
  <c r="S18" i="45"/>
  <c r="R18" i="45"/>
  <c r="T8" i="44"/>
  <c r="S10" i="44"/>
  <c r="S37" i="44" s="1"/>
  <c r="V12" i="44"/>
  <c r="V19" i="44" s="1"/>
  <c r="W12" i="44"/>
  <c r="T19" i="44"/>
  <c r="R16" i="45"/>
  <c r="S16" i="45"/>
  <c r="S13" i="45"/>
  <c r="R13" i="45"/>
  <c r="S15" i="45"/>
  <c r="R15" i="45"/>
  <c r="W19" i="44" l="1"/>
  <c r="W8" i="44"/>
  <c r="V8" i="44"/>
  <c r="V10" i="44" s="1"/>
  <c r="V37" i="44" s="1"/>
  <c r="T10" i="44"/>
  <c r="W10" i="44" s="1"/>
  <c r="R8" i="45"/>
  <c r="R21" i="45" s="1"/>
  <c r="S8" i="45"/>
  <c r="Q21" i="45"/>
  <c r="R23" i="45" l="1"/>
  <c r="R25" i="45"/>
  <c r="Q23" i="45"/>
  <c r="S23" i="45" s="1"/>
  <c r="S21" i="45"/>
  <c r="Q25" i="45"/>
  <c r="T37" i="44"/>
  <c r="W37" i="4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Schmidt</author>
  </authors>
  <commentList>
    <comment ref="AD147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4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4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47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47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58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5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58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58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58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9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9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92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92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92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03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03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03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03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03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<sst xmlns="http://schemas.openxmlformats.org/spreadsheetml/2006/main" count="1644" uniqueCount="485">
  <si>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</si>
  <si>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</si>
  <si>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</si>
  <si>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</si>
  <si>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</si>
  <si>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</si>
  <si>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</si>
  <si>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</si>
  <si>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</si>
  <si>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</si>
  <si>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</si>
  <si>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</si>
  <si>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</si>
  <si>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</si>
  <si>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</si>
  <si>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</si>
  <si>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</si>
  <si>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</si>
  <si>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</si>
  <si>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</si>
  <si>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</si>
  <si>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</si>
  <si>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</si>
  <si>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</si>
  <si>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</si>
  <si>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</si>
  <si>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</si>
  <si>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</si>
  <si>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</si>
  <si>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</si>
  <si>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Current Schedule 142 Delivery Margin Amortization Rate ($/kWh)</t>
  </si>
  <si>
    <t>Tariff</t>
  </si>
  <si>
    <t>Current Schedule 142 Fixed Power Cost Amortization Rate ($/kWh)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</si>
  <si>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</si>
  <si>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</si>
  <si>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</si>
  <si>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</si>
  <si>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</si>
  <si>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</si>
  <si>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</si>
  <si>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</si>
  <si>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</si>
  <si>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</si>
  <si>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</si>
  <si>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</si>
  <si>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</si>
  <si>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Plus: Current Schedule 142 Delivery Margin Amortization Rate ($/KW)</t>
  </si>
  <si>
    <t>Plus: Current Schedule 142 Fixed Power Cost Amortization Rate ($/kWh)</t>
  </si>
  <si>
    <t>Proposed Schedule 142 Delivery Margin Amortization Rate ($/KW)</t>
  </si>
  <si>
    <t>Proposed Schedule 142 Fixed Power Cost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</si>
  <si>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</si>
  <si>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</si>
  <si>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</si>
  <si>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</si>
  <si>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</si>
  <si>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</si>
  <si>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</si>
  <si>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</si>
  <si>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</si>
  <si>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</si>
  <si>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</si>
  <si>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</si>
  <si>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</si>
  <si>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</si>
  <si>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</si>
  <si>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</si>
  <si>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194
BPA Res &amp; Farm Credit</t>
  </si>
  <si>
    <t>(g)</t>
  </si>
  <si>
    <t>(h)</t>
  </si>
  <si>
    <t>(i)</t>
  </si>
  <si>
    <t>(j)</t>
  </si>
  <si>
    <t>7A (Note 1)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</si>
  <si>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</si>
  <si>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</si>
  <si>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</si>
  <si>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</si>
  <si>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</si>
  <si>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</si>
  <si>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</si>
  <si>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</si>
  <si>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</si>
  <si>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</si>
  <si>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 xml:space="preserve">  Schedule 7</t>
  </si>
  <si>
    <t xml:space="preserve">  Schedules 8 &amp; 24</t>
  </si>
  <si>
    <t xml:space="preserve">Total Earnings Sharing </t>
  </si>
  <si>
    <t xml:space="preserve">Delivery Margin Revenue </t>
  </si>
  <si>
    <t>Delivery Margin Earnings Sharing Allocation:</t>
  </si>
  <si>
    <t>Allocation Factors</t>
  </si>
  <si>
    <t>% of (3c)</t>
  </si>
  <si>
    <t>Allocation of Earnings Sharing</t>
  </si>
  <si>
    <t>(7c) x (5)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</si>
  <si>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</si>
  <si>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</si>
  <si>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</si>
  <si>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</si>
  <si>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</si>
  <si>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</si>
  <si>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</si>
  <si>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</si>
  <si>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</si>
  <si>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</si>
  <si>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</si>
  <si>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</si>
  <si>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</si>
  <si>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</si>
  <si>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</si>
  <si>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</si>
  <si>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</si>
  <si>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</si>
  <si>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</si>
  <si>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Sch 142</t>
  </si>
  <si>
    <t>kWh</t>
  </si>
  <si>
    <t>Total Residential</t>
  </si>
  <si>
    <t>KW</t>
  </si>
  <si>
    <t>Lighting</t>
  </si>
  <si>
    <t>Customer Bill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</si>
  <si>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</si>
  <si>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</si>
  <si>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</si>
  <si>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</si>
  <si>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</si>
  <si>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</si>
  <si>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</si>
  <si>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</si>
  <si>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</si>
  <si>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</si>
  <si>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</si>
  <si>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</si>
  <si>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</si>
  <si>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</si>
  <si>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</si>
  <si>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</si>
  <si>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</si>
  <si>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Customer Monthly Charge:</t>
  </si>
  <si>
    <t>per Month</t>
  </si>
  <si>
    <t>Schedule 141 - ERF Rider - 1 Phase Basic Charge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</si>
  <si>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</si>
  <si>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</si>
  <si>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</si>
  <si>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</si>
  <si>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</si>
  <si>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</si>
  <si>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141 - ERF Rider - First 600 kWh</t>
  </si>
  <si>
    <t>Schedule 142 - Decoupling Rider</t>
  </si>
  <si>
    <t>Subtotal Base First 600 kWh Charge</t>
  </si>
  <si>
    <t>Schedule 7 over 600 kWh</t>
  </si>
  <si>
    <t>Schedule 141 - ERF Rider -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</si>
  <si>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</si>
  <si>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</si>
  <si>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</si>
  <si>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</si>
  <si>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132 - Merger Credit</t>
  </si>
  <si>
    <t>Schedule 133 - Regulatory Asset Tracker</t>
  </si>
  <si>
    <t>Schedule 137 - Renewable Energy Credit</t>
  </si>
  <si>
    <t>Schedule 194 - BPA Exchange Credit</t>
  </si>
  <si>
    <t>Conversion Factor</t>
  </si>
  <si>
    <t>Development of Margin Revenue</t>
  </si>
  <si>
    <t xml:space="preserve">  Schedule 12 &amp; 26</t>
  </si>
  <si>
    <t xml:space="preserve">  Schedule 10 &amp; 31</t>
  </si>
  <si>
    <t>Allowed Delivery Revenue Per Customer</t>
  </si>
  <si>
    <t>Total Allowed Delivery Revenue</t>
  </si>
  <si>
    <t>Delivery Revenue Per Unit ($/kWh)</t>
  </si>
  <si>
    <t>Description</t>
  </si>
  <si>
    <t>46 &amp; 49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</si>
  <si>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</si>
  <si>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</si>
  <si>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</si>
  <si>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</si>
  <si>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</si>
  <si>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</si>
  <si>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</si>
  <si>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</si>
  <si>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</si>
  <si>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</si>
  <si>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</si>
  <si>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46 &amp; 49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</si>
  <si>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</si>
  <si>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</si>
  <si>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</si>
  <si>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</si>
  <si>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</si>
  <si>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</si>
  <si>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</si>
  <si>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</si>
  <si>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</si>
  <si>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</si>
  <si>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</si>
  <si>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 40 Decoupling Refund/Surcharge Amortization </t>
  </si>
  <si>
    <t xml:space="preserve">Schedules 12 &amp; 26 Decoupling Refund/Surcharge Amortization </t>
  </si>
  <si>
    <t>Schedules 10 &amp; 31 Decoupling Refund/Surcharge Amortization</t>
  </si>
  <si>
    <t xml:space="preserve">Schedules 46 &amp; 49 Decoupling Refund/Surcharge Amortization 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</si>
  <si>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</si>
  <si>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</si>
  <si>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</si>
  <si>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</si>
  <si>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</si>
  <si>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</si>
  <si>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</si>
  <si>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</si>
  <si>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Exhibit 8</t>
  </si>
  <si>
    <t>(2) + (4) + (6)</t>
  </si>
  <si>
    <t>Amortization Balance including Revenue Senstive Items</t>
  </si>
  <si>
    <t>(2) / (10)</t>
  </si>
  <si>
    <t>(4) / (10)</t>
  </si>
  <si>
    <t>Interest Balance including Revenue Sensitive Items</t>
  </si>
  <si>
    <t>(6) / (10)</t>
  </si>
  <si>
    <t>Total Balance including Revenue Sensitive Items</t>
  </si>
  <si>
    <t>(12) + (14) + (16)</t>
  </si>
  <si>
    <t>Recovery of Delivery Deferral Balance by Rate Group</t>
  </si>
  <si>
    <t xml:space="preserve">Line  </t>
  </si>
  <si>
    <t>Deferral Balance including Revenue Sensitive Items</t>
  </si>
  <si>
    <t>Normalizing Adjustments to Remove</t>
  </si>
  <si>
    <t>2017 CBR as Filed</t>
  </si>
  <si>
    <t>Temp Normalization</t>
  </si>
  <si>
    <t>Temp Related Power Costs</t>
  </si>
  <si>
    <t>Rate Case Expense</t>
  </si>
  <si>
    <t>Bad Debt</t>
  </si>
  <si>
    <t>Montana Tax</t>
  </si>
  <si>
    <t>Injuries &amp; Damages</t>
  </si>
  <si>
    <t>Storm Normalization</t>
  </si>
  <si>
    <t>Actual</t>
  </si>
  <si>
    <t xml:space="preserve">  Schedule 46 &amp; 49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</si>
  <si>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</si>
  <si>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</si>
  <si>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</si>
  <si>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</si>
  <si>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</si>
  <si>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</si>
  <si>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</si>
  <si>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</si>
  <si>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</si>
  <si>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</si>
  <si>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</si>
  <si>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</si>
  <si>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</si>
  <si>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</si>
  <si>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</si>
  <si>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</si>
  <si>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</si>
  <si>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</si>
  <si>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</si>
  <si>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40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</si>
  <si>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</si>
  <si>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</si>
  <si>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</si>
  <si>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</si>
  <si>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</si>
  <si>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</si>
  <si>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</si>
  <si>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Background Filter:</t>
  </si>
  <si>
    <t xml:space="preserve">Division {Electric} </t>
  </si>
  <si>
    <t>Rate Category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</si>
  <si>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</si>
  <si>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</si>
  <si>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</si>
  <si>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</si>
  <si>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</si>
  <si>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</si>
  <si>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</si>
  <si>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</si>
  <si>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</si>
  <si>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</si>
  <si>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</si>
  <si>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</si>
  <si>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</si>
  <si>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</si>
  <si>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</si>
  <si>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</si>
  <si>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</si>
  <si>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</si>
  <si>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</si>
  <si>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</si>
  <si>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</si>
  <si>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</si>
  <si>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40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</si>
  <si>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</si>
  <si>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</si>
  <si>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</si>
  <si>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</si>
  <si>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</si>
  <si>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</si>
  <si>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</si>
  <si>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</si>
  <si>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</si>
  <si>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</si>
  <si>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</si>
  <si>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</si>
  <si>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</si>
  <si>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</si>
  <si>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</si>
  <si>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</si>
  <si>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</si>
  <si>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</si>
  <si>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Annual kWh Delivered Sales (Normalized)</t>
  </si>
  <si>
    <t>Schedule 142 Typical Residential Bill Impact</t>
  </si>
  <si>
    <t>Remove:</t>
  </si>
  <si>
    <t>Add:</t>
  </si>
  <si>
    <t>Revenue Change</t>
  </si>
  <si>
    <t>% Change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</si>
  <si>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</si>
  <si>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</si>
  <si>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</si>
  <si>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</si>
  <si>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</si>
  <si>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</si>
  <si>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</si>
  <si>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</si>
  <si>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</t>
  </si>
  <si>
    <t>Sch 194</t>
  </si>
  <si>
    <t>Current Residential Bill</t>
  </si>
  <si>
    <t>Remove:  Schedule 142</t>
  </si>
  <si>
    <t>Add:  Schedule 142</t>
  </si>
  <si>
    <t>Proposed Residential Bill</t>
  </si>
  <si>
    <t>Average Cents-per-kWh</t>
  </si>
  <si>
    <t>Summary Page Residential</t>
  </si>
  <si>
    <t>Typical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</si>
  <si>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</si>
  <si>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</si>
  <si>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</si>
  <si>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</si>
  <si>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</si>
  <si>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</si>
  <si>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</si>
  <si>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</si>
  <si>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</si>
  <si>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Annual Demand (kW or kVa)</t>
  </si>
  <si>
    <t>(f) = (a) x (d)
or
(f) = (b) x (d)</t>
  </si>
  <si>
    <t>(f) = (a) x (e)
or
(f) = (b) x (e)</t>
  </si>
  <si>
    <t>8</t>
  </si>
  <si>
    <t>26</t>
  </si>
  <si>
    <t>Total Retail Sales</t>
  </si>
  <si>
    <t>Schedule 142 Rate Change Impacts by Rate Schedule</t>
  </si>
  <si>
    <t>Schedule 142 Revenue Change</t>
  </si>
  <si>
    <t>Actual kWh (New Rate)</t>
  </si>
  <si>
    <t>Actual kWh (Old Rate)</t>
  </si>
  <si>
    <t>Total Actual Volumetric Delivery Revenue</t>
  </si>
  <si>
    <t>Deferral</t>
  </si>
  <si>
    <t>Deferral Amortization Rate ($/kWh) (New Rate)</t>
  </si>
  <si>
    <t>Delivery Revenue Per Unit ($/KW)</t>
  </si>
  <si>
    <t>Deferral Amortization Rate ($/KW) (New Rate)</t>
  </si>
  <si>
    <t>Delivery Revenue Deferral and Amortization Calculations</t>
  </si>
  <si>
    <t xml:space="preserve">Schedule 7   </t>
  </si>
  <si>
    <t>Monthly Allowed Delivery RPC</t>
  </si>
  <si>
    <t>Allowed Delivery Revenue</t>
  </si>
  <si>
    <t>Actual Delivery Revenue</t>
  </si>
  <si>
    <t>Interest</t>
  </si>
  <si>
    <t>Cumulative Deferral &amp; Interest</t>
  </si>
  <si>
    <t>Deferral Amortization Rate ($/kWh) Old Rate)</t>
  </si>
  <si>
    <t>Cumulative Deferral &amp; Interest Net of Amortization</t>
  </si>
  <si>
    <t>Conversion Factor (ERF UE-130137)</t>
  </si>
  <si>
    <t>Conversion Factor (2017 GRC UE-170033)</t>
  </si>
  <si>
    <t>Deferral for Journal Entry</t>
  </si>
  <si>
    <t>Deferral Amorization for Journal Entry</t>
  </si>
  <si>
    <t>Amounts highlighted in green must be updated with actuals each month using customer count and volume reports from SAP Business Objects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</si>
  <si>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</si>
  <si>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</si>
  <si>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</si>
  <si>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Actual KW (New Rate)</t>
  </si>
  <si>
    <t>Actual KW (Old Rate)</t>
  </si>
  <si>
    <t>Deferral Amortization Rate ($/KW) Old Rate)</t>
  </si>
  <si>
    <t>Schedules 10 &amp; 31</t>
  </si>
  <si>
    <t>Delivery Revenue Amortization Calculations</t>
  </si>
  <si>
    <t>Amounts highlighted in green must be updated with actuals each month using volume reports from SAP Business Objects</t>
  </si>
  <si>
    <t>Fixed Production Cost Revenue Deferral and Amortization Calculations</t>
  </si>
  <si>
    <t>Schedule 7</t>
  </si>
  <si>
    <t>Allowed Fixed Production Cost Revenue</t>
  </si>
  <si>
    <t>Fixed Production Cost Revenue Per Unit ($/kWh)</t>
  </si>
  <si>
    <t>Actual Fixed Production Cost Revenue</t>
  </si>
  <si>
    <t>Total Actual Volumetric FPC Revenue</t>
  </si>
  <si>
    <t>001/2018</t>
  </si>
  <si>
    <t>002/2018</t>
  </si>
  <si>
    <t>003/2018</t>
  </si>
  <si>
    <t>004/2018</t>
  </si>
  <si>
    <t>005/2018</t>
  </si>
  <si>
    <t>006/2018</t>
  </si>
  <si>
    <t>007/2018</t>
  </si>
  <si>
    <t>008/2018</t>
  </si>
  <si>
    <t>009/2018</t>
  </si>
  <si>
    <t>010/2018</t>
  </si>
  <si>
    <t>011/2018</t>
  </si>
  <si>
    <t>012/2018</t>
  </si>
  <si>
    <t xml:space="preserve">  Schedules 7A, 11, 25, 29, 35 &amp; 43</t>
  </si>
  <si>
    <t xml:space="preserve">  Schedules 40</t>
  </si>
  <si>
    <t xml:space="preserve">  Schedules 46 &amp; 49</t>
  </si>
  <si>
    <t>CY 2018</t>
  </si>
  <si>
    <t>12ME Apr 2020</t>
  </si>
  <si>
    <r>
      <rPr>
        <b/>
        <sz val="8"/>
        <color rgb="FF0000FF"/>
        <rFont val="Arial"/>
        <family val="2"/>
      </rPr>
      <t>2019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</si>
  <si>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2019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</si>
  <si>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2019</t>
    </r>
  </si>
  <si>
    <r>
      <t xml:space="preserve">Deferred Balance at End of </t>
    </r>
    <r>
      <rPr>
        <sz val="8"/>
        <color rgb="FF0000FF"/>
        <rFont val="Arial"/>
        <family val="2"/>
      </rPr>
      <t>CY 2018</t>
    </r>
  </si>
  <si>
    <r>
      <t xml:space="preserve">Interest Balance at End of </t>
    </r>
    <r>
      <rPr>
        <sz val="8"/>
        <color rgb="FF0000FF"/>
        <rFont val="Arial"/>
        <family val="2"/>
      </rPr>
      <t>CY 2018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</si>
  <si>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Earnings Test Adjustment</t>
    </r>
  </si>
  <si>
    <t>Fixed Production Cost Revenue Amortization Calculations</t>
  </si>
  <si>
    <r>
      <t xml:space="preserve">Estimated Amortization Balance as of </t>
    </r>
    <r>
      <rPr>
        <sz val="8"/>
        <color rgb="FF0000FF"/>
        <rFont val="Arial"/>
        <family val="2"/>
      </rPr>
      <t>April 30, 2019</t>
    </r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</si>
  <si>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</si>
  <si>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</si>
  <si>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</si>
  <si>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</si>
  <si>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</si>
  <si>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</si>
  <si>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</si>
  <si>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</si>
  <si>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</si>
  <si>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</si>
  <si>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Balance Write off due to roundings</t>
  </si>
  <si>
    <t>Adjustment to Revise Schedule 10 KW Demand Units</t>
  </si>
  <si>
    <t>Activity</t>
  </si>
  <si>
    <r>
      <t xml:space="preserve">Deferral Balance at End of </t>
    </r>
    <r>
      <rPr>
        <sz val="8"/>
        <color rgb="FF0000FF"/>
        <rFont val="Arial"/>
        <family val="2"/>
      </rPr>
      <t>CY 2018</t>
    </r>
  </si>
  <si>
    <r>
      <t>Deferral Balance at End of</t>
    </r>
    <r>
      <rPr>
        <sz val="8"/>
        <color rgb="FF0000FF"/>
        <rFont val="Arial"/>
        <family val="2"/>
      </rPr>
      <t xml:space="preserve"> CY 2018</t>
    </r>
  </si>
  <si>
    <r>
      <rPr>
        <sz val="8"/>
        <color rgb="FF0000FF"/>
        <rFont val="Arial"/>
        <family val="2"/>
      </rPr>
      <t xml:space="preserve">CY 2018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</si>
  <si>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(kWh)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</si>
  <si>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</si>
  <si>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(KW)</t>
    </r>
  </si>
  <si>
    <r>
      <t xml:space="preserve">Proposed Rates Effective 
</t>
    </r>
    <r>
      <rPr>
        <sz val="8"/>
        <color rgb="FF0000FF"/>
        <rFont val="Arial"/>
        <family val="2"/>
      </rPr>
      <t>5-1-19</t>
    </r>
  </si>
  <si>
    <r>
      <t xml:space="preserve">Decoupling
Schedule 142
Revenue 
@ </t>
    </r>
    <r>
      <rPr>
        <sz val="8"/>
        <color rgb="FF0000FF"/>
        <rFont val="Arial"/>
        <family val="2"/>
      </rPr>
      <t>5-1-19</t>
    </r>
  </si>
  <si>
    <r>
      <t>Decoupling
Schedule 142
Revenue 
@</t>
    </r>
    <r>
      <rPr>
        <sz val="8"/>
        <color rgb="FF0000FF"/>
        <rFont val="Arial"/>
        <family val="2"/>
      </rPr>
      <t xml:space="preserve"> 5-1-18</t>
    </r>
  </si>
  <si>
    <t>F2018 YE April 2020</t>
  </si>
  <si>
    <r>
      <t xml:space="preserve">Proposed Rates
Eff. </t>
    </r>
    <r>
      <rPr>
        <sz val="8"/>
        <color rgb="FF0000FF"/>
        <rFont val="Arial"/>
        <family val="2"/>
      </rPr>
      <t>5-1-19</t>
    </r>
  </si>
  <si>
    <r>
      <t xml:space="preserve">Current Rates 
Eff. </t>
    </r>
    <r>
      <rPr>
        <sz val="8"/>
        <color rgb="FF0000FF"/>
        <rFont val="Arial"/>
        <family val="2"/>
      </rPr>
      <t>5-1-18</t>
    </r>
  </si>
  <si>
    <t>Schedule 137 REC's</t>
  </si>
  <si>
    <t>Schedule 141
ERF</t>
  </si>
  <si>
    <t>Schedule 142
 Deferral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</si>
  <si>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</si>
  <si>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</si>
  <si>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</si>
  <si>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2018 Customer Counts</t>
  </si>
  <si>
    <t>CONVERSION FACTOR</t>
  </si>
  <si>
    <t>ADJUSTED FOR FEDERAL TAX RATE CHANGE FROM 35% to 21%</t>
  </si>
  <si>
    <t>FOR THE TWELVE MONTHS ENDED SEPTEMBER 30, 2016</t>
  </si>
  <si>
    <t>GENERAL RATE CASE</t>
  </si>
  <si>
    <t>As Used in UE-180282 and UG-180283</t>
  </si>
  <si>
    <r>
      <t xml:space="preserve">Estimated Amortization through </t>
    </r>
    <r>
      <rPr>
        <b/>
        <sz val="8"/>
        <color rgb="FF0000FF"/>
        <rFont val="Arial"/>
        <family val="2"/>
      </rPr>
      <t>April 2019</t>
    </r>
  </si>
  <si>
    <t>Total Balance</t>
  </si>
  <si>
    <t>46 &amp; 49 *</t>
  </si>
  <si>
    <t>Source: F2018 Load forecast (7-5-18)</t>
  </si>
  <si>
    <t>Allocation %</t>
  </si>
  <si>
    <t>Allocation Factors:</t>
  </si>
  <si>
    <t>Fixed Power Cost Margin Revenue</t>
  </si>
  <si>
    <t>Total Decoupled Revenue</t>
  </si>
  <si>
    <t>Allocated Earnings Sharing:</t>
  </si>
  <si>
    <t>Earnings Test Allocation to Delivery and Fixed Power Cost Revenue</t>
  </si>
  <si>
    <t>Fixed Power Cost Allowed Revenue</t>
  </si>
  <si>
    <t xml:space="preserve">  Schedules 12 &amp; 26</t>
  </si>
  <si>
    <t xml:space="preserve">  Schedules 10 &amp; 31</t>
  </si>
  <si>
    <t>FPC Margin Earnings Sharing Allocation:</t>
  </si>
  <si>
    <t xml:space="preserve">FPC Margin Revenue </t>
  </si>
  <si>
    <t>(k)</t>
  </si>
  <si>
    <t>(l)</t>
  </si>
  <si>
    <t>(m)</t>
  </si>
  <si>
    <t>40*</t>
  </si>
  <si>
    <t xml:space="preserve">*Note: Includes Special Contracts </t>
  </si>
  <si>
    <t>**Note: Schedule 46 + 49 Amortization rate will be set to zero as of May 1, 2019 and actual balance at that time will be written off (Estimated to be $505).</t>
  </si>
  <si>
    <t>Schedule 40*</t>
  </si>
  <si>
    <t>PUGET SOUND ENERGY</t>
  </si>
  <si>
    <t>Electric Earnings Sharing Test (Excludes Normalizing Adjustments per UE-170033 / UG-170034)</t>
  </si>
  <si>
    <t>Commission Basis Report</t>
  </si>
  <si>
    <t>FOR THE TWELVE MONTHS ENDED DECEMBER 31, 2018</t>
  </si>
  <si>
    <t>2018 Adjusted CBR Earnings Test</t>
  </si>
  <si>
    <t>Rate Base Adjustments</t>
  </si>
  <si>
    <t>Commission basis report pg 3-A thru 3-B</t>
  </si>
  <si>
    <t xml:space="preserve">Restated Rate Base </t>
  </si>
  <si>
    <t>Commission basis report pg 1.01 line b</t>
  </si>
  <si>
    <t>Threshold (only 13 days at 2017 GRC ROR)</t>
  </si>
  <si>
    <t>(Source:  UE-130137/UG-130138 and UE-170033/UG-170034)</t>
  </si>
  <si>
    <t>Maximum Net Operating Income</t>
  </si>
  <si>
    <t>Line 2 x Line 3</t>
  </si>
  <si>
    <t>Normalizing Adjustments</t>
  </si>
  <si>
    <t>Restated Net Operating Income (Cumulative)</t>
  </si>
  <si>
    <t>Previous Column + Line 5</t>
  </si>
  <si>
    <t>Difference</t>
  </si>
  <si>
    <t>Line 4 - Line 6</t>
  </si>
  <si>
    <t>Excess Earnings (Cumulative)</t>
  </si>
  <si>
    <t>Greater of zero or line 7</t>
  </si>
  <si>
    <t>Earnings Sharing %</t>
  </si>
  <si>
    <t>UE-121697</t>
  </si>
  <si>
    <t>After-Tax Earnings Sharing (Cumulative)</t>
  </si>
  <si>
    <t>Line 8 x Line 9</t>
  </si>
  <si>
    <t>(Source:  UE-170033/UG-170034)</t>
  </si>
  <si>
    <t>Incremental Earnings Sharing for CY 2017 for Cost of Svc</t>
  </si>
  <si>
    <t>Line 10 ÷ Line11, &amp; for adj:  (Line 10 - Previous Line 10) ÷ Line11</t>
  </si>
  <si>
    <t>FEDERAL INCOME TAX ( LINE 7  * 35% )</t>
  </si>
  <si>
    <t>Present Rates Effective 
4-30-19</t>
  </si>
  <si>
    <t>Average Residential Usage YE April 2020</t>
  </si>
  <si>
    <t>Annual Estimated Revenue @ Rates Effective 4/30/2019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</si>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</sst>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&quot;$&quot;#,##0\ ;\(&quot;$&quot;#,##0\)"/>
    <numFmt numFmtId="171" formatCode="0.000000"/>
    <numFmt numFmtId="172" formatCode="_(* #,##0.000000_);_(* \(#,##0.000000\);_(* &quot;-&quot;??_);_(@_)"/>
    <numFmt numFmtId="173" formatCode="#,##0.000_);\(#,##0.000\)"/>
    <numFmt numFmtId="174" formatCode="[$-409]mmm\-yy;@"/>
    <numFmt numFmtId="175" formatCode="0.0000%"/>
    <numFmt numFmtId="176" formatCode="#,##0;&quot;-&quot;#,##0"/>
    <numFmt numFmtId="177" formatCode="_(&quot;$&quot;* #,##0.0_);_(&quot;$&quot;* \(#,##0.0\);_(&quot;$&quot;* &quot;-&quot;??_);_(@_)"/>
    <numFmt numFmtId="178" formatCode="_(&quot;$&quot;* #,##0.0000_);_(&quot;$&quot;* \(#,##0.0000\);_(&quot;$&quot;* &quot;-&quot;????_);_(@_)"/>
    <numFmt numFmtId="179" formatCode="00000"/>
    <numFmt numFmtId="180" formatCode="#,##0.00000000000;[Red]\-#,##0.00000000000"/>
    <numFmt numFmtId="181" formatCode="&quot;$&quot;#,##0.00"/>
  </numFmts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u/>
      <sz val="8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u val="doubleAccounting"/>
      <sz val="8"/>
      <name val="Arial"/>
      <family val="2"/>
    </font>
    <font>
      <sz val="8"/>
      <color indexed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color rgb="FF0000FF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Helv"/>
    </font>
    <font>
      <sz val="10.5"/>
      <color theme="1"/>
      <name val="Calibri"/>
      <family val="2"/>
    </font>
    <font>
      <sz val="8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"/>
      <name val="Calibri"/>
      <family val="2"/>
      <scheme val="minor"/>
    </font>
    <font>
      <b/>
      <i/>
      <sz val="8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57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2" fillId="0" borderId="0">
      <alignment horizontal="left" wrapText="1"/>
    </xf>
    <xf numFmtId="43" fontId="2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4" fontId="2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/>
    <xf numFmtId="2" fontId="33" fillId="0" borderId="0" applyFont="0" applyFill="0" applyBorder="0" applyAlignment="0" applyProtection="0"/>
    <xf numFmtId="38" fontId="3" fillId="10" borderId="0" applyNumberFormat="0" applyBorder="0" applyAlignment="0" applyProtection="0"/>
    <xf numFmtId="38" fontId="11" fillId="0" borderId="0"/>
    <xf numFmtId="40" fontId="11" fillId="0" borderId="0"/>
    <xf numFmtId="10" fontId="3" fillId="2" borderId="6" applyNumberFormat="0" applyBorder="0" applyAlignment="0" applyProtection="0"/>
    <xf numFmtId="44" fontId="1" fillId="0" borderId="21" applyNumberFormat="0" applyFont="0" applyAlignment="0">
      <alignment horizontal="center"/>
    </xf>
    <xf numFmtId="44" fontId="1" fillId="0" borderId="22" applyNumberFormat="0" applyFont="0" applyAlignment="0">
      <alignment horizontal="center"/>
    </xf>
    <xf numFmtId="180" fontId="2" fillId="0" borderId="0"/>
    <xf numFmtId="0" fontId="35" fillId="0" borderId="0"/>
    <xf numFmtId="171" fontId="36" fillId="0" borderId="0">
      <alignment horizontal="left" wrapText="1"/>
    </xf>
    <xf numFmtId="0" fontId="6" fillId="0" borderId="0"/>
    <xf numFmtId="0" fontId="10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2" fillId="2" borderId="0"/>
    <xf numFmtId="0" fontId="34" fillId="11" borderId="0"/>
    <xf numFmtId="0" fontId="37" fillId="11" borderId="23"/>
    <xf numFmtId="0" fontId="38" fillId="12" borderId="24"/>
    <xf numFmtId="0" fontId="39" fillId="11" borderId="25"/>
    <xf numFmtId="42" fontId="8" fillId="13" borderId="3">
      <alignment vertical="center"/>
    </xf>
    <xf numFmtId="0" fontId="1" fillId="2" borderId="1" applyNumberFormat="0">
      <alignment horizontal="center" vertical="center" wrapText="1"/>
    </xf>
    <xf numFmtId="178" fontId="2" fillId="2" borderId="0"/>
    <xf numFmtId="42" fontId="7" fillId="2" borderId="5">
      <alignment horizontal="left"/>
    </xf>
    <xf numFmtId="38" fontId="3" fillId="0" borderId="26"/>
    <xf numFmtId="38" fontId="11" fillId="0" borderId="5"/>
    <xf numFmtId="171" fontId="2" fillId="0" borderId="0">
      <alignment horizontal="left" wrapText="1"/>
    </xf>
    <xf numFmtId="0" fontId="2" fillId="0" borderId="0" applyNumberFormat="0" applyBorder="0" applyAlignment="0"/>
    <xf numFmtId="0" fontId="34" fillId="0" borderId="0"/>
    <xf numFmtId="0" fontId="37" fillId="11" borderId="0"/>
    <xf numFmtId="181" fontId="40" fillId="0" borderId="0">
      <alignment horizontal="left" vertical="center"/>
    </xf>
    <xf numFmtId="0" fontId="1" fillId="2" borderId="0">
      <alignment horizontal="left" wrapText="1"/>
    </xf>
    <xf numFmtId="0" fontId="41" fillId="0" borderId="0">
      <alignment horizontal="left" vertical="center"/>
    </xf>
  </cellStyleXfs>
  <cellXfs count="419">
    <xf numFmtId="0" fontId="0" fillId="0" borderId="0" xfId="0"/>
    <xf numFmtId="42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left"/>
    </xf>
    <xf numFmtId="0" fontId="3" fillId="0" borderId="0" xfId="0" applyNumberFormat="1" applyFont="1" applyAlignment="1"/>
    <xf numFmtId="0" fontId="11" fillId="0" borderId="0" xfId="0" applyFont="1" applyAlignment="1"/>
    <xf numFmtId="0" fontId="12" fillId="0" borderId="0" xfId="0" applyFont="1"/>
    <xf numFmtId="0" fontId="12" fillId="0" borderId="0" xfId="0" applyFont="1" applyFill="1"/>
    <xf numFmtId="0" fontId="13" fillId="0" borderId="0" xfId="0" applyFont="1" applyFill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164" fontId="14" fillId="0" borderId="0" xfId="0" applyNumberFormat="1" applyFont="1" applyFill="1" applyBorder="1"/>
    <xf numFmtId="164" fontId="16" fillId="0" borderId="0" xfId="0" applyNumberFormat="1" applyFont="1" applyFill="1" applyBorder="1"/>
    <xf numFmtId="164" fontId="16" fillId="0" borderId="1" xfId="0" applyNumberFormat="1" applyFont="1" applyFill="1" applyBorder="1"/>
    <xf numFmtId="3" fontId="16" fillId="0" borderId="1" xfId="0" applyNumberFormat="1" applyFont="1" applyFill="1" applyBorder="1"/>
    <xf numFmtId="165" fontId="14" fillId="0" borderId="2" xfId="0" applyNumberFormat="1" applyFont="1" applyFill="1" applyBorder="1"/>
    <xf numFmtId="165" fontId="16" fillId="0" borderId="0" xfId="0" applyNumberFormat="1" applyFont="1" applyFill="1"/>
    <xf numFmtId="164" fontId="14" fillId="0" borderId="0" xfId="0" applyNumberFormat="1" applyFont="1" applyFill="1"/>
    <xf numFmtId="44" fontId="16" fillId="0" borderId="0" xfId="0" applyNumberFormat="1" applyFont="1" applyFill="1"/>
    <xf numFmtId="169" fontId="3" fillId="0" borderId="0" xfId="0" applyNumberFormat="1" applyFont="1" applyFill="1" applyAlignment="1"/>
    <xf numFmtId="0" fontId="3" fillId="0" borderId="0" xfId="0" applyFont="1" applyFill="1" applyAlignment="1"/>
    <xf numFmtId="0" fontId="3" fillId="0" borderId="0" xfId="0" applyFont="1" applyFill="1"/>
    <xf numFmtId="169" fontId="11" fillId="0" borderId="0" xfId="0" applyNumberFormat="1" applyFont="1" applyFill="1" applyAlignment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Border="1" applyAlignment="1">
      <alignment horizontal="centerContinuous"/>
    </xf>
    <xf numFmtId="170" fontId="11" fillId="0" borderId="0" xfId="0" applyNumberFormat="1" applyFont="1" applyFill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1" fillId="0" borderId="0" xfId="0" applyFont="1" applyBorder="1" applyProtection="1">
      <protection locked="0"/>
    </xf>
    <xf numFmtId="0" fontId="3" fillId="0" borderId="0" xfId="0" applyFont="1"/>
    <xf numFmtId="0" fontId="3" fillId="0" borderId="0" xfId="0" applyFont="1" applyBorder="1"/>
    <xf numFmtId="165" fontId="14" fillId="0" borderId="0" xfId="0" applyNumberFormat="1" applyFont="1" applyFill="1" applyAlignment="1"/>
    <xf numFmtId="165" fontId="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Alignment="1"/>
    <xf numFmtId="0" fontId="16" fillId="0" borderId="0" xfId="0" applyFont="1" applyFill="1"/>
    <xf numFmtId="0" fontId="11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18" fillId="0" borderId="0" xfId="0" applyFont="1"/>
    <xf numFmtId="0" fontId="18" fillId="0" borderId="0" xfId="0" applyFont="1" applyFill="1"/>
    <xf numFmtId="0" fontId="14" fillId="0" borderId="1" xfId="0" applyFont="1" applyFill="1" applyBorder="1" applyAlignment="1"/>
    <xf numFmtId="164" fontId="16" fillId="0" borderId="0" xfId="0" applyNumberFormat="1" applyFont="1" applyFill="1"/>
    <xf numFmtId="166" fontId="16" fillId="0" borderId="1" xfId="0" applyNumberFormat="1" applyFont="1" applyFill="1" applyBorder="1"/>
    <xf numFmtId="165" fontId="14" fillId="0" borderId="0" xfId="0" applyNumberFormat="1" applyFont="1" applyFill="1"/>
    <xf numFmtId="167" fontId="14" fillId="0" borderId="0" xfId="0" applyNumberFormat="1" applyFont="1" applyFill="1"/>
    <xf numFmtId="167" fontId="14" fillId="0" borderId="0" xfId="0" applyNumberFormat="1" applyFont="1" applyFill="1" applyBorder="1"/>
    <xf numFmtId="165" fontId="14" fillId="0" borderId="0" xfId="0" applyNumberFormat="1" applyFont="1" applyFill="1" applyBorder="1"/>
    <xf numFmtId="165" fontId="16" fillId="0" borderId="1" xfId="0" applyNumberFormat="1" applyFont="1" applyFill="1" applyBorder="1"/>
    <xf numFmtId="10" fontId="14" fillId="0" borderId="0" xfId="0" applyNumberFormat="1" applyFont="1" applyFill="1"/>
    <xf numFmtId="10" fontId="14" fillId="0" borderId="0" xfId="0" applyNumberFormat="1" applyFont="1" applyFill="1" applyBorder="1"/>
    <xf numFmtId="165" fontId="12" fillId="0" borderId="0" xfId="0" applyNumberFormat="1" applyFont="1" applyFill="1"/>
    <xf numFmtId="167" fontId="12" fillId="0" borderId="0" xfId="0" applyNumberFormat="1" applyFont="1" applyFill="1"/>
    <xf numFmtId="166" fontId="16" fillId="0" borderId="0" xfId="0" applyNumberFormat="1" applyFont="1" applyFill="1"/>
    <xf numFmtId="44" fontId="14" fillId="0" borderId="0" xfId="0" applyNumberFormat="1" applyFont="1" applyFill="1"/>
    <xf numFmtId="44" fontId="4" fillId="0" borderId="0" xfId="0" applyNumberFormat="1" applyFont="1" applyFill="1"/>
    <xf numFmtId="165" fontId="16" fillId="0" borderId="0" xfId="0" applyNumberFormat="1" applyFont="1" applyFill="1" applyBorder="1"/>
    <xf numFmtId="168" fontId="18" fillId="0" borderId="0" xfId="0" applyNumberFormat="1" applyFont="1"/>
    <xf numFmtId="44" fontId="14" fillId="0" borderId="0" xfId="0" applyNumberFormat="1" applyFont="1" applyFill="1" applyBorder="1"/>
    <xf numFmtId="44" fontId="18" fillId="0" borderId="0" xfId="0" applyNumberFormat="1" applyFont="1"/>
    <xf numFmtId="10" fontId="18" fillId="0" borderId="0" xfId="0" applyNumberFormat="1" applyFont="1"/>
    <xf numFmtId="44" fontId="12" fillId="0" borderId="0" xfId="0" applyNumberFormat="1" applyFont="1" applyFill="1"/>
    <xf numFmtId="165" fontId="18" fillId="0" borderId="0" xfId="0" applyNumberFormat="1" applyFont="1"/>
    <xf numFmtId="9" fontId="18" fillId="0" borderId="0" xfId="0" applyNumberFormat="1" applyFont="1"/>
    <xf numFmtId="0" fontId="3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0" fontId="3" fillId="0" borderId="0" xfId="0" applyNumberFormat="1" applyFont="1" applyAlignment="1">
      <alignment horizontal="centerContinuous" vertical="center"/>
    </xf>
    <xf numFmtId="0" fontId="11" fillId="3" borderId="12" xfId="0" applyNumberFormat="1" applyFont="1" applyFill="1" applyBorder="1" applyAlignment="1">
      <alignment horizontal="centerContinuous"/>
    </xf>
    <xf numFmtId="0" fontId="3" fillId="3" borderId="3" xfId="0" applyNumberFormat="1" applyFont="1" applyFill="1" applyBorder="1" applyAlignment="1">
      <alignment horizontal="centerContinuous"/>
    </xf>
    <xf numFmtId="0" fontId="3" fillId="3" borderId="13" xfId="0" applyNumberFormat="1" applyFont="1" applyFill="1" applyBorder="1" applyAlignment="1">
      <alignment horizontal="centerContinuous"/>
    </xf>
    <xf numFmtId="0" fontId="3" fillId="0" borderId="0" xfId="0" applyNumberFormat="1" applyFont="1" applyFill="1" applyAlignment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Continuous" vertical="center"/>
    </xf>
    <xf numFmtId="0" fontId="11" fillId="0" borderId="14" xfId="0" applyNumberFormat="1" applyFont="1" applyBorder="1" applyAlignment="1">
      <alignment horizontal="center" vertical="center" wrapText="1"/>
    </xf>
    <xf numFmtId="0" fontId="11" fillId="3" borderId="15" xfId="0" applyNumberFormat="1" applyFont="1" applyFill="1" applyBorder="1" applyAlignment="1">
      <alignment horizontal="center" vertical="center" wrapText="1"/>
    </xf>
    <xf numFmtId="0" fontId="11" fillId="3" borderId="14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/>
    </xf>
    <xf numFmtId="42" fontId="3" fillId="0" borderId="16" xfId="0" applyNumberFormat="1" applyFont="1" applyFill="1" applyBorder="1" applyAlignment="1"/>
    <xf numFmtId="0" fontId="3" fillId="0" borderId="8" xfId="0" applyNumberFormat="1" applyFont="1" applyBorder="1" applyAlignment="1">
      <alignment horizontal="center"/>
    </xf>
    <xf numFmtId="42" fontId="3" fillId="0" borderId="8" xfId="0" applyNumberFormat="1" applyFont="1" applyFill="1" applyBorder="1" applyAlignment="1"/>
    <xf numFmtId="42" fontId="3" fillId="0" borderId="7" xfId="0" applyNumberFormat="1" applyFont="1" applyFill="1" applyBorder="1" applyAlignment="1"/>
    <xf numFmtId="3" fontId="3" fillId="0" borderId="7" xfId="0" applyNumberFormat="1" applyFont="1" applyFill="1" applyBorder="1" applyAlignment="1"/>
    <xf numFmtId="0" fontId="3" fillId="0" borderId="10" xfId="0" applyNumberFormat="1" applyFont="1" applyBorder="1" applyAlignment="1">
      <alignment horizontal="center"/>
    </xf>
    <xf numFmtId="42" fontId="3" fillId="0" borderId="6" xfId="0" applyNumberFormat="1" applyFont="1" applyFill="1" applyBorder="1" applyAlignment="1"/>
    <xf numFmtId="42" fontId="3" fillId="4" borderId="6" xfId="0" applyNumberFormat="1" applyFont="1" applyFill="1" applyBorder="1" applyAlignment="1"/>
    <xf numFmtId="0" fontId="14" fillId="0" borderId="0" xfId="0" applyFont="1"/>
    <xf numFmtId="41" fontId="11" fillId="0" borderId="0" xfId="0" applyNumberFormat="1" applyFont="1" applyFill="1" applyBorder="1" applyAlignment="1">
      <alignment horizontal="center"/>
    </xf>
    <xf numFmtId="41" fontId="11" fillId="0" borderId="1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left"/>
    </xf>
    <xf numFmtId="0" fontId="14" fillId="0" borderId="0" xfId="0" quotePrefix="1" applyFont="1" applyFill="1" applyAlignment="1">
      <alignment horizontal="center"/>
    </xf>
    <xf numFmtId="164" fontId="14" fillId="0" borderId="0" xfId="0" quotePrefix="1" applyNumberFormat="1" applyFont="1" applyFill="1" applyAlignment="1">
      <alignment horizontal="center"/>
    </xf>
    <xf numFmtId="10" fontId="14" fillId="0" borderId="0" xfId="0" quotePrefix="1" applyNumberFormat="1" applyFont="1" applyFill="1" applyAlignment="1">
      <alignment horizontal="right"/>
    </xf>
    <xf numFmtId="164" fontId="16" fillId="0" borderId="0" xfId="0" quotePrefix="1" applyNumberFormat="1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71" fontId="16" fillId="0" borderId="0" xfId="0" applyNumberFormat="1" applyFont="1" applyFill="1" applyBorder="1"/>
    <xf numFmtId="164" fontId="4" fillId="0" borderId="0" xfId="0" applyNumberFormat="1" applyFont="1" applyFill="1"/>
    <xf numFmtId="0" fontId="11" fillId="0" borderId="0" xfId="0" applyFont="1"/>
    <xf numFmtId="0" fontId="20" fillId="0" borderId="0" xfId="0" applyFont="1" applyFill="1" applyAlignment="1"/>
    <xf numFmtId="0" fontId="13" fillId="0" borderId="0" xfId="0" applyFont="1" applyFill="1" applyAlignment="1"/>
    <xf numFmtId="0" fontId="4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17" fontId="17" fillId="0" borderId="0" xfId="0" applyNumberFormat="1" applyFont="1" applyFill="1" applyAlignment="1">
      <alignment horizontal="center" wrapText="1"/>
    </xf>
    <xf numFmtId="0" fontId="21" fillId="5" borderId="0" xfId="0" applyFont="1" applyFill="1"/>
    <xf numFmtId="0" fontId="3" fillId="5" borderId="0" xfId="0" applyFont="1" applyFill="1"/>
    <xf numFmtId="0" fontId="3" fillId="0" borderId="0" xfId="0" applyFont="1" applyFill="1" applyAlignment="1">
      <alignment horizontal="left"/>
    </xf>
    <xf numFmtId="44" fontId="3" fillId="0" borderId="0" xfId="0" applyNumberFormat="1" applyFont="1" applyFill="1"/>
    <xf numFmtId="0" fontId="22" fillId="0" borderId="0" xfId="0" applyFont="1"/>
    <xf numFmtId="43" fontId="16" fillId="0" borderId="0" xfId="0" applyNumberFormat="1" applyFont="1" applyFill="1"/>
    <xf numFmtId="43" fontId="3" fillId="0" borderId="3" xfId="0" applyNumberFormat="1" applyFont="1" applyFill="1" applyBorder="1"/>
    <xf numFmtId="0" fontId="5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23" fillId="0" borderId="0" xfId="0" applyFont="1"/>
    <xf numFmtId="0" fontId="23" fillId="0" borderId="0" xfId="0" applyFont="1" applyFill="1"/>
    <xf numFmtId="43" fontId="22" fillId="0" borderId="0" xfId="0" applyNumberFormat="1" applyFont="1" applyFill="1"/>
    <xf numFmtId="0" fontId="22" fillId="0" borderId="0" xfId="0" applyFont="1" applyFill="1"/>
    <xf numFmtId="44" fontId="3" fillId="5" borderId="0" xfId="0" applyNumberFormat="1" applyFont="1" applyFill="1"/>
    <xf numFmtId="44" fontId="3" fillId="0" borderId="0" xfId="0" applyNumberFormat="1" applyFont="1" applyFill="1" applyBorder="1"/>
    <xf numFmtId="43" fontId="3" fillId="0" borderId="1" xfId="0" applyNumberFormat="1" applyFont="1" applyFill="1" applyBorder="1"/>
    <xf numFmtId="44" fontId="3" fillId="0" borderId="2" xfId="0" applyNumberFormat="1" applyFont="1" applyFill="1" applyBorder="1"/>
    <xf numFmtId="43" fontId="3" fillId="0" borderId="0" xfId="0" applyNumberFormat="1" applyFont="1" applyFill="1"/>
    <xf numFmtId="44" fontId="3" fillId="0" borderId="4" xfId="0" applyNumberFormat="1" applyFont="1" applyFill="1" applyBorder="1"/>
    <xf numFmtId="44" fontId="3" fillId="0" borderId="0" xfId="0" applyNumberFormat="1" applyFont="1"/>
    <xf numFmtId="164" fontId="3" fillId="0" borderId="0" xfId="0" applyNumberFormat="1" applyFont="1"/>
    <xf numFmtId="177" fontId="3" fillId="0" borderId="0" xfId="0" applyNumberFormat="1" applyFont="1"/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21" fillId="0" borderId="0" xfId="0" applyFont="1"/>
    <xf numFmtId="166" fontId="16" fillId="0" borderId="0" xfId="0" applyNumberFormat="1" applyFont="1"/>
    <xf numFmtId="164" fontId="14" fillId="0" borderId="3" xfId="0" applyNumberFormat="1" applyFont="1" applyBorder="1"/>
    <xf numFmtId="0" fontId="16" fillId="0" borderId="0" xfId="0" applyFont="1"/>
    <xf numFmtId="0" fontId="11" fillId="0" borderId="0" xfId="0" applyFont="1" applyFill="1" applyAlignment="1">
      <alignment horizontal="centerContinuous"/>
    </xf>
    <xf numFmtId="17" fontId="3" fillId="0" borderId="1" xfId="0" applyNumberFormat="1" applyFont="1" applyFill="1" applyBorder="1" applyAlignment="1">
      <alignment horizontal="center"/>
    </xf>
    <xf numFmtId="166" fontId="22" fillId="0" borderId="0" xfId="0" applyNumberFormat="1" applyFont="1" applyFill="1" applyBorder="1"/>
    <xf numFmtId="166" fontId="3" fillId="0" borderId="0" xfId="0" applyNumberFormat="1" applyFont="1" applyFill="1"/>
    <xf numFmtId="166" fontId="3" fillId="0" borderId="0" xfId="0" applyNumberFormat="1" applyFont="1" applyFill="1" applyBorder="1"/>
    <xf numFmtId="43" fontId="3" fillId="0" borderId="0" xfId="0" applyNumberFormat="1" applyFont="1" applyFill="1" applyBorder="1"/>
    <xf numFmtId="166" fontId="3" fillId="0" borderId="5" xfId="0" applyNumberFormat="1" applyFont="1" applyFill="1" applyBorder="1"/>
    <xf numFmtId="37" fontId="3" fillId="0" borderId="0" xfId="0" applyNumberFormat="1" applyFont="1" applyFill="1" applyBorder="1"/>
    <xf numFmtId="166" fontId="3" fillId="0" borderId="1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166" fontId="24" fillId="0" borderId="0" xfId="0" applyNumberFormat="1" applyFont="1" applyFill="1" applyBorder="1"/>
    <xf numFmtId="37" fontId="22" fillId="0" borderId="0" xfId="0" applyNumberFormat="1" applyFont="1" applyFill="1" applyBorder="1"/>
    <xf numFmtId="14" fontId="3" fillId="0" borderId="0" xfId="0" applyNumberFormat="1" applyFont="1" applyFill="1" applyAlignment="1">
      <alignment horizontal="center"/>
    </xf>
    <xf numFmtId="166" fontId="24" fillId="0" borderId="1" xfId="0" applyNumberFormat="1" applyFont="1" applyFill="1" applyBorder="1"/>
    <xf numFmtId="166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/>
    <xf numFmtId="39" fontId="3" fillId="0" borderId="0" xfId="0" applyNumberFormat="1" applyFont="1" applyFill="1"/>
    <xf numFmtId="2" fontId="3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4" fontId="3" fillId="0" borderId="0" xfId="0" applyNumberFormat="1" applyFont="1" applyFill="1"/>
    <xf numFmtId="14" fontId="3" fillId="0" borderId="0" xfId="0" applyNumberFormat="1" applyFont="1" applyFill="1" applyBorder="1"/>
    <xf numFmtId="0" fontId="3" fillId="0" borderId="1" xfId="0" quotePrefix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0" fontId="3" fillId="0" borderId="0" xfId="0" applyNumberFormat="1" applyFont="1" applyFill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 indent="1"/>
    </xf>
    <xf numFmtId="166" fontId="3" fillId="0" borderId="3" xfId="0" applyNumberFormat="1" applyFont="1" applyFill="1" applyBorder="1"/>
    <xf numFmtId="164" fontId="3" fillId="0" borderId="3" xfId="0" applyNumberFormat="1" applyFont="1" applyFill="1" applyBorder="1"/>
    <xf numFmtId="10" fontId="3" fillId="0" borderId="3" xfId="0" applyNumberFormat="1" applyFont="1" applyFill="1" applyBorder="1"/>
    <xf numFmtId="164" fontId="16" fillId="0" borderId="3" xfId="0" applyNumberFormat="1" applyFont="1" applyFill="1" applyBorder="1"/>
    <xf numFmtId="166" fontId="3" fillId="0" borderId="4" xfId="0" applyNumberFormat="1" applyFont="1" applyFill="1" applyBorder="1"/>
    <xf numFmtId="164" fontId="3" fillId="0" borderId="4" xfId="0" applyNumberFormat="1" applyFont="1" applyFill="1" applyBorder="1"/>
    <xf numFmtId="10" fontId="3" fillId="0" borderId="4" xfId="0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quotePrefix="1" applyFont="1" applyBorder="1" applyAlignment="1">
      <alignment horizontal="center" wrapText="1"/>
    </xf>
    <xf numFmtId="166" fontId="3" fillId="0" borderId="0" xfId="0" applyNumberFormat="1" applyFont="1"/>
    <xf numFmtId="10" fontId="3" fillId="0" borderId="0" xfId="0" applyNumberFormat="1" applyFont="1"/>
    <xf numFmtId="166" fontId="3" fillId="0" borderId="4" xfId="0" applyNumberFormat="1" applyFont="1" applyBorder="1"/>
    <xf numFmtId="44" fontId="3" fillId="0" borderId="4" xfId="0" applyNumberFormat="1" applyFont="1" applyBorder="1"/>
    <xf numFmtId="10" fontId="3" fillId="0" borderId="4" xfId="0" applyNumberFormat="1" applyFont="1" applyBorder="1"/>
    <xf numFmtId="0" fontId="3" fillId="0" borderId="0" xfId="0" quotePrefix="1" applyFont="1" applyFill="1" applyAlignment="1">
      <alignment horizontal="left"/>
    </xf>
    <xf numFmtId="166" fontId="3" fillId="0" borderId="0" xfId="0" applyNumberFormat="1" applyFont="1" applyBorder="1"/>
    <xf numFmtId="44" fontId="3" fillId="0" borderId="0" xfId="0" applyNumberFormat="1" applyFont="1" applyBorder="1"/>
    <xf numFmtId="10" fontId="3" fillId="0" borderId="0" xfId="0" applyNumberFormat="1" applyFont="1" applyBorder="1"/>
    <xf numFmtId="0" fontId="3" fillId="0" borderId="1" xfId="0" quotePrefix="1" applyFont="1" applyBorder="1" applyAlignment="1">
      <alignment horizontal="left"/>
    </xf>
    <xf numFmtId="0" fontId="3" fillId="0" borderId="1" xfId="0" applyFont="1" applyBorder="1"/>
    <xf numFmtId="0" fontId="3" fillId="0" borderId="13" xfId="0" quotePrefix="1" applyFont="1" applyFill="1" applyBorder="1" applyAlignment="1">
      <alignment horizontal="center" wrapText="1"/>
    </xf>
    <xf numFmtId="0" fontId="3" fillId="0" borderId="7" xfId="0" quotePrefix="1" applyFont="1" applyFill="1" applyBorder="1" applyAlignment="1">
      <alignment horizontal="center" wrapText="1"/>
    </xf>
    <xf numFmtId="0" fontId="3" fillId="0" borderId="17" xfId="0" quotePrefix="1" applyFont="1" applyFill="1" applyBorder="1" applyAlignment="1">
      <alignment horizontal="center" wrapText="1"/>
    </xf>
    <xf numFmtId="165" fontId="3" fillId="0" borderId="17" xfId="0" applyNumberFormat="1" applyFont="1" applyFill="1" applyBorder="1"/>
    <xf numFmtId="165" fontId="3" fillId="0" borderId="18" xfId="0" applyNumberFormat="1" applyFont="1" applyFill="1" applyBorder="1"/>
    <xf numFmtId="165" fontId="3" fillId="0" borderId="9" xfId="0" applyNumberFormat="1" applyFont="1" applyFill="1" applyBorder="1"/>
    <xf numFmtId="165" fontId="3" fillId="0" borderId="11" xfId="0" applyNumberFormat="1" applyFont="1" applyFill="1" applyBorder="1"/>
    <xf numFmtId="0" fontId="3" fillId="0" borderId="8" xfId="0" applyFont="1" applyFill="1" applyBorder="1"/>
    <xf numFmtId="0" fontId="3" fillId="0" borderId="18" xfId="0" applyFont="1" applyFill="1" applyBorder="1"/>
    <xf numFmtId="165" fontId="4" fillId="0" borderId="8" xfId="0" quotePrefix="1" applyNumberFormat="1" applyFont="1" applyFill="1" applyBorder="1" applyAlignment="1"/>
    <xf numFmtId="165" fontId="3" fillId="0" borderId="18" xfId="0" quotePrefix="1" applyNumberFormat="1" applyFont="1" applyFill="1" applyBorder="1" applyAlignment="1"/>
    <xf numFmtId="165" fontId="16" fillId="0" borderId="18" xfId="0" quotePrefix="1" applyNumberFormat="1" applyFont="1" applyFill="1" applyBorder="1" applyAlignment="1"/>
    <xf numFmtId="165" fontId="3" fillId="0" borderId="9" xfId="0" quotePrefix="1" applyNumberFormat="1" applyFont="1" applyFill="1" applyBorder="1" applyAlignment="1"/>
    <xf numFmtId="165" fontId="3" fillId="0" borderId="11" xfId="0" quotePrefix="1" applyNumberFormat="1" applyFont="1" applyFill="1" applyBorder="1" applyAlignment="1"/>
    <xf numFmtId="165" fontId="3" fillId="0" borderId="8" xfId="0" quotePrefix="1" applyNumberFormat="1" applyFont="1" applyFill="1" applyBorder="1" applyAlignment="1"/>
    <xf numFmtId="165" fontId="3" fillId="0" borderId="8" xfId="0" applyNumberFormat="1" applyFont="1" applyFill="1" applyBorder="1"/>
    <xf numFmtId="165" fontId="3" fillId="0" borderId="10" xfId="0" applyNumberFormat="1" applyFont="1" applyFill="1" applyBorder="1"/>
    <xf numFmtId="165" fontId="3" fillId="0" borderId="19" xfId="0" applyNumberFormat="1" applyFont="1" applyFill="1" applyBorder="1"/>
    <xf numFmtId="0" fontId="3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quotePrefix="1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7" fontId="3" fillId="0" borderId="0" xfId="0" quotePrefix="1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/>
    <xf numFmtId="0" fontId="4" fillId="0" borderId="0" xfId="0" applyFont="1" applyFill="1"/>
    <xf numFmtId="165" fontId="3" fillId="0" borderId="0" xfId="0" applyNumberFormat="1" applyFont="1" applyFill="1"/>
    <xf numFmtId="0" fontId="13" fillId="0" borderId="1" xfId="0" applyFont="1" applyFill="1" applyBorder="1" applyAlignment="1">
      <alignment vertical="center"/>
    </xf>
    <xf numFmtId="174" fontId="13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/>
    <xf numFmtId="0" fontId="5" fillId="0" borderId="0" xfId="0" applyFont="1"/>
    <xf numFmtId="166" fontId="14" fillId="0" borderId="0" xfId="0" applyNumberFormat="1" applyFont="1"/>
    <xf numFmtId="0" fontId="25" fillId="0" borderId="0" xfId="0" applyFont="1" applyFill="1" applyBorder="1"/>
    <xf numFmtId="3" fontId="16" fillId="0" borderId="0" xfId="0" applyNumberFormat="1" applyFont="1" applyFill="1"/>
    <xf numFmtId="0" fontId="25" fillId="0" borderId="0" xfId="0" applyFont="1" applyFill="1"/>
    <xf numFmtId="9" fontId="14" fillId="0" borderId="0" xfId="0" applyNumberFormat="1" applyFont="1"/>
    <xf numFmtId="0" fontId="26" fillId="0" borderId="0" xfId="0" applyFont="1"/>
    <xf numFmtId="0" fontId="27" fillId="0" borderId="0" xfId="0" applyFont="1"/>
    <xf numFmtId="17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left" indent="2"/>
    </xf>
    <xf numFmtId="1" fontId="5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3" fillId="0" borderId="0" xfId="0" applyFont="1" applyFill="1" applyAlignment="1">
      <alignment horizontal="left" indent="1"/>
    </xf>
    <xf numFmtId="0" fontId="3" fillId="0" borderId="0" xfId="0" applyFont="1" applyBorder="1" applyAlignment="1">
      <alignment horizontal="left"/>
    </xf>
    <xf numFmtId="166" fontId="28" fillId="0" borderId="0" xfId="0" applyNumberFormat="1" applyFont="1"/>
    <xf numFmtId="10" fontId="16" fillId="0" borderId="8" xfId="0" applyNumberFormat="1" applyFont="1" applyBorder="1" applyAlignment="1"/>
    <xf numFmtId="0" fontId="16" fillId="0" borderId="8" xfId="0" applyNumberFormat="1" applyFont="1" applyBorder="1" applyAlignment="1"/>
    <xf numFmtId="9" fontId="16" fillId="0" borderId="8" xfId="0" applyNumberFormat="1" applyFont="1" applyFill="1" applyBorder="1"/>
    <xf numFmtId="42" fontId="16" fillId="0" borderId="16" xfId="0" applyNumberFormat="1" applyFont="1" applyFill="1" applyBorder="1" applyAlignment="1"/>
    <xf numFmtId="7" fontId="16" fillId="0" borderId="8" xfId="0" applyNumberFormat="1" applyFont="1" applyBorder="1" applyAlignment="1"/>
    <xf numFmtId="0" fontId="16" fillId="0" borderId="7" xfId="0" applyFont="1" applyBorder="1"/>
    <xf numFmtId="0" fontId="3" fillId="0" borderId="18" xfId="0" applyNumberFormat="1" applyFont="1" applyBorder="1" applyAlignment="1"/>
    <xf numFmtId="42" fontId="16" fillId="0" borderId="18" xfId="0" applyNumberFormat="1" applyFont="1" applyBorder="1" applyAlignment="1"/>
    <xf numFmtId="10" fontId="16" fillId="0" borderId="18" xfId="0" applyNumberFormat="1" applyFont="1" applyBorder="1" applyAlignment="1"/>
    <xf numFmtId="42" fontId="3" fillId="0" borderId="18" xfId="0" applyNumberFormat="1" applyFont="1" applyBorder="1" applyAlignment="1"/>
    <xf numFmtId="7" fontId="16" fillId="0" borderId="18" xfId="0" applyNumberFormat="1" applyFont="1" applyBorder="1" applyAlignment="1"/>
    <xf numFmtId="42" fontId="3" fillId="0" borderId="17" xfId="0" applyNumberFormat="1" applyFont="1" applyBorder="1" applyAlignment="1"/>
    <xf numFmtId="9" fontId="16" fillId="0" borderId="18" xfId="0" applyNumberFormat="1" applyFont="1" applyFill="1" applyBorder="1"/>
    <xf numFmtId="3" fontId="3" fillId="0" borderId="17" xfId="0" applyNumberFormat="1" applyFont="1" applyBorder="1" applyAlignment="1"/>
    <xf numFmtId="0" fontId="16" fillId="0" borderId="18" xfId="0" applyNumberFormat="1" applyFont="1" applyBorder="1" applyAlignment="1"/>
    <xf numFmtId="42" fontId="3" fillId="0" borderId="13" xfId="0" applyNumberFormat="1" applyFont="1" applyBorder="1" applyAlignment="1"/>
    <xf numFmtId="0" fontId="16" fillId="0" borderId="8" xfId="0" applyFont="1" applyBorder="1"/>
    <xf numFmtId="0" fontId="16" fillId="0" borderId="10" xfId="0" applyFont="1" applyBorder="1"/>
    <xf numFmtId="0" fontId="20" fillId="4" borderId="14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Alignment="1">
      <alignment horizontal="centerContinuous"/>
    </xf>
    <xf numFmtId="0" fontId="29" fillId="0" borderId="0" xfId="0" applyFont="1"/>
    <xf numFmtId="176" fontId="29" fillId="0" borderId="0" xfId="0" applyNumberFormat="1" applyFont="1"/>
    <xf numFmtId="176" fontId="30" fillId="0" borderId="0" xfId="0" applyNumberFormat="1" applyFont="1"/>
    <xf numFmtId="166" fontId="3" fillId="0" borderId="0" xfId="1" applyNumberFormat="1" applyFont="1" applyAlignment="1">
      <alignment horizontal="center"/>
    </xf>
    <xf numFmtId="166" fontId="3" fillId="0" borderId="3" xfId="1" applyNumberFormat="1" applyFont="1" applyBorder="1"/>
    <xf numFmtId="166" fontId="3" fillId="0" borderId="0" xfId="1" applyNumberFormat="1" applyFont="1"/>
    <xf numFmtId="166" fontId="3" fillId="0" borderId="0" xfId="1" applyNumberFormat="1" applyFont="1" applyBorder="1"/>
    <xf numFmtId="166" fontId="3" fillId="0" borderId="0" xfId="1" applyNumberFormat="1" applyFont="1" applyFill="1" applyAlignment="1">
      <alignment horizontal="center"/>
    </xf>
    <xf numFmtId="168" fontId="5" fillId="0" borderId="0" xfId="3" applyNumberFormat="1" applyFont="1"/>
    <xf numFmtId="166" fontId="3" fillId="0" borderId="4" xfId="1" applyNumberFormat="1" applyFont="1" applyBorder="1"/>
    <xf numFmtId="166" fontId="16" fillId="0" borderId="0" xfId="1" applyNumberFormat="1" applyFont="1" applyBorder="1"/>
    <xf numFmtId="17" fontId="14" fillId="0" borderId="0" xfId="0" applyNumberFormat="1" applyFont="1"/>
    <xf numFmtId="166" fontId="14" fillId="0" borderId="0" xfId="1" applyNumberFormat="1" applyFont="1"/>
    <xf numFmtId="166" fontId="14" fillId="0" borderId="3" xfId="1" applyNumberFormat="1" applyFont="1" applyBorder="1"/>
    <xf numFmtId="3" fontId="14" fillId="0" borderId="0" xfId="0" applyNumberFormat="1" applyFont="1"/>
    <xf numFmtId="166" fontId="16" fillId="0" borderId="0" xfId="1" applyNumberFormat="1" applyFont="1"/>
    <xf numFmtId="168" fontId="14" fillId="0" borderId="0" xfId="3" applyNumberFormat="1" applyFont="1"/>
    <xf numFmtId="0" fontId="14" fillId="0" borderId="0" xfId="0" applyFont="1" applyAlignment="1">
      <alignment horizontal="left" indent="1"/>
    </xf>
    <xf numFmtId="17" fontId="31" fillId="0" borderId="1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/>
    <xf numFmtId="17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74" fontId="31" fillId="0" borderId="1" xfId="0" applyNumberFormat="1" applyFont="1" applyFill="1" applyBorder="1" applyAlignment="1">
      <alignment horizontal="center"/>
    </xf>
    <xf numFmtId="41" fontId="13" fillId="0" borderId="1" xfId="0" applyNumberFormat="1" applyFont="1" applyFill="1" applyBorder="1" applyAlignment="1">
      <alignment horizontal="center" vertical="center" wrapText="1"/>
    </xf>
    <xf numFmtId="174" fontId="11" fillId="0" borderId="1" xfId="0" applyNumberFormat="1" applyFont="1" applyFill="1" applyBorder="1" applyAlignment="1">
      <alignment horizontal="center" vertical="center"/>
    </xf>
    <xf numFmtId="0" fontId="14" fillId="7" borderId="0" xfId="0" applyFont="1" applyFill="1"/>
    <xf numFmtId="166" fontId="4" fillId="7" borderId="0" xfId="0" applyNumberFormat="1" applyFont="1" applyFill="1"/>
    <xf numFmtId="165" fontId="4" fillId="0" borderId="0" xfId="0" applyNumberFormat="1" applyFont="1" applyFill="1"/>
    <xf numFmtId="172" fontId="3" fillId="0" borderId="0" xfId="0" applyNumberFormat="1" applyFont="1" applyFill="1"/>
    <xf numFmtId="0" fontId="14" fillId="8" borderId="0" xfId="0" applyFont="1" applyFill="1"/>
    <xf numFmtId="165" fontId="4" fillId="8" borderId="0" xfId="0" applyNumberFormat="1" applyFont="1" applyFill="1"/>
    <xf numFmtId="165" fontId="14" fillId="8" borderId="0" xfId="0" applyNumberFormat="1" applyFont="1" applyFill="1"/>
    <xf numFmtId="165" fontId="3" fillId="8" borderId="0" xfId="0" applyNumberFormat="1" applyFont="1" applyFill="1"/>
    <xf numFmtId="0" fontId="14" fillId="9" borderId="0" xfId="0" applyFont="1" applyFill="1"/>
    <xf numFmtId="165" fontId="14" fillId="9" borderId="0" xfId="0" applyNumberFormat="1" applyFont="1" applyFill="1"/>
    <xf numFmtId="167" fontId="3" fillId="0" borderId="0" xfId="0" applyNumberFormat="1" applyFont="1" applyFill="1"/>
    <xf numFmtId="164" fontId="14" fillId="0" borderId="20" xfId="0" applyNumberFormat="1" applyFont="1" applyFill="1" applyBorder="1"/>
    <xf numFmtId="164" fontId="3" fillId="0" borderId="2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166" fontId="14" fillId="7" borderId="0" xfId="0" applyNumberFormat="1" applyFont="1" applyFill="1"/>
    <xf numFmtId="44" fontId="4" fillId="8" borderId="0" xfId="0" applyNumberFormat="1" applyFont="1" applyFill="1"/>
    <xf numFmtId="44" fontId="14" fillId="8" borderId="0" xfId="0" applyNumberFormat="1" applyFont="1" applyFill="1"/>
    <xf numFmtId="44" fontId="3" fillId="8" borderId="0" xfId="0" applyNumberFormat="1" applyFont="1" applyFill="1"/>
    <xf numFmtId="167" fontId="4" fillId="0" borderId="0" xfId="0" applyNumberFormat="1" applyFont="1" applyFill="1"/>
    <xf numFmtId="43" fontId="4" fillId="0" borderId="0" xfId="0" applyNumberFormat="1" applyFont="1" applyFill="1"/>
    <xf numFmtId="165" fontId="3" fillId="0" borderId="0" xfId="0" applyNumberFormat="1" applyFont="1"/>
    <xf numFmtId="165" fontId="16" fillId="0" borderId="0" xfId="0" applyNumberFormat="1" applyFont="1"/>
    <xf numFmtId="0" fontId="0" fillId="0" borderId="0" xfId="0" applyAlignment="1">
      <alignment horizontal="center" wrapText="1"/>
    </xf>
    <xf numFmtId="174" fontId="31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/>
    <xf numFmtId="0" fontId="0" fillId="0" borderId="0" xfId="0" applyAlignment="1"/>
    <xf numFmtId="0" fontId="4" fillId="14" borderId="0" xfId="0" applyFont="1" applyFill="1" applyAlignment="1">
      <alignment horizontal="center"/>
    </xf>
    <xf numFmtId="0" fontId="14" fillId="14" borderId="6" xfId="0" applyFont="1" applyFill="1" applyBorder="1" applyAlignment="1">
      <alignment horizontal="center"/>
    </xf>
    <xf numFmtId="0" fontId="4" fillId="0" borderId="0" xfId="0" applyFont="1"/>
    <xf numFmtId="165" fontId="16" fillId="0" borderId="7" xfId="0" applyNumberFormat="1" applyFont="1" applyFill="1" applyBorder="1"/>
    <xf numFmtId="165" fontId="16" fillId="0" borderId="8" xfId="0" applyNumberFormat="1" applyFont="1" applyFill="1" applyBorder="1"/>
    <xf numFmtId="166" fontId="16" fillId="0" borderId="3" xfId="0" applyNumberFormat="1" applyFont="1" applyFill="1" applyBorder="1"/>
    <xf numFmtId="164" fontId="3" fillId="0" borderId="0" xfId="2" applyNumberFormat="1" applyFont="1" applyFill="1" applyAlignment="1">
      <alignment horizontal="center"/>
    </xf>
    <xf numFmtId="164" fontId="16" fillId="0" borderId="0" xfId="2" applyNumberFormat="1" applyFont="1" applyFill="1"/>
    <xf numFmtId="164" fontId="3" fillId="0" borderId="3" xfId="2" applyNumberFormat="1" applyFont="1" applyFill="1" applyBorder="1"/>
    <xf numFmtId="164" fontId="3" fillId="0" borderId="0" xfId="2" applyNumberFormat="1" applyFont="1" applyFill="1"/>
    <xf numFmtId="164" fontId="16" fillId="0" borderId="3" xfId="2" applyNumberFormat="1" applyFont="1" applyFill="1" applyBorder="1"/>
    <xf numFmtId="164" fontId="3" fillId="0" borderId="4" xfId="2" applyNumberFormat="1" applyFont="1" applyFill="1" applyBorder="1"/>
    <xf numFmtId="164" fontId="3" fillId="0" borderId="0" xfId="2" applyNumberFormat="1" applyFont="1"/>
    <xf numFmtId="0" fontId="3" fillId="0" borderId="0" xfId="0" quotePrefix="1" applyFont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quotePrefix="1" applyFont="1" applyFill="1" applyBorder="1" applyAlignment="1">
      <alignment horizontal="center" wrapText="1"/>
    </xf>
    <xf numFmtId="164" fontId="11" fillId="0" borderId="1" xfId="2" quotePrefix="1" applyNumberFormat="1" applyFont="1" applyFill="1" applyBorder="1" applyAlignment="1">
      <alignment horizontal="center" wrapText="1"/>
    </xf>
    <xf numFmtId="17" fontId="11" fillId="0" borderId="1" xfId="0" quotePrefix="1" applyNumberFormat="1" applyFont="1" applyFill="1" applyBorder="1" applyAlignment="1">
      <alignment horizontal="center" wrapText="1"/>
    </xf>
    <xf numFmtId="17" fontId="20" fillId="0" borderId="1" xfId="0" quotePrefix="1" applyNumberFormat="1" applyFont="1" applyFill="1" applyBorder="1" applyAlignment="1">
      <alignment horizontal="center" wrapText="1"/>
    </xf>
    <xf numFmtId="0" fontId="11" fillId="0" borderId="0" xfId="0" quotePrefix="1" applyFont="1" applyFill="1" applyBorder="1" applyAlignment="1">
      <alignment horizontal="center" wrapText="1"/>
    </xf>
    <xf numFmtId="166" fontId="14" fillId="15" borderId="4" xfId="0" applyNumberFormat="1" applyFont="1" applyFill="1" applyBorder="1"/>
    <xf numFmtId="165" fontId="3" fillId="0" borderId="27" xfId="0" quotePrefix="1" applyNumberFormat="1" applyFont="1" applyFill="1" applyBorder="1" applyAlignment="1"/>
    <xf numFmtId="165" fontId="16" fillId="0" borderId="10" xfId="0" applyNumberFormat="1" applyFont="1" applyFill="1" applyBorder="1"/>
    <xf numFmtId="0" fontId="3" fillId="0" borderId="7" xfId="0" applyFont="1" applyFill="1" applyBorder="1"/>
    <xf numFmtId="0" fontId="16" fillId="0" borderId="6" xfId="0" quotePrefix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Alignment="1"/>
    <xf numFmtId="43" fontId="5" fillId="0" borderId="0" xfId="0" applyNumberFormat="1" applyFont="1" applyFill="1" applyAlignment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Alignment="1">
      <alignment horizontal="left"/>
    </xf>
    <xf numFmtId="166" fontId="16" fillId="6" borderId="0" xfId="0" applyNumberFormat="1" applyFont="1" applyFill="1"/>
    <xf numFmtId="0" fontId="44" fillId="0" borderId="0" xfId="0" applyFont="1" applyBorder="1"/>
    <xf numFmtId="0" fontId="44" fillId="0" borderId="1" xfId="0" applyFont="1" applyBorder="1"/>
    <xf numFmtId="0" fontId="44" fillId="0" borderId="0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1" fillId="0" borderId="0" xfId="0" applyNumberFormat="1" applyFont="1" applyFill="1" applyAlignment="1"/>
    <xf numFmtId="171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center"/>
    </xf>
    <xf numFmtId="0" fontId="11" fillId="0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9" fillId="0" borderId="0" xfId="0" quotePrefix="1" applyNumberFormat="1" applyFont="1" applyFill="1" applyBorder="1" applyAlignment="1">
      <alignment horizontal="right"/>
    </xf>
    <xf numFmtId="0" fontId="11" fillId="0" borderId="0" xfId="26" applyNumberFormat="1" applyFont="1" applyFill="1" applyAlignment="1" applyProtection="1">
      <alignment horizontal="centerContinuous"/>
      <protection locked="0"/>
    </xf>
    <xf numFmtId="0" fontId="11" fillId="0" borderId="0" xfId="26" applyNumberFormat="1" applyFont="1" applyFill="1" applyAlignment="1">
      <alignment horizontal="centerContinuous"/>
    </xf>
    <xf numFmtId="0" fontId="31" fillId="0" borderId="0" xfId="26" applyNumberFormat="1" applyFont="1" applyFill="1" applyAlignment="1">
      <alignment horizontal="centerContinuous"/>
    </xf>
    <xf numFmtId="0" fontId="9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 wrapText="1"/>
    </xf>
    <xf numFmtId="0" fontId="3" fillId="0" borderId="0" xfId="26" applyNumberFormat="1" applyFont="1" applyFill="1" applyAlignment="1"/>
    <xf numFmtId="0" fontId="3" fillId="0" borderId="0" xfId="26" quotePrefix="1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left"/>
    </xf>
    <xf numFmtId="171" fontId="3" fillId="0" borderId="0" xfId="26" applyNumberFormat="1" applyFont="1" applyFill="1" applyAlignment="1"/>
    <xf numFmtId="0" fontId="14" fillId="0" borderId="0" xfId="26" applyNumberFormat="1" applyFont="1" applyFill="1" applyAlignment="1"/>
    <xf numFmtId="175" fontId="3" fillId="0" borderId="0" xfId="26" applyNumberFormat="1" applyFont="1" applyFill="1" applyAlignment="1"/>
    <xf numFmtId="171" fontId="3" fillId="0" borderId="28" xfId="26" applyNumberFormat="1" applyFont="1" applyFill="1" applyBorder="1" applyAlignment="1"/>
    <xf numFmtId="171" fontId="3" fillId="0" borderId="0" xfId="26" applyNumberFormat="1" applyFont="1" applyFill="1" applyBorder="1" applyAlignment="1"/>
    <xf numFmtId="9" fontId="45" fillId="16" borderId="0" xfId="26" applyNumberFormat="1" applyFont="1" applyFill="1" applyAlignment="1"/>
    <xf numFmtId="171" fontId="45" fillId="16" borderId="4" xfId="26" applyNumberFormat="1" applyFont="1" applyFill="1" applyBorder="1" applyAlignment="1" applyProtection="1">
      <protection locked="0"/>
    </xf>
    <xf numFmtId="44" fontId="14" fillId="0" borderId="2" xfId="0" applyNumberFormat="1" applyFont="1" applyFill="1" applyBorder="1"/>
    <xf numFmtId="44" fontId="16" fillId="0" borderId="0" xfId="0" applyNumberFormat="1" applyFont="1" applyFill="1" applyBorder="1"/>
    <xf numFmtId="164" fontId="14" fillId="0" borderId="28" xfId="0" applyNumberFormat="1" applyFont="1" applyFill="1" applyBorder="1"/>
    <xf numFmtId="164" fontId="16" fillId="0" borderId="28" xfId="0" applyNumberFormat="1" applyFont="1" applyFill="1" applyBorder="1"/>
    <xf numFmtId="0" fontId="11" fillId="0" borderId="0" xfId="0" applyFont="1" applyFill="1" applyAlignment="1">
      <alignment horizontal="center"/>
    </xf>
    <xf numFmtId="41" fontId="11" fillId="0" borderId="28" xfId="0" applyNumberFormat="1" applyFont="1" applyFill="1" applyBorder="1" applyAlignment="1">
      <alignment horizontal="center"/>
    </xf>
    <xf numFmtId="0" fontId="14" fillId="0" borderId="28" xfId="0" applyFont="1" applyFill="1" applyBorder="1" applyAlignment="1"/>
    <xf numFmtId="0" fontId="11" fillId="0" borderId="28" xfId="0" applyNumberFormat="1" applyFont="1" applyFill="1" applyBorder="1" applyAlignment="1">
      <alignment horizontal="center"/>
    </xf>
    <xf numFmtId="44" fontId="16" fillId="0" borderId="0" xfId="0" quotePrefix="1" applyNumberFormat="1" applyFont="1" applyFill="1" applyAlignment="1">
      <alignment horizontal="center"/>
    </xf>
    <xf numFmtId="10" fontId="14" fillId="0" borderId="0" xfId="0" applyNumberFormat="1" applyFont="1" applyFill="1" applyAlignment="1">
      <alignment horizontal="center"/>
    </xf>
    <xf numFmtId="164" fontId="16" fillId="0" borderId="28" xfId="0" quotePrefix="1" applyNumberFormat="1" applyFont="1" applyFill="1" applyBorder="1" applyAlignment="1">
      <alignment horizontal="center"/>
    </xf>
    <xf numFmtId="10" fontId="14" fillId="0" borderId="28" xfId="0" applyNumberFormat="1" applyFont="1" applyFill="1" applyBorder="1" applyAlignment="1">
      <alignment horizontal="center"/>
    </xf>
    <xf numFmtId="164" fontId="14" fillId="0" borderId="0" xfId="0" applyNumberFormat="1" applyFont="1" applyFill="1" applyAlignment="1">
      <alignment horizontal="center"/>
    </xf>
    <xf numFmtId="44" fontId="14" fillId="0" borderId="0" xfId="0" applyNumberFormat="1" applyFont="1" applyFill="1" applyAlignment="1">
      <alignment horizontal="center"/>
    </xf>
    <xf numFmtId="44" fontId="14" fillId="0" borderId="28" xfId="0" applyNumberFormat="1" applyFont="1" applyFill="1" applyBorder="1" applyAlignment="1">
      <alignment horizontal="center"/>
    </xf>
    <xf numFmtId="10" fontId="14" fillId="0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4" fontId="14" fillId="0" borderId="0" xfId="0" applyNumberFormat="1" applyFont="1"/>
    <xf numFmtId="164" fontId="3" fillId="0" borderId="0" xfId="0" quotePrefix="1" applyNumberFormat="1" applyFont="1" applyFill="1" applyAlignment="1">
      <alignment horizontal="center"/>
    </xf>
    <xf numFmtId="0" fontId="13" fillId="0" borderId="28" xfId="0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44" fontId="16" fillId="0" borderId="0" xfId="0" applyNumberFormat="1" applyFont="1" applyFill="1" applyAlignment="1"/>
    <xf numFmtId="44" fontId="16" fillId="0" borderId="0" xfId="0" applyNumberFormat="1" applyFont="1"/>
    <xf numFmtId="165" fontId="4" fillId="0" borderId="2" xfId="0" applyNumberFormat="1" applyFont="1" applyFill="1" applyBorder="1"/>
    <xf numFmtId="44" fontId="14" fillId="0" borderId="0" xfId="0" applyNumberFormat="1" applyFont="1" applyFill="1" applyAlignment="1"/>
    <xf numFmtId="0" fontId="11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3" fillId="0" borderId="0" xfId="0" quotePrefix="1" applyFont="1" applyFill="1" applyAlignment="1">
      <alignment horizontal="center" wrapText="1"/>
    </xf>
    <xf numFmtId="0" fontId="3" fillId="0" borderId="0" xfId="0" quotePrefix="1" applyFont="1" applyAlignment="1">
      <alignment horizontal="left" indent="3"/>
    </xf>
    <xf numFmtId="0" fontId="3" fillId="0" borderId="1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2"/>
    </xf>
    <xf numFmtId="0" fontId="16" fillId="6" borderId="0" xfId="0" quotePrefix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Alignment="1"/>
    <xf numFmtId="0" fontId="3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Fill="1" applyAlignment="1">
      <alignment horizontal="center" wrapText="1"/>
    </xf>
  </cellXfs>
  <cellStyles count="57">
    <cellStyle name="Comma" xfId="1" builtinId="3"/>
    <cellStyle name="Comma 18" xfId="4" xr:uid="{00000000-0005-0000-0000-000001000000}"/>
    <cellStyle name="Comma 2" xfId="6" xr:uid="{00000000-0005-0000-0000-000002000000}"/>
    <cellStyle name="Comma0" xfId="7" xr:uid="{00000000-0005-0000-0000-000003000000}"/>
    <cellStyle name="Comma0 - Style4" xfId="8" xr:uid="{00000000-0005-0000-0000-000004000000}"/>
    <cellStyle name="Comma1 - Style1" xfId="9" xr:uid="{00000000-0005-0000-0000-000005000000}"/>
    <cellStyle name="Curren - Style2" xfId="10" xr:uid="{00000000-0005-0000-0000-000006000000}"/>
    <cellStyle name="Currency" xfId="2" builtinId="4"/>
    <cellStyle name="Currency 2" xfId="11" xr:uid="{00000000-0005-0000-0000-000008000000}"/>
    <cellStyle name="Currency0" xfId="12" xr:uid="{00000000-0005-0000-0000-000009000000}"/>
    <cellStyle name="Date" xfId="13" xr:uid="{00000000-0005-0000-0000-00000A000000}"/>
    <cellStyle name="Entered" xfId="14" xr:uid="{00000000-0005-0000-0000-00000B000000}"/>
    <cellStyle name="Fixed" xfId="15" xr:uid="{00000000-0005-0000-0000-00000C000000}"/>
    <cellStyle name="Grey" xfId="16" xr:uid="{00000000-0005-0000-0000-00000D000000}"/>
    <cellStyle name="Heading1" xfId="17" xr:uid="{00000000-0005-0000-0000-00000E000000}"/>
    <cellStyle name="Heading2" xfId="18" xr:uid="{00000000-0005-0000-0000-00000F000000}"/>
    <cellStyle name="Input [yellow]" xfId="19" xr:uid="{00000000-0005-0000-0000-000010000000}"/>
    <cellStyle name="modified border" xfId="20" xr:uid="{00000000-0005-0000-0000-000011000000}"/>
    <cellStyle name="modified border1" xfId="21" xr:uid="{00000000-0005-0000-0000-000012000000}"/>
    <cellStyle name="Normal" xfId="0" builtinId="0"/>
    <cellStyle name="Normal - Style1" xfId="22" xr:uid="{00000000-0005-0000-0000-000014000000}"/>
    <cellStyle name="Normal 10" xfId="23" xr:uid="{00000000-0005-0000-0000-000015000000}"/>
    <cellStyle name="Normal 11_16.37E Wild Horse Expansion DeferralRevwrkingfile SF" xfId="24" xr:uid="{00000000-0005-0000-0000-000016000000}"/>
    <cellStyle name="Normal 118" xfId="25" xr:uid="{00000000-0005-0000-0000-000017000000}"/>
    <cellStyle name="Normal 2" xfId="26" xr:uid="{00000000-0005-0000-0000-000018000000}"/>
    <cellStyle name="Normal 2 11" xfId="27" xr:uid="{00000000-0005-0000-0000-000019000000}"/>
    <cellStyle name="Normal 2 2" xfId="28" xr:uid="{00000000-0005-0000-0000-00001A000000}"/>
    <cellStyle name="Normal 3" xfId="29" xr:uid="{00000000-0005-0000-0000-00001B000000}"/>
    <cellStyle name="Normal 4" xfId="30" xr:uid="{00000000-0005-0000-0000-00001C000000}"/>
    <cellStyle name="Normal 5" xfId="31" xr:uid="{00000000-0005-0000-0000-00001D000000}"/>
    <cellStyle name="Normal 6" xfId="32" xr:uid="{00000000-0005-0000-0000-00001E000000}"/>
    <cellStyle name="Normal 7" xfId="33" xr:uid="{00000000-0005-0000-0000-00001F000000}"/>
    <cellStyle name="Normal 8" xfId="5" xr:uid="{00000000-0005-0000-0000-000020000000}"/>
    <cellStyle name="Normal 9" xfId="34" xr:uid="{00000000-0005-0000-0000-000021000000}"/>
    <cellStyle name="Percen - Style2" xfId="35" xr:uid="{00000000-0005-0000-0000-000022000000}"/>
    <cellStyle name="Percen - Style3" xfId="36" xr:uid="{00000000-0005-0000-0000-000023000000}"/>
    <cellStyle name="Percent" xfId="3" builtinId="5"/>
    <cellStyle name="Percent [2]" xfId="37" xr:uid="{00000000-0005-0000-0000-000025000000}"/>
    <cellStyle name="Percent 2" xfId="38" xr:uid="{00000000-0005-0000-0000-000026000000}"/>
    <cellStyle name="Report" xfId="39" xr:uid="{00000000-0005-0000-0000-000027000000}"/>
    <cellStyle name="Report - Style5" xfId="40" xr:uid="{00000000-0005-0000-0000-000028000000}"/>
    <cellStyle name="Report - Style6" xfId="41" xr:uid="{00000000-0005-0000-0000-000029000000}"/>
    <cellStyle name="Report - Style7" xfId="42" xr:uid="{00000000-0005-0000-0000-00002A000000}"/>
    <cellStyle name="Report - Style8" xfId="43" xr:uid="{00000000-0005-0000-0000-00002B000000}"/>
    <cellStyle name="Report Bar" xfId="44" xr:uid="{00000000-0005-0000-0000-00002C000000}"/>
    <cellStyle name="Report Heading" xfId="45" xr:uid="{00000000-0005-0000-0000-00002D000000}"/>
    <cellStyle name="Report Unit Cost" xfId="46" xr:uid="{00000000-0005-0000-0000-00002E000000}"/>
    <cellStyle name="Reports Total" xfId="47" xr:uid="{00000000-0005-0000-0000-00002F000000}"/>
    <cellStyle name="StmtTtl1" xfId="48" xr:uid="{00000000-0005-0000-0000-000030000000}"/>
    <cellStyle name="StmtTtl2" xfId="49" xr:uid="{00000000-0005-0000-0000-000031000000}"/>
    <cellStyle name="Style 1" xfId="50" xr:uid="{00000000-0005-0000-0000-000032000000}"/>
    <cellStyle name="Test" xfId="51" xr:uid="{00000000-0005-0000-0000-000033000000}"/>
    <cellStyle name="Title: - Style3" xfId="52" xr:uid="{00000000-0005-0000-0000-000034000000}"/>
    <cellStyle name="Title: - Style4" xfId="53" xr:uid="{00000000-0005-0000-0000-000035000000}"/>
    <cellStyle name="Title: Major" xfId="54" xr:uid="{00000000-0005-0000-0000-000036000000}"/>
    <cellStyle name="Title: Minor" xfId="55" xr:uid="{00000000-0005-0000-0000-000037000000}"/>
    <cellStyle name="Title: Worksheet" xfId="56" xr:uid="{00000000-0005-0000-0000-000038000000}"/>
  </cellStyles>
  <dxfs count="0"/>
  <tableStyles count="0" defaultTableStyle="TableStyleMedium2" defaultPivotStyle="PivotStyleLight16"/>
  <colors>
    <mruColors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47.xml"/><Relationship Id="rId89" Type="http://schemas.openxmlformats.org/officeDocument/2006/relationships/externalLink" Target="externalLinks/externalLink52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37.xml"/><Relationship Id="rId79" Type="http://schemas.openxmlformats.org/officeDocument/2006/relationships/externalLink" Target="externalLinks/externalLink42.xml"/><Relationship Id="rId102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3.xml"/><Relationship Id="rId95" Type="http://schemas.openxmlformats.org/officeDocument/2006/relationships/externalLink" Target="externalLinks/externalLink5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113" Type="http://schemas.openxmlformats.org/officeDocument/2006/relationships/styles" Target="styles.xml"/><Relationship Id="rId118" Type="http://schemas.openxmlformats.org/officeDocument/2006/relationships/customXml" Target="../customXml/item3.xml"/><Relationship Id="rId80" Type="http://schemas.openxmlformats.org/officeDocument/2006/relationships/externalLink" Target="externalLinks/externalLink43.xml"/><Relationship Id="rId85" Type="http://schemas.openxmlformats.org/officeDocument/2006/relationships/externalLink" Target="externalLinks/externalLink4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59" Type="http://schemas.openxmlformats.org/officeDocument/2006/relationships/externalLink" Target="externalLinks/externalLink22.xml"/><Relationship Id="rId103" Type="http://schemas.openxmlformats.org/officeDocument/2006/relationships/externalLink" Target="externalLinks/externalLink66.xml"/><Relationship Id="rId108" Type="http://schemas.openxmlformats.org/officeDocument/2006/relationships/externalLink" Target="externalLinks/externalLink71.xml"/><Relationship Id="rId54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33.xml"/><Relationship Id="rId75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54.xml"/><Relationship Id="rId96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2.xml"/><Relationship Id="rId114" Type="http://schemas.openxmlformats.org/officeDocument/2006/relationships/sharedStrings" Target="sharedStrings.xml"/><Relationship Id="rId11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36.xml"/><Relationship Id="rId78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44.xml"/><Relationship Id="rId86" Type="http://schemas.openxmlformats.org/officeDocument/2006/relationships/externalLink" Target="externalLinks/externalLink49.xml"/><Relationship Id="rId94" Type="http://schemas.openxmlformats.org/officeDocument/2006/relationships/externalLink" Target="externalLinks/externalLink57.xml"/><Relationship Id="rId99" Type="http://schemas.openxmlformats.org/officeDocument/2006/relationships/externalLink" Target="externalLinks/externalLink62.xml"/><Relationship Id="rId101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7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76" Type="http://schemas.openxmlformats.org/officeDocument/2006/relationships/externalLink" Target="externalLinks/externalLink39.xml"/><Relationship Id="rId97" Type="http://schemas.openxmlformats.org/officeDocument/2006/relationships/externalLink" Target="externalLinks/externalLink60.xml"/><Relationship Id="rId104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4.xml"/><Relationship Id="rId92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66" Type="http://schemas.openxmlformats.org/officeDocument/2006/relationships/externalLink" Target="externalLinks/externalLink29.xml"/><Relationship Id="rId87" Type="http://schemas.openxmlformats.org/officeDocument/2006/relationships/externalLink" Target="externalLinks/externalLink50.xml"/><Relationship Id="rId110" Type="http://schemas.openxmlformats.org/officeDocument/2006/relationships/externalLink" Target="externalLinks/externalLink73.xml"/><Relationship Id="rId115" Type="http://schemas.openxmlformats.org/officeDocument/2006/relationships/calcChain" Target="calcChain.xml"/><Relationship Id="rId61" Type="http://schemas.openxmlformats.org/officeDocument/2006/relationships/externalLink" Target="externalLinks/externalLink24.xml"/><Relationship Id="rId82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40.xml"/><Relationship Id="rId100" Type="http://schemas.openxmlformats.org/officeDocument/2006/relationships/externalLink" Target="externalLinks/externalLink63.xml"/><Relationship Id="rId105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72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56.xml"/><Relationship Id="rId98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9.xml"/><Relationship Id="rId67" Type="http://schemas.openxmlformats.org/officeDocument/2006/relationships/externalLink" Target="externalLinks/externalLink30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62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46.xml"/><Relationship Id="rId88" Type="http://schemas.openxmlformats.org/officeDocument/2006/relationships/externalLink" Target="externalLinks/externalLink51.xml"/><Relationship Id="rId111" Type="http://schemas.openxmlformats.org/officeDocument/2006/relationships/externalLink" Target="externalLinks/externalLink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20.xml"/><Relationship Id="rId106" Type="http://schemas.openxmlformats.org/officeDocument/2006/relationships/externalLink" Target="externalLinks/externalLink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EL%20Dec%202017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%23EL%20Dec%202017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1.02 COC"/>
      <sheetName val="Electric Earnings Sharing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>
        <row r="4">
          <cell r="A4" t="str">
            <v>PUGET SOUND ENERGY-ELECTRIC</v>
          </cell>
        </row>
        <row r="6">
          <cell r="A6" t="str">
            <v>FOR THE TWELVE MONTHS ENDED DECEMBER 31, 2017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  <row r="19">
          <cell r="CV19">
            <v>0.35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Electric Earnings Sharing"/>
      <sheetName val="1.02 COC"/>
      <sheetName val="for review only==&gt;"/>
      <sheetName val="Summary of Compare"/>
      <sheetName val="ERB"/>
      <sheetName val="Compare IS"/>
      <sheetName val="Restating Print Macros"/>
      <sheetName val="Module13"/>
      <sheetName val="Module14"/>
      <sheetName val="Module15"/>
      <sheetName val="Module1"/>
      <sheetName val="Not Used FIT Est Only==&gt;"/>
      <sheetName val="ETR"/>
      <sheetName val="Adjustment No 5 FIT"/>
    </sheetNames>
    <sheetDataSet>
      <sheetData sheetId="0" refreshError="1"/>
      <sheetData sheetId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T2568">
            <v>0</v>
          </cell>
        </row>
        <row r="2569">
          <cell r="AT2569">
            <v>0</v>
          </cell>
        </row>
        <row r="2570">
          <cell r="AT2570">
            <v>0</v>
          </cell>
        </row>
        <row r="2571">
          <cell r="AT2571">
            <v>0</v>
          </cell>
        </row>
        <row r="2572">
          <cell r="AT2572">
            <v>0</v>
          </cell>
        </row>
        <row r="2573">
          <cell r="AT2573">
            <v>0</v>
          </cell>
        </row>
        <row r="2574">
          <cell r="AT2574">
            <v>0</v>
          </cell>
        </row>
        <row r="2575">
          <cell r="AT2575">
            <v>0</v>
          </cell>
        </row>
        <row r="2576">
          <cell r="AT2576">
            <v>0</v>
          </cell>
        </row>
        <row r="2944">
          <cell r="AT2944">
            <v>0</v>
          </cell>
        </row>
        <row r="2945">
          <cell r="AT2945">
            <v>0</v>
          </cell>
        </row>
        <row r="2946">
          <cell r="AT2946">
            <v>0</v>
          </cell>
        </row>
        <row r="2947">
          <cell r="AT2947">
            <v>0</v>
          </cell>
        </row>
        <row r="2948">
          <cell r="AT2948">
            <v>0</v>
          </cell>
        </row>
        <row r="2949">
          <cell r="AT2949">
            <v>0</v>
          </cell>
        </row>
        <row r="2950">
          <cell r="AT2950">
            <v>0</v>
          </cell>
        </row>
        <row r="3018">
          <cell r="AT3018">
            <v>0</v>
          </cell>
        </row>
        <row r="3025">
          <cell r="AT3025">
            <v>0</v>
          </cell>
        </row>
        <row r="3026">
          <cell r="AT3026">
            <v>0</v>
          </cell>
        </row>
        <row r="3027">
          <cell r="AT3027">
            <v>0</v>
          </cell>
        </row>
        <row r="3028">
          <cell r="AT3028">
            <v>0</v>
          </cell>
        </row>
        <row r="3029">
          <cell r="AT3029">
            <v>0</v>
          </cell>
        </row>
        <row r="3030">
          <cell r="AT3030">
            <v>0</v>
          </cell>
        </row>
        <row r="3031">
          <cell r="AT3031">
            <v>0</v>
          </cell>
        </row>
        <row r="3032">
          <cell r="AT3032">
            <v>0</v>
          </cell>
        </row>
        <row r="3033">
          <cell r="AT3033">
            <v>0</v>
          </cell>
        </row>
        <row r="3034">
          <cell r="AT3034">
            <v>0</v>
          </cell>
        </row>
        <row r="3035">
          <cell r="AT3035">
            <v>0</v>
          </cell>
        </row>
        <row r="3036">
          <cell r="AT3036">
            <v>0</v>
          </cell>
        </row>
        <row r="3037">
          <cell r="AT3037">
            <v>0</v>
          </cell>
        </row>
        <row r="3493">
          <cell r="AT3493">
            <v>0</v>
          </cell>
        </row>
        <row r="3494">
          <cell r="AT349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O34"/>
  <sheetViews>
    <sheetView zoomScaleNormal="100" workbookViewId="0">
      <selection activeCell="B15" sqref="B15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8" width="9.5546875" style="5" bestFit="1" customWidth="1"/>
    <col min="9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4"/>
      <c r="J1" s="4"/>
      <c r="K1" s="4"/>
      <c r="L1" s="4"/>
      <c r="M1" s="4"/>
      <c r="N1" s="4"/>
      <c r="O1" s="4"/>
    </row>
    <row r="2" spans="1:15" x14ac:dyDescent="0.2">
      <c r="A2" s="398" t="s">
        <v>386</v>
      </c>
      <c r="B2" s="398"/>
      <c r="C2" s="398"/>
      <c r="D2" s="398"/>
      <c r="E2" s="398"/>
      <c r="F2" s="398"/>
      <c r="G2" s="398"/>
      <c r="H2" s="398"/>
      <c r="I2" s="4"/>
      <c r="J2" s="4"/>
      <c r="K2" s="4"/>
      <c r="L2" s="4"/>
      <c r="M2" s="4"/>
      <c r="N2" s="4"/>
      <c r="O2" s="4"/>
    </row>
    <row r="3" spans="1:15" x14ac:dyDescent="0.2">
      <c r="A3" s="398" t="s">
        <v>164</v>
      </c>
      <c r="B3" s="398"/>
      <c r="C3" s="398"/>
      <c r="D3" s="398"/>
      <c r="E3" s="398"/>
      <c r="F3" s="398"/>
      <c r="G3" s="398"/>
      <c r="H3" s="398"/>
      <c r="I3" s="4"/>
      <c r="J3" s="4"/>
      <c r="K3" s="4"/>
      <c r="L3" s="4"/>
      <c r="M3" s="4"/>
      <c r="N3" s="4"/>
      <c r="O3" s="4"/>
    </row>
    <row r="4" spans="1:15" x14ac:dyDescent="0.2">
      <c r="A4" s="398" t="s">
        <v>387</v>
      </c>
      <c r="B4" s="398"/>
      <c r="C4" s="398"/>
      <c r="D4" s="398"/>
      <c r="E4" s="398"/>
      <c r="F4" s="398"/>
      <c r="G4" s="398"/>
      <c r="H4" s="398"/>
      <c r="I4" s="4"/>
      <c r="J4" s="4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</row>
    <row r="12" spans="1:15" x14ac:dyDescent="0.2">
      <c r="A12" s="13">
        <f t="shared" ref="A12:A32" si="0">A11+1</f>
        <v>2</v>
      </c>
      <c r="B12" s="12" t="s">
        <v>388</v>
      </c>
      <c r="C12" s="13" t="s">
        <v>15</v>
      </c>
      <c r="D12" s="16">
        <f>'Delivery Deferral Balance'!D20</f>
        <v>121905.51390160879</v>
      </c>
      <c r="E12" s="16">
        <f>'Delivery Deferral Balance'!E20</f>
        <v>378643.14061597502</v>
      </c>
      <c r="F12" s="16">
        <f>'Delivery Deferral Balance'!F20</f>
        <v>-44064.157751457875</v>
      </c>
      <c r="G12" s="16">
        <f>'Delivery Deferral Balance'!G20</f>
        <v>208558.90662542733</v>
      </c>
      <c r="H12" s="16">
        <f>'Delivery Deferral Balance'!J20</f>
        <v>90273.782904464431</v>
      </c>
    </row>
    <row r="13" spans="1:15" x14ac:dyDescent="0.2">
      <c r="A13" s="13">
        <f t="shared" si="0"/>
        <v>3</v>
      </c>
      <c r="B13" s="12"/>
      <c r="C13" s="13"/>
      <c r="D13" s="16"/>
      <c r="E13" s="16"/>
      <c r="F13" s="16"/>
      <c r="G13" s="16"/>
      <c r="H13" s="16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Balance'!D22</f>
        <v>8371192.3908221442</v>
      </c>
      <c r="E14" s="16">
        <f>'Delivery Deferral Balance'!E22</f>
        <v>5507233.7161613051</v>
      </c>
      <c r="F14" s="16">
        <f>'Delivery Deferral Balance'!F22</f>
        <v>1546493.7640830509</v>
      </c>
      <c r="G14" s="16">
        <f>'Delivery Deferral Balance'!G22</f>
        <v>1959825.186426512</v>
      </c>
      <c r="H14" s="16">
        <f>'Delivery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Balance'!D24</f>
        <v>-167035.88633080284</v>
      </c>
      <c r="E16" s="16">
        <f>'Delivery Deferral Balance'!E24</f>
        <v>274449.83441587759</v>
      </c>
      <c r="F16" s="16">
        <f>'Delivery Deferral Balance'!F24</f>
        <v>155953.93044416871</v>
      </c>
      <c r="G16" s="16">
        <f>'Delivery Deferral Balance'!G24</f>
        <v>81451.413593213962</v>
      </c>
      <c r="H16" s="16">
        <f>'Delivery Deferral Balance'!J24</f>
        <v>34937.850829390612</v>
      </c>
    </row>
    <row r="17" spans="1:8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</row>
    <row r="18" spans="1:8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Alloc'!J18</f>
        <v>0</v>
      </c>
      <c r="E18" s="17">
        <f>-'2018 Earn Test Alloc'!K18</f>
        <v>0</v>
      </c>
      <c r="F18" s="17">
        <f>-'2018 Earn Test Alloc'!L18</f>
        <v>0</v>
      </c>
      <c r="G18" s="17">
        <f>-'2018 Earn Test Alloc'!M18</f>
        <v>0</v>
      </c>
      <c r="H18" s="17">
        <f>-'2018 Earn Test Alloc'!P18</f>
        <v>0</v>
      </c>
    </row>
    <row r="19" spans="1:8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</row>
    <row r="20" spans="1:8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8326062.0183929494</v>
      </c>
      <c r="E20" s="15">
        <f t="shared" ref="E20:G20" si="1">E12+E14+E16+E18</f>
        <v>6160326.6911931578</v>
      </c>
      <c r="F20" s="15">
        <f t="shared" si="1"/>
        <v>1658383.5367757617</v>
      </c>
      <c r="G20" s="15">
        <f t="shared" si="1"/>
        <v>2249835.5066451533</v>
      </c>
      <c r="H20" s="15">
        <f t="shared" ref="H20" si="2">H12+H14+H16+H18</f>
        <v>125211.63373385504</v>
      </c>
    </row>
    <row r="21" spans="1:8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</row>
    <row r="22" spans="1:8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Forecast'!P23</f>
        <v>682324582</v>
      </c>
    </row>
    <row r="23" spans="1:8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</row>
    <row r="24" spans="1:8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7.6800000000000002E-4</v>
      </c>
      <c r="E24" s="19">
        <f t="shared" ref="E24:G24" si="3">ROUND(E20/E22,6)</f>
        <v>1.9759999999999999E-3</v>
      </c>
      <c r="F24" s="19">
        <f t="shared" si="3"/>
        <v>4.8299999999999998E-4</v>
      </c>
      <c r="G24" s="19">
        <f t="shared" si="3"/>
        <v>3.8349999999999999E-3</v>
      </c>
      <c r="H24" s="19">
        <f t="shared" ref="H24" si="4">ROUND(H20/H22,6)</f>
        <v>1.84E-4</v>
      </c>
    </row>
    <row r="25" spans="1:8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</row>
    <row r="26" spans="1:8" x14ac:dyDescent="0.2">
      <c r="A26" s="13">
        <f t="shared" si="0"/>
        <v>16</v>
      </c>
      <c r="B26" s="12" t="s">
        <v>19</v>
      </c>
      <c r="C26" s="13" t="s">
        <v>15</v>
      </c>
      <c r="D26" s="20">
        <f>'Rate Test'!D39</f>
        <v>7.6800000000000002E-4</v>
      </c>
      <c r="E26" s="20">
        <f>'Rate Test'!E39</f>
        <v>1.9759999999999999E-3</v>
      </c>
      <c r="F26" s="20">
        <f>'Rate Test'!F39</f>
        <v>4.8299999999999998E-4</v>
      </c>
      <c r="G26" s="20">
        <f>'Rate Test'!G39</f>
        <v>1.7849999999999997E-3</v>
      </c>
      <c r="H26" s="20">
        <f>'Rate Test'!H39</f>
        <v>1.84E-4</v>
      </c>
    </row>
    <row r="27" spans="1:8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</row>
    <row r="28" spans="1:8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8371192.3908221442</v>
      </c>
      <c r="E28" s="15">
        <f t="shared" ref="E28:G28" si="5">IF(E24=E26,E14,(E14-((E24-E26)*E22)))</f>
        <v>5507233.7161613051</v>
      </c>
      <c r="F28" s="15">
        <f t="shared" si="5"/>
        <v>1546493.7640830509</v>
      </c>
      <c r="G28" s="15">
        <f t="shared" si="5"/>
        <v>757297.44347651186</v>
      </c>
      <c r="H28" s="15">
        <f t="shared" ref="H28" si="6">IF(H24=H26,H14,(H14-((H24-H26)*H22)))</f>
        <v>0</v>
      </c>
    </row>
    <row r="29" spans="1:8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</row>
    <row r="30" spans="1:8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8326062.0183929494</v>
      </c>
      <c r="E30" s="21">
        <f>E28+E12+E16+E18</f>
        <v>6160326.6911931578</v>
      </c>
      <c r="F30" s="21">
        <f>F28+F12+F16+F18</f>
        <v>1658383.5367757617</v>
      </c>
      <c r="G30" s="21">
        <f>G28+G12+G16+G18</f>
        <v>1047307.7636951532</v>
      </c>
      <c r="H30" s="21">
        <f>H28+H12+H16+H18</f>
        <v>125211.63373385504</v>
      </c>
    </row>
    <row r="31" spans="1:8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</row>
    <row r="32" spans="1:8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7">E30-E20</f>
        <v>0</v>
      </c>
      <c r="F32" s="21">
        <f t="shared" si="7"/>
        <v>0</v>
      </c>
      <c r="G32" s="21">
        <f t="shared" si="7"/>
        <v>-1202527.7429500001</v>
      </c>
      <c r="H32" s="21">
        <f t="shared" ref="H32" si="8">H30-H20</f>
        <v>0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92D050"/>
    <pageSetUpPr fitToPage="1"/>
  </sheetPr>
  <dimension ref="A1:W38"/>
  <sheetViews>
    <sheetView zoomScaleNormal="100" workbookViewId="0">
      <pane xSplit="4" ySplit="7" topLeftCell="K8" activePane="bottomRight" state="frozen"/>
      <selection activeCell="J45" sqref="J45"/>
      <selection pane="topRight" activeCell="J45" sqref="J45"/>
      <selection pane="bottomLeft" activeCell="J45" sqref="J45"/>
      <selection pane="bottomRight" activeCell="A29" sqref="A29:XFD30"/>
    </sheetView>
  </sheetViews>
  <sheetFormatPr defaultColWidth="3.6640625" defaultRowHeight="10.199999999999999" x14ac:dyDescent="0.2"/>
  <cols>
    <col min="1" max="1" width="3.44140625" style="39" bestFit="1" customWidth="1"/>
    <col min="2" max="2" width="16.6640625" style="39" bestFit="1" customWidth="1"/>
    <col min="3" max="3" width="15" style="39" bestFit="1" customWidth="1"/>
    <col min="4" max="4" width="13.6640625" style="324" bestFit="1" customWidth="1"/>
    <col min="5" max="5" width="7.5546875" style="39" customWidth="1"/>
    <col min="6" max="8" width="10.33203125" style="39" customWidth="1"/>
    <col min="9" max="9" width="7.33203125" style="39" customWidth="1"/>
    <col min="10" max="11" width="10.33203125" style="39" customWidth="1"/>
    <col min="12" max="12" width="7.33203125" style="39" customWidth="1"/>
    <col min="13" max="15" width="10.33203125" style="39" customWidth="1"/>
    <col min="16" max="16" width="12.6640625" style="39" customWidth="1"/>
    <col min="17" max="17" width="1.109375" style="39" customWidth="1"/>
    <col min="18" max="20" width="10.88671875" style="39" customWidth="1"/>
    <col min="21" max="21" width="1.33203125" style="39" customWidth="1"/>
    <col min="22" max="22" width="11.6640625" style="39" customWidth="1"/>
    <col min="23" max="23" width="6.33203125" style="39" bestFit="1" customWidth="1"/>
    <col min="24" max="16384" width="3.6640625" style="39"/>
  </cols>
  <sheetData>
    <row r="1" spans="1:23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</row>
    <row r="2" spans="1:23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</row>
    <row r="3" spans="1:23" x14ac:dyDescent="0.2">
      <c r="A3" s="409" t="s">
        <v>331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</row>
    <row r="4" spans="1:23" x14ac:dyDescent="0.2">
      <c r="A4" s="410" t="str">
        <f>'Delivery Rate Change Calc'!A4:H4</f>
        <v>Proposed Effective May 1, 2019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</row>
    <row r="5" spans="1:23" x14ac:dyDescent="0.2">
      <c r="A5" s="160"/>
      <c r="B5" s="32"/>
      <c r="C5" s="32"/>
      <c r="D5" s="318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5"/>
    </row>
    <row r="6" spans="1:23" x14ac:dyDescent="0.2">
      <c r="A6" s="160"/>
      <c r="B6" s="32"/>
      <c r="C6" s="32"/>
      <c r="D6" s="318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161"/>
      <c r="R6" s="32" t="s">
        <v>295</v>
      </c>
      <c r="S6" s="32" t="s">
        <v>296</v>
      </c>
      <c r="T6" s="25"/>
      <c r="U6" s="162"/>
      <c r="V6" s="25"/>
      <c r="W6" s="25"/>
    </row>
    <row r="7" spans="1:23" s="106" customFormat="1" ht="51" x14ac:dyDescent="0.2">
      <c r="A7" s="326" t="s">
        <v>58</v>
      </c>
      <c r="B7" s="326" t="s">
        <v>31</v>
      </c>
      <c r="C7" s="327" t="s">
        <v>293</v>
      </c>
      <c r="D7" s="328" t="s">
        <v>59</v>
      </c>
      <c r="E7" s="329" t="s">
        <v>60</v>
      </c>
      <c r="F7" s="329" t="s">
        <v>61</v>
      </c>
      <c r="G7" s="329" t="s">
        <v>62</v>
      </c>
      <c r="H7" s="329" t="s">
        <v>63</v>
      </c>
      <c r="I7" s="329" t="s">
        <v>64</v>
      </c>
      <c r="J7" s="329" t="s">
        <v>419</v>
      </c>
      <c r="K7" s="329" t="s">
        <v>65</v>
      </c>
      <c r="L7" s="329" t="s">
        <v>420</v>
      </c>
      <c r="M7" s="329" t="s">
        <v>421</v>
      </c>
      <c r="N7" s="329" t="s">
        <v>66</v>
      </c>
      <c r="O7" s="329" t="s">
        <v>422</v>
      </c>
      <c r="P7" s="330" t="s">
        <v>483</v>
      </c>
      <c r="R7" s="329" t="s">
        <v>423</v>
      </c>
      <c r="S7" s="329" t="s">
        <v>423</v>
      </c>
      <c r="T7" s="327" t="s">
        <v>297</v>
      </c>
      <c r="U7" s="331"/>
      <c r="V7" s="327" t="s">
        <v>424</v>
      </c>
      <c r="W7" s="327" t="s">
        <v>298</v>
      </c>
    </row>
    <row r="8" spans="1:23" x14ac:dyDescent="0.2">
      <c r="A8" s="165">
        <v>1</v>
      </c>
      <c r="B8" s="165">
        <v>7</v>
      </c>
      <c r="C8" s="61">
        <v>10838149000</v>
      </c>
      <c r="D8" s="319">
        <v>1127848000</v>
      </c>
      <c r="E8" s="319">
        <v>0</v>
      </c>
      <c r="F8" s="319">
        <v>-20733000</v>
      </c>
      <c r="G8" s="319">
        <v>52673000</v>
      </c>
      <c r="H8" s="319">
        <v>9700000</v>
      </c>
      <c r="I8" s="319">
        <v>0</v>
      </c>
      <c r="J8" s="319">
        <v>-791000</v>
      </c>
      <c r="K8" s="319">
        <v>37630000</v>
      </c>
      <c r="L8" s="319">
        <v>0</v>
      </c>
      <c r="M8" s="319">
        <v>-13407000</v>
      </c>
      <c r="N8" s="319">
        <v>-80266000</v>
      </c>
      <c r="O8" s="167">
        <f>SUM(E8:N8)</f>
        <v>-15194000</v>
      </c>
      <c r="P8" s="167">
        <f>SUM(D8:N8)</f>
        <v>1112654000</v>
      </c>
      <c r="R8" s="167">
        <f>-M8</f>
        <v>13407000</v>
      </c>
      <c r="S8" s="50">
        <f>+'Sch 142 Impacts'!K9</f>
        <v>6730000</v>
      </c>
      <c r="T8" s="167">
        <f>SUM(R8:S8)</f>
        <v>20137000</v>
      </c>
      <c r="U8" s="168"/>
      <c r="V8" s="167">
        <f>SUM(T8,P8)</f>
        <v>1132791000</v>
      </c>
      <c r="W8" s="169">
        <f>+T8/P8</f>
        <v>1.8098168882689496E-2</v>
      </c>
    </row>
    <row r="9" spans="1:23" x14ac:dyDescent="0.2">
      <c r="A9" s="165">
        <f t="shared" ref="A9:A37" si="0">+A8+1</f>
        <v>2</v>
      </c>
      <c r="B9" s="325" t="s">
        <v>71</v>
      </c>
      <c r="C9" s="61">
        <v>2347000</v>
      </c>
      <c r="D9" s="319">
        <v>212000</v>
      </c>
      <c r="E9" s="319">
        <v>0</v>
      </c>
      <c r="F9" s="319">
        <v>-4000</v>
      </c>
      <c r="G9" s="319">
        <v>10000</v>
      </c>
      <c r="H9" s="319">
        <v>2000</v>
      </c>
      <c r="I9" s="319">
        <v>0</v>
      </c>
      <c r="J9" s="319">
        <v>0</v>
      </c>
      <c r="K9" s="319">
        <v>6000</v>
      </c>
      <c r="L9" s="319">
        <v>0</v>
      </c>
      <c r="M9" s="319">
        <v>3000</v>
      </c>
      <c r="N9" s="319">
        <v>-17000</v>
      </c>
      <c r="O9" s="167">
        <f>SUM(E9:N9)</f>
        <v>0</v>
      </c>
      <c r="P9" s="167">
        <f>SUM(D9:N9)</f>
        <v>212000</v>
      </c>
      <c r="R9" s="167">
        <f>-M9</f>
        <v>-3000</v>
      </c>
      <c r="S9" s="50">
        <f>+'Sch 142 Impacts'!K10</f>
        <v>-2000</v>
      </c>
      <c r="T9" s="167">
        <f>SUM(R9:S9)</f>
        <v>-5000</v>
      </c>
      <c r="U9" s="168"/>
      <c r="V9" s="167">
        <f>SUM(T9,P9)</f>
        <v>207000</v>
      </c>
      <c r="W9" s="169">
        <f>+T9/P9</f>
        <v>-2.358490566037736E-2</v>
      </c>
    </row>
    <row r="10" spans="1:23" x14ac:dyDescent="0.2">
      <c r="A10" s="165">
        <f t="shared" si="0"/>
        <v>3</v>
      </c>
      <c r="B10" s="165" t="s">
        <v>72</v>
      </c>
      <c r="C10" s="172">
        <f t="shared" ref="C10:P10" si="1">SUM(C8:C9)</f>
        <v>10840496000</v>
      </c>
      <c r="D10" s="320">
        <f t="shared" si="1"/>
        <v>1128060000</v>
      </c>
      <c r="E10" s="173">
        <f t="shared" si="1"/>
        <v>0</v>
      </c>
      <c r="F10" s="173">
        <f t="shared" si="1"/>
        <v>-20737000</v>
      </c>
      <c r="G10" s="173">
        <f t="shared" si="1"/>
        <v>52683000</v>
      </c>
      <c r="H10" s="173">
        <f t="shared" si="1"/>
        <v>9702000</v>
      </c>
      <c r="I10" s="173">
        <f t="shared" si="1"/>
        <v>0</v>
      </c>
      <c r="J10" s="173">
        <f t="shared" si="1"/>
        <v>-791000</v>
      </c>
      <c r="K10" s="173">
        <f t="shared" si="1"/>
        <v>37636000</v>
      </c>
      <c r="L10" s="173">
        <f t="shared" si="1"/>
        <v>0</v>
      </c>
      <c r="M10" s="173">
        <f t="shared" si="1"/>
        <v>-13404000</v>
      </c>
      <c r="N10" s="173">
        <f t="shared" si="1"/>
        <v>-80283000</v>
      </c>
      <c r="O10" s="173">
        <f t="shared" si="1"/>
        <v>-15194000</v>
      </c>
      <c r="P10" s="173">
        <f t="shared" si="1"/>
        <v>1112866000</v>
      </c>
      <c r="R10" s="173">
        <f t="shared" ref="R10:S10" si="2">SUM(R8:R9)</f>
        <v>13404000</v>
      </c>
      <c r="S10" s="173">
        <f t="shared" si="2"/>
        <v>6728000</v>
      </c>
      <c r="T10" s="173">
        <f>SUM(T8:T9)</f>
        <v>20132000</v>
      </c>
      <c r="U10" s="168"/>
      <c r="V10" s="173">
        <f>SUM(V8:V9)</f>
        <v>1132998000</v>
      </c>
      <c r="W10" s="174">
        <f>+T10/P10</f>
        <v>1.809022829343335E-2</v>
      </c>
    </row>
    <row r="11" spans="1:23" x14ac:dyDescent="0.2">
      <c r="A11" s="165">
        <f t="shared" si="0"/>
        <v>4</v>
      </c>
      <c r="B11" s="165"/>
      <c r="C11" s="143"/>
      <c r="D11" s="321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R11" s="167"/>
      <c r="S11" s="167"/>
      <c r="T11" s="167"/>
      <c r="U11" s="168"/>
      <c r="V11" s="167"/>
      <c r="W11" s="169"/>
    </row>
    <row r="12" spans="1:23" x14ac:dyDescent="0.2">
      <c r="A12" s="165">
        <f t="shared" si="0"/>
        <v>5</v>
      </c>
      <c r="B12" s="165">
        <v>8</v>
      </c>
      <c r="C12" s="61">
        <v>274905000</v>
      </c>
      <c r="D12" s="319">
        <v>26752000</v>
      </c>
      <c r="E12" s="319">
        <v>0</v>
      </c>
      <c r="F12" s="319">
        <v>-451000</v>
      </c>
      <c r="G12" s="319">
        <v>1157000</v>
      </c>
      <c r="H12" s="319">
        <v>236000</v>
      </c>
      <c r="I12" s="319">
        <v>0</v>
      </c>
      <c r="J12" s="319">
        <v>-17000</v>
      </c>
      <c r="K12" s="319">
        <v>723000</v>
      </c>
      <c r="L12" s="319">
        <v>0</v>
      </c>
      <c r="M12" s="319">
        <v>344000</v>
      </c>
      <c r="N12" s="319">
        <v>-2036000</v>
      </c>
      <c r="O12" s="167">
        <f t="shared" ref="O12:O18" si="3">SUM(E12:N12)</f>
        <v>-44000</v>
      </c>
      <c r="P12" s="167">
        <f t="shared" ref="P12:P18" si="4">SUM(D12:N12)</f>
        <v>26708000</v>
      </c>
      <c r="R12" s="167">
        <f t="shared" ref="R12:R18" si="5">-M12</f>
        <v>-344000</v>
      </c>
      <c r="S12" s="50">
        <f>+'Sch 142 Impacts'!K13</f>
        <v>774000</v>
      </c>
      <c r="T12" s="167">
        <f t="shared" ref="T12:T18" si="6">SUM(R12:S12)</f>
        <v>430000</v>
      </c>
      <c r="U12" s="168"/>
      <c r="V12" s="167">
        <f>SUM(T12,P12)</f>
        <v>27138000</v>
      </c>
      <c r="W12" s="169">
        <f t="shared" ref="W12:W19" si="7">+T12/P12</f>
        <v>1.6100044930357944E-2</v>
      </c>
    </row>
    <row r="13" spans="1:23" x14ac:dyDescent="0.2">
      <c r="A13" s="165">
        <f t="shared" si="0"/>
        <v>6</v>
      </c>
      <c r="B13" s="165">
        <v>24</v>
      </c>
      <c r="C13" s="61">
        <v>2842704000</v>
      </c>
      <c r="D13" s="319">
        <v>276636000</v>
      </c>
      <c r="E13" s="319">
        <v>0</v>
      </c>
      <c r="F13" s="319">
        <v>-4665000</v>
      </c>
      <c r="G13" s="319">
        <v>11962000</v>
      </c>
      <c r="H13" s="319">
        <v>2436000</v>
      </c>
      <c r="I13" s="319">
        <v>0</v>
      </c>
      <c r="J13" s="319">
        <v>-179000</v>
      </c>
      <c r="K13" s="319">
        <v>7473000</v>
      </c>
      <c r="L13" s="319">
        <v>0</v>
      </c>
      <c r="M13" s="319">
        <v>3556000</v>
      </c>
      <c r="N13" s="319">
        <v>0</v>
      </c>
      <c r="O13" s="167">
        <f t="shared" si="3"/>
        <v>20583000</v>
      </c>
      <c r="P13" s="167">
        <f t="shared" si="4"/>
        <v>297219000</v>
      </c>
      <c r="R13" s="167">
        <f t="shared" si="5"/>
        <v>-3556000</v>
      </c>
      <c r="S13" s="50">
        <f>+'Sch 142 Impacts'!K14</f>
        <v>8008000</v>
      </c>
      <c r="T13" s="167">
        <f t="shared" si="6"/>
        <v>4452000</v>
      </c>
      <c r="U13" s="168"/>
      <c r="V13" s="167">
        <f t="shared" ref="V13:V18" si="8">SUM(T13,P13)</f>
        <v>301671000</v>
      </c>
      <c r="W13" s="169">
        <f t="shared" si="7"/>
        <v>1.4978853976360866E-2</v>
      </c>
    </row>
    <row r="14" spans="1:23" x14ac:dyDescent="0.2">
      <c r="A14" s="165">
        <f t="shared" si="0"/>
        <v>7</v>
      </c>
      <c r="B14" s="325">
        <v>11</v>
      </c>
      <c r="C14" s="61">
        <v>161833000</v>
      </c>
      <c r="D14" s="319">
        <v>14598000</v>
      </c>
      <c r="E14" s="319">
        <v>0</v>
      </c>
      <c r="F14" s="319">
        <v>-254000</v>
      </c>
      <c r="G14" s="319">
        <v>689000</v>
      </c>
      <c r="H14" s="319">
        <v>129000</v>
      </c>
      <c r="I14" s="319">
        <v>0</v>
      </c>
      <c r="J14" s="319">
        <v>-10000</v>
      </c>
      <c r="K14" s="319">
        <v>399000</v>
      </c>
      <c r="L14" s="319">
        <v>0</v>
      </c>
      <c r="M14" s="319">
        <v>228000</v>
      </c>
      <c r="N14" s="319">
        <v>-1199000</v>
      </c>
      <c r="O14" s="167">
        <f t="shared" si="3"/>
        <v>-18000</v>
      </c>
      <c r="P14" s="167">
        <f t="shared" si="4"/>
        <v>14580000</v>
      </c>
      <c r="R14" s="167">
        <f t="shared" si="5"/>
        <v>-228000</v>
      </c>
      <c r="S14" s="50">
        <f>+'Sch 142 Impacts'!K15</f>
        <v>-106000</v>
      </c>
      <c r="T14" s="167">
        <f t="shared" si="6"/>
        <v>-334000</v>
      </c>
      <c r="U14" s="168"/>
      <c r="V14" s="167">
        <f t="shared" si="8"/>
        <v>14246000</v>
      </c>
      <c r="W14" s="169">
        <f t="shared" si="7"/>
        <v>-2.2908093278463649E-2</v>
      </c>
    </row>
    <row r="15" spans="1:23" x14ac:dyDescent="0.2">
      <c r="A15" s="165">
        <f t="shared" si="0"/>
        <v>8</v>
      </c>
      <c r="B15" s="325">
        <v>25</v>
      </c>
      <c r="C15" s="61">
        <v>3118988000</v>
      </c>
      <c r="D15" s="319">
        <v>281348000</v>
      </c>
      <c r="E15" s="319">
        <v>0</v>
      </c>
      <c r="F15" s="319">
        <v>-4891000</v>
      </c>
      <c r="G15" s="319">
        <v>13278000</v>
      </c>
      <c r="H15" s="319">
        <v>2483000</v>
      </c>
      <c r="I15" s="319">
        <v>0</v>
      </c>
      <c r="J15" s="319">
        <v>-187000</v>
      </c>
      <c r="K15" s="319">
        <v>7695000</v>
      </c>
      <c r="L15" s="319">
        <v>0</v>
      </c>
      <c r="M15" s="319">
        <v>4392000</v>
      </c>
      <c r="N15" s="319">
        <v>0</v>
      </c>
      <c r="O15" s="167">
        <f t="shared" si="3"/>
        <v>22770000</v>
      </c>
      <c r="P15" s="167">
        <f t="shared" si="4"/>
        <v>304118000</v>
      </c>
      <c r="R15" s="167">
        <f t="shared" si="5"/>
        <v>-4392000</v>
      </c>
      <c r="S15" s="50">
        <f>+'Sch 142 Impacts'!K16</f>
        <v>-2049000</v>
      </c>
      <c r="T15" s="167">
        <f t="shared" si="6"/>
        <v>-6441000</v>
      </c>
      <c r="U15" s="168"/>
      <c r="V15" s="167">
        <f t="shared" si="8"/>
        <v>297677000</v>
      </c>
      <c r="W15" s="169">
        <f t="shared" si="7"/>
        <v>-2.1179279095614203E-2</v>
      </c>
    </row>
    <row r="16" spans="1:23" x14ac:dyDescent="0.2">
      <c r="A16" s="165">
        <f t="shared" si="0"/>
        <v>9</v>
      </c>
      <c r="B16" s="165">
        <v>12</v>
      </c>
      <c r="C16" s="61">
        <v>19940000</v>
      </c>
      <c r="D16" s="319">
        <v>1652000</v>
      </c>
      <c r="E16" s="319">
        <v>0</v>
      </c>
      <c r="F16" s="319">
        <v>-34000</v>
      </c>
      <c r="G16" s="319">
        <v>86000</v>
      </c>
      <c r="H16" s="319">
        <v>14000</v>
      </c>
      <c r="I16" s="319">
        <v>0</v>
      </c>
      <c r="J16" s="319">
        <v>-1000</v>
      </c>
      <c r="K16" s="319">
        <v>45000</v>
      </c>
      <c r="L16" s="319">
        <v>0</v>
      </c>
      <c r="M16" s="319">
        <v>-1000</v>
      </c>
      <c r="N16" s="319">
        <v>-148000</v>
      </c>
      <c r="O16" s="167">
        <f t="shared" si="3"/>
        <v>-39000</v>
      </c>
      <c r="P16" s="167">
        <f t="shared" si="4"/>
        <v>1613000</v>
      </c>
      <c r="R16" s="167">
        <f t="shared" si="5"/>
        <v>1000</v>
      </c>
      <c r="S16" s="50">
        <f>+'Sch 142 Impacts'!K17+'Sch 142 Impacts'!K19</f>
        <v>14000</v>
      </c>
      <c r="T16" s="167">
        <f t="shared" si="6"/>
        <v>15000</v>
      </c>
      <c r="U16" s="168"/>
      <c r="V16" s="167">
        <f t="shared" si="8"/>
        <v>1628000</v>
      </c>
      <c r="W16" s="169">
        <f t="shared" si="7"/>
        <v>9.299442033477991E-3</v>
      </c>
    </row>
    <row r="17" spans="1:23" x14ac:dyDescent="0.2">
      <c r="A17" s="165">
        <f t="shared" si="0"/>
        <v>10</v>
      </c>
      <c r="B17" s="165" t="s">
        <v>73</v>
      </c>
      <c r="C17" s="61">
        <v>1922586000</v>
      </c>
      <c r="D17" s="319">
        <v>159298000</v>
      </c>
      <c r="E17" s="319">
        <v>0</v>
      </c>
      <c r="F17" s="319">
        <v>-3288000</v>
      </c>
      <c r="G17" s="319">
        <v>8315000</v>
      </c>
      <c r="H17" s="319">
        <v>1378000</v>
      </c>
      <c r="I17" s="319">
        <v>0</v>
      </c>
      <c r="J17" s="319">
        <v>-125000</v>
      </c>
      <c r="K17" s="319">
        <v>4355000</v>
      </c>
      <c r="L17" s="319">
        <v>0</v>
      </c>
      <c r="M17" s="319">
        <v>-98000</v>
      </c>
      <c r="N17" s="319">
        <v>0</v>
      </c>
      <c r="O17" s="167">
        <f t="shared" si="3"/>
        <v>10537000</v>
      </c>
      <c r="P17" s="167">
        <f t="shared" si="4"/>
        <v>169835000</v>
      </c>
      <c r="R17" s="167">
        <f t="shared" si="5"/>
        <v>98000</v>
      </c>
      <c r="S17" s="50">
        <f>+'Sch 142 Impacts'!K18+'Sch 142 Impacts'!K20</f>
        <v>1371000</v>
      </c>
      <c r="T17" s="167">
        <f t="shared" si="6"/>
        <v>1469000</v>
      </c>
      <c r="U17" s="168"/>
      <c r="V17" s="167">
        <f t="shared" si="8"/>
        <v>171304000</v>
      </c>
      <c r="W17" s="169">
        <f t="shared" si="7"/>
        <v>8.6495716430653284E-3</v>
      </c>
    </row>
    <row r="18" spans="1:23" x14ac:dyDescent="0.2">
      <c r="A18" s="165">
        <f t="shared" si="0"/>
        <v>11</v>
      </c>
      <c r="B18" s="165">
        <v>29</v>
      </c>
      <c r="C18" s="61">
        <v>16292000</v>
      </c>
      <c r="D18" s="319">
        <v>1294000</v>
      </c>
      <c r="E18" s="319">
        <v>0</v>
      </c>
      <c r="F18" s="319">
        <v>-21000</v>
      </c>
      <c r="G18" s="319">
        <v>52000</v>
      </c>
      <c r="H18" s="319">
        <v>12000</v>
      </c>
      <c r="I18" s="319">
        <v>0</v>
      </c>
      <c r="J18" s="319">
        <v>-1000</v>
      </c>
      <c r="K18" s="319">
        <v>40000</v>
      </c>
      <c r="L18" s="319">
        <v>0</v>
      </c>
      <c r="M18" s="319">
        <v>23000</v>
      </c>
      <c r="N18" s="319">
        <v>-121000</v>
      </c>
      <c r="O18" s="167">
        <f t="shared" si="3"/>
        <v>-16000</v>
      </c>
      <c r="P18" s="167">
        <f t="shared" si="4"/>
        <v>1278000</v>
      </c>
      <c r="R18" s="167">
        <f t="shared" si="5"/>
        <v>-23000</v>
      </c>
      <c r="S18" s="50">
        <f>+'Sch 142 Impacts'!K21</f>
        <v>-11000</v>
      </c>
      <c r="T18" s="167">
        <f t="shared" si="6"/>
        <v>-34000</v>
      </c>
      <c r="U18" s="168"/>
      <c r="V18" s="167">
        <f t="shared" si="8"/>
        <v>1244000</v>
      </c>
      <c r="W18" s="169">
        <f t="shared" si="7"/>
        <v>-2.6604068857589983E-2</v>
      </c>
    </row>
    <row r="19" spans="1:23" x14ac:dyDescent="0.2">
      <c r="A19" s="165">
        <f t="shared" si="0"/>
        <v>12</v>
      </c>
      <c r="B19" s="325" t="s">
        <v>74</v>
      </c>
      <c r="C19" s="172">
        <f t="shared" ref="C19:P19" si="9">SUM(C12:C18)</f>
        <v>8357248000</v>
      </c>
      <c r="D19" s="320">
        <f t="shared" si="9"/>
        <v>761578000</v>
      </c>
      <c r="E19" s="173">
        <f t="shared" si="9"/>
        <v>0</v>
      </c>
      <c r="F19" s="173">
        <f t="shared" si="9"/>
        <v>-13604000</v>
      </c>
      <c r="G19" s="173">
        <f t="shared" si="9"/>
        <v>35539000</v>
      </c>
      <c r="H19" s="173">
        <f t="shared" si="9"/>
        <v>6688000</v>
      </c>
      <c r="I19" s="173">
        <f t="shared" si="9"/>
        <v>0</v>
      </c>
      <c r="J19" s="173">
        <f t="shared" si="9"/>
        <v>-520000</v>
      </c>
      <c r="K19" s="173">
        <f t="shared" si="9"/>
        <v>20730000</v>
      </c>
      <c r="L19" s="173">
        <f t="shared" si="9"/>
        <v>0</v>
      </c>
      <c r="M19" s="173">
        <f t="shared" si="9"/>
        <v>8444000</v>
      </c>
      <c r="N19" s="173">
        <f t="shared" si="9"/>
        <v>-3504000</v>
      </c>
      <c r="O19" s="173">
        <f t="shared" si="9"/>
        <v>53773000</v>
      </c>
      <c r="P19" s="173">
        <f t="shared" si="9"/>
        <v>815351000</v>
      </c>
      <c r="R19" s="173">
        <f t="shared" ref="R19:T19" si="10">SUM(R12:R18)</f>
        <v>-8444000</v>
      </c>
      <c r="S19" s="173">
        <f t="shared" si="10"/>
        <v>8001000</v>
      </c>
      <c r="T19" s="173">
        <f t="shared" si="10"/>
        <v>-443000</v>
      </c>
      <c r="U19" s="168"/>
      <c r="V19" s="173">
        <f>SUM(V12:V18)</f>
        <v>814908000</v>
      </c>
      <c r="W19" s="174">
        <f t="shared" si="7"/>
        <v>-5.4332428610500262E-4</v>
      </c>
    </row>
    <row r="20" spans="1:23" x14ac:dyDescent="0.2">
      <c r="A20" s="165">
        <f t="shared" si="0"/>
        <v>13</v>
      </c>
      <c r="B20" s="165"/>
      <c r="C20" s="143"/>
      <c r="D20" s="321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R20" s="167"/>
      <c r="S20" s="167"/>
      <c r="T20" s="167"/>
      <c r="U20" s="168"/>
      <c r="V20" s="167"/>
      <c r="W20" s="169"/>
    </row>
    <row r="21" spans="1:23" x14ac:dyDescent="0.2">
      <c r="A21" s="165">
        <f t="shared" si="0"/>
        <v>14</v>
      </c>
      <c r="B21" s="165">
        <v>10</v>
      </c>
      <c r="C21" s="61">
        <v>36510000</v>
      </c>
      <c r="D21" s="319">
        <v>2961000</v>
      </c>
      <c r="E21" s="319">
        <v>0</v>
      </c>
      <c r="F21" s="319">
        <v>-56000</v>
      </c>
      <c r="G21" s="319">
        <v>152000</v>
      </c>
      <c r="H21" s="319">
        <v>26000</v>
      </c>
      <c r="I21" s="319">
        <v>0</v>
      </c>
      <c r="J21" s="319">
        <v>-2000</v>
      </c>
      <c r="K21" s="319">
        <v>82000</v>
      </c>
      <c r="L21" s="319">
        <v>0</v>
      </c>
      <c r="M21" s="319">
        <v>-8000</v>
      </c>
      <c r="N21" s="319">
        <v>-270000</v>
      </c>
      <c r="O21" s="167">
        <f t="shared" ref="O21:O24" si="11">SUM(E21:N21)</f>
        <v>-76000</v>
      </c>
      <c r="P21" s="167">
        <f>SUM(D21:N21)</f>
        <v>2885000</v>
      </c>
      <c r="R21" s="167">
        <f>-M21</f>
        <v>8000</v>
      </c>
      <c r="S21" s="50">
        <f>+'Sch 142 Impacts'!K24+'Sch 142 Impacts'!K26</f>
        <v>4000</v>
      </c>
      <c r="T21" s="167">
        <f>SUM(R21:S21)</f>
        <v>12000</v>
      </c>
      <c r="U21" s="168"/>
      <c r="V21" s="167">
        <f>SUM(T21,P21)</f>
        <v>2897000</v>
      </c>
      <c r="W21" s="169">
        <f t="shared" ref="W21:W25" si="12">+T21/P21</f>
        <v>4.1594454072790294E-3</v>
      </c>
    </row>
    <row r="22" spans="1:23" x14ac:dyDescent="0.2">
      <c r="A22" s="165">
        <f t="shared" si="0"/>
        <v>15</v>
      </c>
      <c r="B22" s="165">
        <v>31</v>
      </c>
      <c r="C22" s="61">
        <v>1383563000</v>
      </c>
      <c r="D22" s="319">
        <v>112211000</v>
      </c>
      <c r="E22" s="319">
        <v>0</v>
      </c>
      <c r="F22" s="319">
        <v>-2135000</v>
      </c>
      <c r="G22" s="319">
        <v>5745000</v>
      </c>
      <c r="H22" s="319">
        <v>974000</v>
      </c>
      <c r="I22" s="319">
        <v>0</v>
      </c>
      <c r="J22" s="319">
        <v>-82000</v>
      </c>
      <c r="K22" s="319">
        <v>3119000</v>
      </c>
      <c r="L22" s="319">
        <v>0</v>
      </c>
      <c r="M22" s="319">
        <v>-342000</v>
      </c>
      <c r="N22" s="319">
        <v>0</v>
      </c>
      <c r="O22" s="167">
        <f t="shared" si="11"/>
        <v>7279000</v>
      </c>
      <c r="P22" s="167">
        <f>SUM(D22:N22)</f>
        <v>119490000</v>
      </c>
      <c r="R22" s="167">
        <f>-M22</f>
        <v>342000</v>
      </c>
      <c r="S22" s="50">
        <f>+'Sch 142 Impacts'!K25+'Sch 142 Impacts'!K27</f>
        <v>177000</v>
      </c>
      <c r="T22" s="167">
        <f>SUM(R22:S22)</f>
        <v>519000</v>
      </c>
      <c r="U22" s="168"/>
      <c r="V22" s="167">
        <f t="shared" ref="V22:V24" si="13">SUM(T22,P22)</f>
        <v>120009000</v>
      </c>
      <c r="W22" s="169">
        <f t="shared" si="12"/>
        <v>4.3434597037408989E-3</v>
      </c>
    </row>
    <row r="23" spans="1:23" x14ac:dyDescent="0.2">
      <c r="A23" s="165">
        <f t="shared" si="0"/>
        <v>16</v>
      </c>
      <c r="B23" s="165">
        <v>35</v>
      </c>
      <c r="C23" s="61">
        <v>5174000</v>
      </c>
      <c r="D23" s="319">
        <v>309000</v>
      </c>
      <c r="E23" s="319">
        <v>0</v>
      </c>
      <c r="F23" s="319">
        <v>-6000</v>
      </c>
      <c r="G23" s="319">
        <v>15000</v>
      </c>
      <c r="H23" s="319">
        <v>3000</v>
      </c>
      <c r="I23" s="319">
        <v>0</v>
      </c>
      <c r="J23" s="319">
        <v>0</v>
      </c>
      <c r="K23" s="319">
        <v>12000</v>
      </c>
      <c r="L23" s="319">
        <v>0</v>
      </c>
      <c r="M23" s="319">
        <v>7000</v>
      </c>
      <c r="N23" s="319">
        <v>-38000</v>
      </c>
      <c r="O23" s="167">
        <f t="shared" si="11"/>
        <v>-7000</v>
      </c>
      <c r="P23" s="167">
        <f>SUM(D23:N23)</f>
        <v>302000</v>
      </c>
      <c r="R23" s="167">
        <f>-M23</f>
        <v>-7000</v>
      </c>
      <c r="S23" s="50">
        <f>+'Sch 142 Impacts'!K28</f>
        <v>-3000</v>
      </c>
      <c r="T23" s="167">
        <f>SUM(R23:S23)</f>
        <v>-10000</v>
      </c>
      <c r="U23" s="168"/>
      <c r="V23" s="167">
        <f t="shared" si="13"/>
        <v>292000</v>
      </c>
      <c r="W23" s="169">
        <f t="shared" si="12"/>
        <v>-3.3112582781456956E-2</v>
      </c>
    </row>
    <row r="24" spans="1:23" x14ac:dyDescent="0.2">
      <c r="A24" s="165">
        <f t="shared" si="0"/>
        <v>17</v>
      </c>
      <c r="B24" s="165">
        <v>43</v>
      </c>
      <c r="C24" s="61">
        <v>127202000</v>
      </c>
      <c r="D24" s="319">
        <v>11159000</v>
      </c>
      <c r="E24" s="319">
        <v>0</v>
      </c>
      <c r="F24" s="319">
        <v>-165000</v>
      </c>
      <c r="G24" s="319">
        <v>420000</v>
      </c>
      <c r="H24" s="319">
        <v>99000</v>
      </c>
      <c r="I24" s="319">
        <v>0</v>
      </c>
      <c r="J24" s="319">
        <v>-6000</v>
      </c>
      <c r="K24" s="319">
        <v>419000</v>
      </c>
      <c r="L24" s="319">
        <v>0</v>
      </c>
      <c r="M24" s="319">
        <v>179000</v>
      </c>
      <c r="N24" s="319">
        <v>0</v>
      </c>
      <c r="O24" s="167">
        <f t="shared" si="11"/>
        <v>946000</v>
      </c>
      <c r="P24" s="167">
        <f>SUM(D24:N24)</f>
        <v>12105000</v>
      </c>
      <c r="R24" s="167">
        <f>-M24</f>
        <v>-179000</v>
      </c>
      <c r="S24" s="50">
        <f>+'Sch 142 Impacts'!K29</f>
        <v>-84000</v>
      </c>
      <c r="T24" s="167">
        <f>SUM(R24:S24)</f>
        <v>-263000</v>
      </c>
      <c r="U24" s="168"/>
      <c r="V24" s="167">
        <f t="shared" si="13"/>
        <v>11842000</v>
      </c>
      <c r="W24" s="169">
        <f t="shared" si="12"/>
        <v>-2.1726559273027673E-2</v>
      </c>
    </row>
    <row r="25" spans="1:23" x14ac:dyDescent="0.2">
      <c r="A25" s="165">
        <f t="shared" si="0"/>
        <v>18</v>
      </c>
      <c r="B25" s="165" t="s">
        <v>75</v>
      </c>
      <c r="C25" s="172">
        <f t="shared" ref="C25:P25" si="14">SUM(C21:C24)</f>
        <v>1552449000</v>
      </c>
      <c r="D25" s="320">
        <f t="shared" si="14"/>
        <v>126640000</v>
      </c>
      <c r="E25" s="173">
        <f t="shared" si="14"/>
        <v>0</v>
      </c>
      <c r="F25" s="173">
        <f t="shared" si="14"/>
        <v>-2362000</v>
      </c>
      <c r="G25" s="173">
        <f t="shared" si="14"/>
        <v>6332000</v>
      </c>
      <c r="H25" s="173">
        <f t="shared" si="14"/>
        <v>1102000</v>
      </c>
      <c r="I25" s="173">
        <f t="shared" si="14"/>
        <v>0</v>
      </c>
      <c r="J25" s="173">
        <f t="shared" si="14"/>
        <v>-90000</v>
      </c>
      <c r="K25" s="173">
        <f t="shared" si="14"/>
        <v>3632000</v>
      </c>
      <c r="L25" s="173">
        <f t="shared" si="14"/>
        <v>0</v>
      </c>
      <c r="M25" s="173">
        <f t="shared" si="14"/>
        <v>-164000</v>
      </c>
      <c r="N25" s="173">
        <f t="shared" si="14"/>
        <v>-308000</v>
      </c>
      <c r="O25" s="173">
        <f t="shared" si="14"/>
        <v>8142000</v>
      </c>
      <c r="P25" s="173">
        <f t="shared" si="14"/>
        <v>134782000</v>
      </c>
      <c r="R25" s="173">
        <f t="shared" ref="R25:V25" si="15">SUM(R21:R24)</f>
        <v>164000</v>
      </c>
      <c r="S25" s="173">
        <f t="shared" si="15"/>
        <v>94000</v>
      </c>
      <c r="T25" s="173">
        <f t="shared" si="15"/>
        <v>258000</v>
      </c>
      <c r="U25" s="168"/>
      <c r="V25" s="173">
        <f t="shared" si="15"/>
        <v>135040000</v>
      </c>
      <c r="W25" s="174">
        <f t="shared" si="12"/>
        <v>1.914202193171195E-3</v>
      </c>
    </row>
    <row r="26" spans="1:23" x14ac:dyDescent="0.2">
      <c r="A26" s="165">
        <f t="shared" si="0"/>
        <v>19</v>
      </c>
      <c r="B26" s="165"/>
      <c r="C26" s="143"/>
      <c r="D26" s="321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R26" s="167"/>
      <c r="S26" s="167"/>
      <c r="T26" s="167"/>
      <c r="U26" s="168"/>
      <c r="V26" s="167"/>
      <c r="W26" s="169"/>
    </row>
    <row r="27" spans="1:23" x14ac:dyDescent="0.2">
      <c r="A27" s="165">
        <f t="shared" si="0"/>
        <v>20</v>
      </c>
      <c r="B27" s="165">
        <v>40</v>
      </c>
      <c r="C27" s="317">
        <v>586597000</v>
      </c>
      <c r="D27" s="322">
        <v>42793000</v>
      </c>
      <c r="E27" s="322">
        <v>0</v>
      </c>
      <c r="F27" s="322">
        <v>-1029000</v>
      </c>
      <c r="G27" s="322">
        <v>2223000</v>
      </c>
      <c r="H27" s="322">
        <v>380000</v>
      </c>
      <c r="I27" s="322">
        <v>0</v>
      </c>
      <c r="J27" s="322">
        <v>-39000</v>
      </c>
      <c r="K27" s="322">
        <v>1234000</v>
      </c>
      <c r="L27" s="322">
        <v>0</v>
      </c>
      <c r="M27" s="322">
        <v>1055000</v>
      </c>
      <c r="N27" s="322">
        <v>0</v>
      </c>
      <c r="O27" s="173">
        <f>SUM(E27:N27)</f>
        <v>3824000</v>
      </c>
      <c r="P27" s="173">
        <f>SUM(D27:N27)</f>
        <v>46617000</v>
      </c>
      <c r="R27" s="173">
        <f>-M27</f>
        <v>-1055000</v>
      </c>
      <c r="S27" s="175">
        <f>+'Sch 142 Impacts'!K32</f>
        <v>2453000</v>
      </c>
      <c r="T27" s="173">
        <f>SUM(R27:S27)</f>
        <v>1398000</v>
      </c>
      <c r="U27" s="168"/>
      <c r="V27" s="173">
        <f>SUM(T27,P27)</f>
        <v>48015000</v>
      </c>
      <c r="W27" s="174">
        <f>+T27/P27</f>
        <v>2.9989059785056952E-2</v>
      </c>
    </row>
    <row r="28" spans="1:23" x14ac:dyDescent="0.2">
      <c r="A28" s="165">
        <f t="shared" si="0"/>
        <v>21</v>
      </c>
      <c r="B28" s="165"/>
      <c r="C28" s="143"/>
      <c r="D28" s="321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R28" s="167"/>
      <c r="S28" s="167"/>
      <c r="T28" s="167"/>
      <c r="U28" s="168"/>
      <c r="V28" s="167"/>
      <c r="W28" s="169"/>
    </row>
    <row r="29" spans="1:23" x14ac:dyDescent="0.2">
      <c r="A29" s="165">
        <f t="shared" si="0"/>
        <v>22</v>
      </c>
      <c r="B29" s="165">
        <v>46</v>
      </c>
      <c r="C29" s="61">
        <v>76029000</v>
      </c>
      <c r="D29" s="319">
        <v>5061000</v>
      </c>
      <c r="E29" s="319">
        <v>0</v>
      </c>
      <c r="F29" s="319">
        <v>-76000</v>
      </c>
      <c r="G29" s="319">
        <v>199000</v>
      </c>
      <c r="H29" s="319">
        <v>45000</v>
      </c>
      <c r="I29" s="319">
        <v>0</v>
      </c>
      <c r="J29" s="319">
        <v>-3000</v>
      </c>
      <c r="K29" s="319">
        <v>126000</v>
      </c>
      <c r="L29" s="319">
        <v>0</v>
      </c>
      <c r="M29" s="319">
        <v>101000</v>
      </c>
      <c r="N29" s="319">
        <v>0</v>
      </c>
      <c r="O29" s="167">
        <f t="shared" ref="O29:O30" si="16">SUM(E29:N29)</f>
        <v>392000</v>
      </c>
      <c r="P29" s="167">
        <f>SUM(D29:N29)</f>
        <v>5453000</v>
      </c>
      <c r="R29" s="167">
        <f>-M29</f>
        <v>-101000</v>
      </c>
      <c r="S29" s="50">
        <f>+'Sch 142 Impacts'!K34</f>
        <v>14000</v>
      </c>
      <c r="T29" s="167">
        <f>SUM(R29:S29)</f>
        <v>-87000</v>
      </c>
      <c r="U29" s="168"/>
      <c r="V29" s="167">
        <f>SUM(T29,P29)</f>
        <v>5366000</v>
      </c>
      <c r="W29" s="169">
        <f t="shared" ref="W29:W31" si="17">+T29/P29</f>
        <v>-1.5954520447460114E-2</v>
      </c>
    </row>
    <row r="30" spans="1:23" x14ac:dyDescent="0.2">
      <c r="A30" s="165">
        <f t="shared" si="0"/>
        <v>23</v>
      </c>
      <c r="B30" s="165">
        <v>49</v>
      </c>
      <c r="C30" s="61">
        <v>606297000</v>
      </c>
      <c r="D30" s="319">
        <v>39492000</v>
      </c>
      <c r="E30" s="319">
        <v>0</v>
      </c>
      <c r="F30" s="319">
        <v>-917000</v>
      </c>
      <c r="G30" s="319">
        <v>2367000</v>
      </c>
      <c r="H30" s="319">
        <v>347000</v>
      </c>
      <c r="I30" s="319">
        <v>0</v>
      </c>
      <c r="J30" s="319">
        <v>-35000</v>
      </c>
      <c r="K30" s="319">
        <v>1002000</v>
      </c>
      <c r="L30" s="319">
        <v>0</v>
      </c>
      <c r="M30" s="319">
        <v>802000</v>
      </c>
      <c r="N30" s="319">
        <v>0</v>
      </c>
      <c r="O30" s="167">
        <f t="shared" si="16"/>
        <v>3566000</v>
      </c>
      <c r="P30" s="167">
        <f>SUM(D30:N30)</f>
        <v>43058000</v>
      </c>
      <c r="R30" s="167">
        <f>-M30</f>
        <v>-802000</v>
      </c>
      <c r="S30" s="50">
        <f>+'Sch 142 Impacts'!K35</f>
        <v>112000</v>
      </c>
      <c r="T30" s="167">
        <f>SUM(R30:S30)</f>
        <v>-690000</v>
      </c>
      <c r="U30" s="168"/>
      <c r="V30" s="167">
        <f>SUM(T30,P30)</f>
        <v>42368000</v>
      </c>
      <c r="W30" s="169">
        <f t="shared" si="17"/>
        <v>-1.6024896651028846E-2</v>
      </c>
    </row>
    <row r="31" spans="1:23" x14ac:dyDescent="0.2">
      <c r="A31" s="165">
        <f t="shared" si="0"/>
        <v>24</v>
      </c>
      <c r="B31" s="165" t="s">
        <v>76</v>
      </c>
      <c r="C31" s="172">
        <f t="shared" ref="C31:P31" si="18">SUM(C29:C30)</f>
        <v>682326000</v>
      </c>
      <c r="D31" s="320">
        <f t="shared" si="18"/>
        <v>44553000</v>
      </c>
      <c r="E31" s="173">
        <f t="shared" si="18"/>
        <v>0</v>
      </c>
      <c r="F31" s="173">
        <f t="shared" si="18"/>
        <v>-993000</v>
      </c>
      <c r="G31" s="173">
        <f t="shared" si="18"/>
        <v>2566000</v>
      </c>
      <c r="H31" s="173">
        <f t="shared" si="18"/>
        <v>392000</v>
      </c>
      <c r="I31" s="173">
        <f t="shared" si="18"/>
        <v>0</v>
      </c>
      <c r="J31" s="173">
        <f t="shared" si="18"/>
        <v>-38000</v>
      </c>
      <c r="K31" s="173">
        <f t="shared" si="18"/>
        <v>1128000</v>
      </c>
      <c r="L31" s="173">
        <f t="shared" si="18"/>
        <v>0</v>
      </c>
      <c r="M31" s="173">
        <f t="shared" si="18"/>
        <v>903000</v>
      </c>
      <c r="N31" s="173">
        <f t="shared" si="18"/>
        <v>0</v>
      </c>
      <c r="O31" s="173">
        <f t="shared" si="18"/>
        <v>3958000</v>
      </c>
      <c r="P31" s="173">
        <f t="shared" si="18"/>
        <v>48511000</v>
      </c>
      <c r="R31" s="173">
        <f>SUM(R29:R30)</f>
        <v>-903000</v>
      </c>
      <c r="S31" s="173">
        <f t="shared" ref="S31:V31" si="19">SUM(S29:S30)</f>
        <v>126000</v>
      </c>
      <c r="T31" s="173">
        <f t="shared" si="19"/>
        <v>-777000</v>
      </c>
      <c r="U31" s="168"/>
      <c r="V31" s="173">
        <f t="shared" si="19"/>
        <v>47734000</v>
      </c>
      <c r="W31" s="174">
        <f t="shared" si="17"/>
        <v>-1.6016985838263487E-2</v>
      </c>
    </row>
    <row r="32" spans="1:23" x14ac:dyDescent="0.2">
      <c r="A32" s="165">
        <f t="shared" si="0"/>
        <v>25</v>
      </c>
      <c r="B32" s="165"/>
      <c r="C32" s="143"/>
      <c r="D32" s="321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R32" s="167"/>
      <c r="S32" s="167"/>
      <c r="T32" s="167"/>
      <c r="U32" s="168"/>
      <c r="V32" s="167"/>
      <c r="W32" s="169"/>
    </row>
    <row r="33" spans="1:23" x14ac:dyDescent="0.2">
      <c r="A33" s="165">
        <f t="shared" si="0"/>
        <v>26</v>
      </c>
      <c r="B33" s="165" t="s">
        <v>77</v>
      </c>
      <c r="C33" s="317">
        <v>71427000</v>
      </c>
      <c r="D33" s="322">
        <v>16711000</v>
      </c>
      <c r="E33" s="322">
        <v>0</v>
      </c>
      <c r="F33" s="322">
        <v>-140000</v>
      </c>
      <c r="G33" s="322">
        <v>326000</v>
      </c>
      <c r="H33" s="322">
        <v>139000</v>
      </c>
      <c r="I33" s="322">
        <v>0</v>
      </c>
      <c r="J33" s="322">
        <v>-5000</v>
      </c>
      <c r="K33" s="322">
        <v>663000</v>
      </c>
      <c r="L33" s="322">
        <v>0</v>
      </c>
      <c r="M33" s="322">
        <v>0</v>
      </c>
      <c r="N33" s="322">
        <v>0</v>
      </c>
      <c r="O33" s="173">
        <f>SUM(E33:N33)</f>
        <v>983000</v>
      </c>
      <c r="P33" s="173">
        <f>SUM(D33:N33)</f>
        <v>17694000</v>
      </c>
      <c r="R33" s="173">
        <f>-M33</f>
        <v>0</v>
      </c>
      <c r="S33" s="175">
        <f>+'Sch 142 Impacts'!K38</f>
        <v>0</v>
      </c>
      <c r="T33" s="173">
        <f>SUM(R33:S33)</f>
        <v>0</v>
      </c>
      <c r="U33" s="168"/>
      <c r="V33" s="173">
        <f>SUM(T33,P33)</f>
        <v>17694000</v>
      </c>
      <c r="W33" s="174">
        <f>+T33/P33</f>
        <v>0</v>
      </c>
    </row>
    <row r="34" spans="1:23" x14ac:dyDescent="0.2">
      <c r="A34" s="165">
        <f t="shared" si="0"/>
        <v>27</v>
      </c>
      <c r="B34" s="165"/>
      <c r="C34" s="143"/>
      <c r="D34" s="321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R34" s="167"/>
      <c r="S34" s="167"/>
      <c r="T34" s="167"/>
      <c r="U34" s="168"/>
      <c r="V34" s="167"/>
      <c r="W34" s="169"/>
    </row>
    <row r="35" spans="1:23" x14ac:dyDescent="0.2">
      <c r="A35" s="165">
        <f t="shared" si="0"/>
        <v>28</v>
      </c>
      <c r="B35" s="165" t="s">
        <v>78</v>
      </c>
      <c r="C35" s="317">
        <v>2024995000</v>
      </c>
      <c r="D35" s="322">
        <v>8508000</v>
      </c>
      <c r="E35" s="322">
        <v>0</v>
      </c>
      <c r="F35" s="322">
        <v>0</v>
      </c>
      <c r="G35" s="322">
        <v>2120000</v>
      </c>
      <c r="H35" s="322">
        <v>67000</v>
      </c>
      <c r="I35" s="322">
        <v>0</v>
      </c>
      <c r="J35" s="322">
        <v>0</v>
      </c>
      <c r="K35" s="322">
        <v>61000</v>
      </c>
      <c r="L35" s="322">
        <v>0</v>
      </c>
      <c r="M35" s="322">
        <v>0</v>
      </c>
      <c r="N35" s="322">
        <v>-15000</v>
      </c>
      <c r="O35" s="173">
        <f>SUM(E35:N35)</f>
        <v>2233000</v>
      </c>
      <c r="P35" s="173">
        <f>SUM(D35:N35)</f>
        <v>10741000</v>
      </c>
      <c r="R35" s="173">
        <f>-M35</f>
        <v>0</v>
      </c>
      <c r="S35" s="175">
        <f>+'Sch 142 Impacts'!K40</f>
        <v>0</v>
      </c>
      <c r="T35" s="173">
        <f>SUM(R35:S35)</f>
        <v>0</v>
      </c>
      <c r="U35" s="168"/>
      <c r="V35" s="173">
        <f>SUM(T35,P35)</f>
        <v>10741000</v>
      </c>
      <c r="W35" s="174">
        <f>+T35/P35</f>
        <v>0</v>
      </c>
    </row>
    <row r="36" spans="1:23" x14ac:dyDescent="0.2">
      <c r="A36" s="165">
        <f t="shared" si="0"/>
        <v>29</v>
      </c>
      <c r="B36" s="165"/>
      <c r="C36" s="143"/>
      <c r="D36" s="321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R36" s="167"/>
      <c r="S36" s="167"/>
      <c r="T36" s="167"/>
      <c r="U36" s="168"/>
      <c r="V36" s="167"/>
      <c r="W36" s="169"/>
    </row>
    <row r="37" spans="1:23" ht="10.8" thickBot="1" x14ac:dyDescent="0.25">
      <c r="A37" s="165">
        <f t="shared" si="0"/>
        <v>30</v>
      </c>
      <c r="B37" s="165" t="s">
        <v>79</v>
      </c>
      <c r="C37" s="176">
        <f t="shared" ref="C37:O37" si="20">SUM(C10,C19,C25,C27,C31,C33,C35)</f>
        <v>24115538000</v>
      </c>
      <c r="D37" s="323">
        <f t="shared" si="20"/>
        <v>2128843000</v>
      </c>
      <c r="E37" s="177">
        <f t="shared" si="20"/>
        <v>0</v>
      </c>
      <c r="F37" s="177">
        <f t="shared" si="20"/>
        <v>-38865000</v>
      </c>
      <c r="G37" s="177">
        <f t="shared" si="20"/>
        <v>101789000</v>
      </c>
      <c r="H37" s="177">
        <f t="shared" si="20"/>
        <v>18470000</v>
      </c>
      <c r="I37" s="177">
        <f t="shared" si="20"/>
        <v>0</v>
      </c>
      <c r="J37" s="177">
        <f t="shared" si="20"/>
        <v>-1483000</v>
      </c>
      <c r="K37" s="177">
        <f t="shared" si="20"/>
        <v>65084000</v>
      </c>
      <c r="L37" s="177">
        <f t="shared" si="20"/>
        <v>0</v>
      </c>
      <c r="M37" s="177">
        <f t="shared" si="20"/>
        <v>-3166000</v>
      </c>
      <c r="N37" s="177">
        <f t="shared" si="20"/>
        <v>-84110000</v>
      </c>
      <c r="O37" s="177">
        <f t="shared" si="20"/>
        <v>57719000</v>
      </c>
      <c r="P37" s="177">
        <f>SUM(D37:N37)</f>
        <v>2186562000</v>
      </c>
      <c r="R37" s="177">
        <f>-M37</f>
        <v>3166000</v>
      </c>
      <c r="S37" s="177">
        <f>SUM(S10,S19,S25,S27,S31,S33,S35)</f>
        <v>17402000</v>
      </c>
      <c r="T37" s="177">
        <f>SUM(T10,T19,T25,T27,T31,T33,T35)</f>
        <v>20568000</v>
      </c>
      <c r="U37" s="168"/>
      <c r="V37" s="177">
        <f t="shared" ref="V37" si="21">SUM(V10,V19,V25,V27,V31,V33,V35)</f>
        <v>2207130000</v>
      </c>
      <c r="W37" s="178">
        <f>+T37/P37</f>
        <v>9.406547813416679E-3</v>
      </c>
    </row>
    <row r="38" spans="1:23" ht="10.8" thickTop="1" x14ac:dyDescent="0.2">
      <c r="U38" s="168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92D050"/>
    <pageSetUpPr fitToPage="1"/>
  </sheetPr>
  <dimension ref="A1:M46"/>
  <sheetViews>
    <sheetView zoomScaleNormal="100" workbookViewId="0">
      <pane xSplit="3" ySplit="7" topLeftCell="D8" activePane="bottomRight" state="frozen"/>
      <selection activeCell="J45" sqref="J45"/>
      <selection pane="topRight" activeCell="J45" sqref="J45"/>
      <selection pane="bottomLeft" activeCell="J45" sqref="J45"/>
      <selection pane="bottomRight" activeCell="A34" sqref="A34:XFD35"/>
    </sheetView>
  </sheetViews>
  <sheetFormatPr defaultColWidth="8.88671875" defaultRowHeight="10.199999999999999" x14ac:dyDescent="0.2"/>
  <cols>
    <col min="1" max="1" width="3.44140625" style="39" bestFit="1" customWidth="1"/>
    <col min="2" max="2" width="6.109375" style="39" bestFit="1" customWidth="1"/>
    <col min="3" max="3" width="16.6640625" style="39" bestFit="1" customWidth="1"/>
    <col min="4" max="4" width="15" style="39" bestFit="1" customWidth="1"/>
    <col min="5" max="5" width="9.5546875" style="39" bestFit="1" customWidth="1"/>
    <col min="6" max="6" width="1.33203125" style="39" customWidth="1"/>
    <col min="7" max="7" width="10" style="39" bestFit="1" customWidth="1"/>
    <col min="8" max="8" width="11.109375" style="39" bestFit="1" customWidth="1"/>
    <col min="9" max="9" width="1.33203125" style="39" customWidth="1"/>
    <col min="10" max="10" width="10.33203125" style="39" bestFit="1" customWidth="1"/>
    <col min="11" max="11" width="11.33203125" style="39" customWidth="1"/>
    <col min="12" max="12" width="10.6640625" style="39" bestFit="1" customWidth="1"/>
    <col min="13" max="16384" width="8.88671875" style="39"/>
  </cols>
  <sheetData>
    <row r="1" spans="1:13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3" x14ac:dyDescent="0.2">
      <c r="A2" s="410" t="str">
        <f>'Delivery Rate Change Calc'!A2:H2</f>
        <v>2019 Electric Decoupling Filing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</row>
    <row r="3" spans="1:13" x14ac:dyDescent="0.2">
      <c r="A3" s="398" t="s">
        <v>332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398"/>
    </row>
    <row r="5" spans="1:13" x14ac:dyDescent="0.2">
      <c r="A5" s="413"/>
      <c r="B5" s="413"/>
      <c r="C5" s="413"/>
      <c r="D5" s="413"/>
      <c r="E5" s="413"/>
      <c r="F5" s="413"/>
      <c r="G5" s="413"/>
      <c r="H5" s="413"/>
      <c r="I5" s="413"/>
      <c r="J5" s="413"/>
      <c r="K5" s="413"/>
    </row>
    <row r="6" spans="1:13" ht="14.4" x14ac:dyDescent="0.3">
      <c r="A6" s="411" t="s">
        <v>416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</row>
    <row r="7" spans="1:13" s="210" customFormat="1" ht="40.799999999999997" x14ac:dyDescent="0.2">
      <c r="A7" s="211" t="s">
        <v>58</v>
      </c>
      <c r="B7" s="211" t="s">
        <v>31</v>
      </c>
      <c r="C7" s="211" t="s">
        <v>162</v>
      </c>
      <c r="D7" s="212" t="s">
        <v>293</v>
      </c>
      <c r="E7" s="163" t="s">
        <v>325</v>
      </c>
      <c r="F7" s="213"/>
      <c r="G7" s="212" t="s">
        <v>418</v>
      </c>
      <c r="H7" s="212" t="s">
        <v>417</v>
      </c>
      <c r="I7" s="213"/>
      <c r="J7" s="163" t="s">
        <v>415</v>
      </c>
      <c r="K7" s="163" t="s">
        <v>414</v>
      </c>
      <c r="L7" s="39"/>
      <c r="M7" s="39"/>
    </row>
    <row r="8" spans="1:13" s="210" customFormat="1" ht="30.6" x14ac:dyDescent="0.2">
      <c r="A8" s="211"/>
      <c r="B8" s="211"/>
      <c r="C8" s="211"/>
      <c r="D8" s="164" t="s">
        <v>9</v>
      </c>
      <c r="E8" s="214" t="s">
        <v>10</v>
      </c>
      <c r="F8" s="164"/>
      <c r="G8" s="164" t="s">
        <v>12</v>
      </c>
      <c r="H8" s="213" t="s">
        <v>13</v>
      </c>
      <c r="I8" s="164"/>
      <c r="J8" s="164" t="s">
        <v>326</v>
      </c>
      <c r="K8" s="164" t="s">
        <v>327</v>
      </c>
      <c r="L8" s="39"/>
      <c r="M8" s="39"/>
    </row>
    <row r="9" spans="1:13" s="210" customFormat="1" x14ac:dyDescent="0.2">
      <c r="A9" s="32">
        <v>1</v>
      </c>
      <c r="B9" s="32">
        <v>7</v>
      </c>
      <c r="C9" s="25"/>
      <c r="D9" s="61">
        <v>10838149000</v>
      </c>
      <c r="E9" s="143"/>
      <c r="F9" s="213"/>
      <c r="G9" s="64">
        <v>-1.237E-3</v>
      </c>
      <c r="H9" s="64">
        <f>'Summary of Rates'!E11</f>
        <v>6.2100000000000002E-4</v>
      </c>
      <c r="I9" s="213"/>
      <c r="J9" s="167">
        <f>ROUND(D9*G9,-3)</f>
        <v>-13407000</v>
      </c>
      <c r="K9" s="167">
        <f>ROUND(D9*H9,-3)</f>
        <v>6730000</v>
      </c>
      <c r="L9" s="39"/>
      <c r="M9" s="39"/>
    </row>
    <row r="10" spans="1:13" s="210" customFormat="1" x14ac:dyDescent="0.2">
      <c r="A10" s="32">
        <f t="shared" ref="A10:A42" si="0">+A9+1</f>
        <v>2</v>
      </c>
      <c r="B10" s="160" t="s">
        <v>170</v>
      </c>
      <c r="C10" s="25"/>
      <c r="D10" s="61">
        <v>2347000</v>
      </c>
      <c r="E10" s="143"/>
      <c r="F10" s="213"/>
      <c r="G10" s="64">
        <v>1.408E-3</v>
      </c>
      <c r="H10" s="64">
        <f>'Summary of Rates'!E17</f>
        <v>-6.5700000000000003E-4</v>
      </c>
      <c r="I10" s="213"/>
      <c r="J10" s="167">
        <f>ROUND(D10*G10,-3)</f>
        <v>3000</v>
      </c>
      <c r="K10" s="167">
        <f>ROUND(D10*H10,-3)</f>
        <v>-2000</v>
      </c>
      <c r="L10" s="39"/>
      <c r="M10" s="39"/>
    </row>
    <row r="11" spans="1:13" x14ac:dyDescent="0.2">
      <c r="A11" s="32">
        <f t="shared" si="0"/>
        <v>3</v>
      </c>
      <c r="B11" s="32"/>
      <c r="C11" s="25" t="s">
        <v>72</v>
      </c>
      <c r="D11" s="172">
        <f>SUM(D9:D10)</f>
        <v>10840496000</v>
      </c>
      <c r="E11" s="143"/>
      <c r="F11" s="213"/>
      <c r="G11" s="64"/>
      <c r="H11" s="215"/>
      <c r="I11" s="213"/>
      <c r="J11" s="173">
        <f>SUM(J9:J10)</f>
        <v>-13404000</v>
      </c>
      <c r="K11" s="173">
        <f>SUM(K9:K10)</f>
        <v>6728000</v>
      </c>
    </row>
    <row r="12" spans="1:13" x14ac:dyDescent="0.2">
      <c r="A12" s="32">
        <f t="shared" si="0"/>
        <v>4</v>
      </c>
      <c r="B12" s="32"/>
      <c r="C12" s="25"/>
      <c r="D12" s="143"/>
      <c r="E12" s="143"/>
      <c r="F12" s="37"/>
      <c r="G12" s="64"/>
      <c r="H12" s="215"/>
      <c r="I12" s="37"/>
      <c r="J12" s="167"/>
      <c r="K12" s="167"/>
    </row>
    <row r="13" spans="1:13" x14ac:dyDescent="0.2">
      <c r="A13" s="32">
        <f t="shared" si="0"/>
        <v>5</v>
      </c>
      <c r="B13" s="160" t="s">
        <v>328</v>
      </c>
      <c r="C13" s="25"/>
      <c r="D13" s="61">
        <v>274905000</v>
      </c>
      <c r="E13" s="143"/>
      <c r="F13" s="37"/>
      <c r="G13" s="64">
        <v>1.2509999999999999E-3</v>
      </c>
      <c r="H13" s="64">
        <f>'Summary of Rates'!E14</f>
        <v>2.8170000000000001E-3</v>
      </c>
      <c r="I13" s="37"/>
      <c r="J13" s="167">
        <f t="shared" ref="J13:J18" si="1">ROUND(D13*G13,-3)</f>
        <v>344000</v>
      </c>
      <c r="K13" s="167">
        <f t="shared" ref="K13:K18" si="2">ROUND(D13*H13,-3)</f>
        <v>774000</v>
      </c>
    </row>
    <row r="14" spans="1:13" x14ac:dyDescent="0.2">
      <c r="A14" s="32">
        <f t="shared" si="0"/>
        <v>6</v>
      </c>
      <c r="B14" s="32">
        <v>24</v>
      </c>
      <c r="C14" s="25"/>
      <c r="D14" s="61">
        <v>2842704000</v>
      </c>
      <c r="E14" s="143"/>
      <c r="F14" s="37"/>
      <c r="G14" s="215">
        <f>G13</f>
        <v>1.2509999999999999E-3</v>
      </c>
      <c r="H14" s="64">
        <f>'Summary of Rates'!E14</f>
        <v>2.8170000000000001E-3</v>
      </c>
      <c r="I14" s="37"/>
      <c r="J14" s="167">
        <f t="shared" si="1"/>
        <v>3556000</v>
      </c>
      <c r="K14" s="167">
        <f t="shared" si="2"/>
        <v>8008000</v>
      </c>
    </row>
    <row r="15" spans="1:13" x14ac:dyDescent="0.2">
      <c r="A15" s="32">
        <f t="shared" si="0"/>
        <v>7</v>
      </c>
      <c r="B15" s="160">
        <v>11</v>
      </c>
      <c r="C15" s="25"/>
      <c r="D15" s="61">
        <v>161833000</v>
      </c>
      <c r="E15" s="143"/>
      <c r="F15" s="37"/>
      <c r="G15" s="215">
        <f>G10</f>
        <v>1.408E-3</v>
      </c>
      <c r="H15" s="64">
        <f>'Summary of Rates'!E17</f>
        <v>-6.5700000000000003E-4</v>
      </c>
      <c r="I15" s="37"/>
      <c r="J15" s="167">
        <f t="shared" si="1"/>
        <v>228000</v>
      </c>
      <c r="K15" s="167">
        <f t="shared" si="2"/>
        <v>-106000</v>
      </c>
    </row>
    <row r="16" spans="1:13" x14ac:dyDescent="0.2">
      <c r="A16" s="32">
        <f t="shared" si="0"/>
        <v>8</v>
      </c>
      <c r="B16" s="160">
        <v>25</v>
      </c>
      <c r="C16" s="25"/>
      <c r="D16" s="61">
        <v>3118988000</v>
      </c>
      <c r="E16" s="143"/>
      <c r="F16" s="37"/>
      <c r="G16" s="215">
        <f>+G10</f>
        <v>1.408E-3</v>
      </c>
      <c r="H16" s="64">
        <f>'Summary of Rates'!E17</f>
        <v>-6.5700000000000003E-4</v>
      </c>
      <c r="I16" s="37"/>
      <c r="J16" s="167">
        <f t="shared" si="1"/>
        <v>4392000</v>
      </c>
      <c r="K16" s="167">
        <f t="shared" si="2"/>
        <v>-2049000</v>
      </c>
    </row>
    <row r="17" spans="1:11" x14ac:dyDescent="0.2">
      <c r="A17" s="32">
        <f t="shared" si="0"/>
        <v>9</v>
      </c>
      <c r="B17" s="32">
        <v>12</v>
      </c>
      <c r="C17" s="25"/>
      <c r="D17" s="61">
        <v>19940000</v>
      </c>
      <c r="E17" s="143"/>
      <c r="F17" s="37"/>
      <c r="G17" s="64">
        <v>8.5000000000000006E-5</v>
      </c>
      <c r="H17" s="64">
        <f>'Summary of Rates'!E24</f>
        <v>-1.27E-4</v>
      </c>
      <c r="I17" s="37"/>
      <c r="J17" s="167">
        <f t="shared" si="1"/>
        <v>2000</v>
      </c>
      <c r="K17" s="167">
        <f t="shared" si="2"/>
        <v>-3000</v>
      </c>
    </row>
    <row r="18" spans="1:11" x14ac:dyDescent="0.2">
      <c r="A18" s="32">
        <f t="shared" si="0"/>
        <v>10</v>
      </c>
      <c r="B18" s="160" t="s">
        <v>329</v>
      </c>
      <c r="C18" s="25"/>
      <c r="D18" s="61">
        <v>1922586000</v>
      </c>
      <c r="E18" s="143"/>
      <c r="F18" s="37"/>
      <c r="G18" s="215">
        <f>G17</f>
        <v>8.5000000000000006E-5</v>
      </c>
      <c r="H18" s="64">
        <f>'Summary of Rates'!E24</f>
        <v>-1.27E-4</v>
      </c>
      <c r="I18" s="37"/>
      <c r="J18" s="167">
        <f t="shared" si="1"/>
        <v>163000</v>
      </c>
      <c r="K18" s="167">
        <f t="shared" si="2"/>
        <v>-244000</v>
      </c>
    </row>
    <row r="19" spans="1:11" x14ac:dyDescent="0.2">
      <c r="A19" s="32">
        <f t="shared" si="0"/>
        <v>11</v>
      </c>
      <c r="B19" s="32">
        <v>12</v>
      </c>
      <c r="C19" s="25"/>
      <c r="D19" s="61"/>
      <c r="E19" s="61">
        <v>46801</v>
      </c>
      <c r="F19" s="37"/>
      <c r="G19" s="374">
        <v>-0.06</v>
      </c>
      <c r="H19" s="374">
        <f>'Summary of Rates'!E23</f>
        <v>0.37</v>
      </c>
      <c r="I19" s="37"/>
      <c r="J19" s="167">
        <f>ROUND(E19*G19,-3)</f>
        <v>-3000</v>
      </c>
      <c r="K19" s="167">
        <f>ROUND(E19*H19,-3)</f>
        <v>17000</v>
      </c>
    </row>
    <row r="20" spans="1:11" x14ac:dyDescent="0.2">
      <c r="A20" s="32">
        <f t="shared" si="0"/>
        <v>12</v>
      </c>
      <c r="B20" s="160" t="s">
        <v>329</v>
      </c>
      <c r="C20" s="25"/>
      <c r="D20" s="61"/>
      <c r="E20" s="61">
        <v>4364676</v>
      </c>
      <c r="F20" s="37"/>
      <c r="G20" s="126">
        <f>+G19</f>
        <v>-0.06</v>
      </c>
      <c r="H20" s="374">
        <f>'Summary of Rates'!E23</f>
        <v>0.37</v>
      </c>
      <c r="I20" s="37"/>
      <c r="J20" s="167">
        <f>ROUND(E20*G20,-3)</f>
        <v>-262000</v>
      </c>
      <c r="K20" s="167">
        <f>ROUND(E20*H20,-3)</f>
        <v>1615000</v>
      </c>
    </row>
    <row r="21" spans="1:11" x14ac:dyDescent="0.2">
      <c r="A21" s="32">
        <f t="shared" si="0"/>
        <v>13</v>
      </c>
      <c r="B21" s="32">
        <v>29</v>
      </c>
      <c r="C21" s="25"/>
      <c r="D21" s="61">
        <v>16292000</v>
      </c>
      <c r="E21" s="143"/>
      <c r="F21" s="37"/>
      <c r="G21" s="215">
        <f>G10</f>
        <v>1.408E-3</v>
      </c>
      <c r="H21" s="64">
        <f>'Summary of Rates'!E17</f>
        <v>-6.5700000000000003E-4</v>
      </c>
      <c r="I21" s="37"/>
      <c r="J21" s="167">
        <f>ROUND(D21*G21,-3)</f>
        <v>23000</v>
      </c>
      <c r="K21" s="167">
        <f>ROUND(D21*H21,-3)</f>
        <v>-11000</v>
      </c>
    </row>
    <row r="22" spans="1:11" x14ac:dyDescent="0.2">
      <c r="A22" s="32">
        <f t="shared" si="0"/>
        <v>14</v>
      </c>
      <c r="B22" s="32"/>
      <c r="C22" s="186" t="s">
        <v>74</v>
      </c>
      <c r="D22" s="172">
        <f>SUM(D13:D21)</f>
        <v>8357248000</v>
      </c>
      <c r="E22" s="172">
        <f>SUM(E13:E21)</f>
        <v>4411477</v>
      </c>
      <c r="F22" s="37"/>
      <c r="G22" s="64"/>
      <c r="H22" s="215"/>
      <c r="I22" s="37"/>
      <c r="J22" s="173">
        <f>SUM(J13:J21)</f>
        <v>8443000</v>
      </c>
      <c r="K22" s="173">
        <f>SUM(K13:K21)</f>
        <v>8001000</v>
      </c>
    </row>
    <row r="23" spans="1:11" x14ac:dyDescent="0.2">
      <c r="A23" s="32">
        <f t="shared" si="0"/>
        <v>15</v>
      </c>
      <c r="B23" s="32"/>
      <c r="C23" s="25"/>
      <c r="D23" s="143"/>
      <c r="E23" s="143"/>
      <c r="F23" s="37"/>
      <c r="G23" s="64"/>
      <c r="H23" s="215"/>
      <c r="I23" s="37"/>
      <c r="J23" s="167"/>
      <c r="K23" s="167"/>
    </row>
    <row r="24" spans="1:11" x14ac:dyDescent="0.2">
      <c r="A24" s="32">
        <f t="shared" si="0"/>
        <v>16</v>
      </c>
      <c r="B24" s="32">
        <v>10</v>
      </c>
      <c r="C24" s="25"/>
      <c r="D24" s="61">
        <v>36510000</v>
      </c>
      <c r="E24" s="143"/>
      <c r="F24" s="37"/>
      <c r="G24" s="64">
        <v>-5.5999999999999999E-5</v>
      </c>
      <c r="H24" s="64">
        <f>'Summary of Rates'!E28</f>
        <v>-2.5399999999999999E-4</v>
      </c>
      <c r="I24" s="37"/>
      <c r="J24" s="167">
        <f>ROUND(D24*G24,-3)</f>
        <v>-2000</v>
      </c>
      <c r="K24" s="167">
        <f>ROUND(D24*H24,-3)</f>
        <v>-9000</v>
      </c>
    </row>
    <row r="25" spans="1:11" x14ac:dyDescent="0.2">
      <c r="A25" s="32">
        <f t="shared" si="0"/>
        <v>17</v>
      </c>
      <c r="B25" s="32">
        <v>31</v>
      </c>
      <c r="C25" s="25"/>
      <c r="D25" s="61">
        <v>1383563000</v>
      </c>
      <c r="E25" s="143"/>
      <c r="F25" s="37"/>
      <c r="G25" s="215">
        <f>G24</f>
        <v>-5.5999999999999999E-5</v>
      </c>
      <c r="H25" s="64">
        <f>'Summary of Rates'!E28</f>
        <v>-2.5399999999999999E-4</v>
      </c>
      <c r="I25" s="37"/>
      <c r="J25" s="167">
        <f>ROUND(D25*G25,-3)</f>
        <v>-77000</v>
      </c>
      <c r="K25" s="167">
        <f>ROUND(D25*H25,-3)</f>
        <v>-351000</v>
      </c>
    </row>
    <row r="26" spans="1:11" x14ac:dyDescent="0.2">
      <c r="A26" s="32">
        <f t="shared" si="0"/>
        <v>18</v>
      </c>
      <c r="B26" s="32">
        <v>10</v>
      </c>
      <c r="C26" s="25"/>
      <c r="D26" s="44"/>
      <c r="E26" s="143">
        <v>78827</v>
      </c>
      <c r="F26" s="37"/>
      <c r="G26" s="374">
        <v>-0.08</v>
      </c>
      <c r="H26" s="374">
        <f>'Summary of Rates'!E27</f>
        <v>0.16</v>
      </c>
      <c r="I26" s="37"/>
      <c r="J26" s="167">
        <f>ROUND(E26*G26,-3)</f>
        <v>-6000</v>
      </c>
      <c r="K26" s="167">
        <f>ROUND(E26*H26,-3)</f>
        <v>13000</v>
      </c>
    </row>
    <row r="27" spans="1:11" x14ac:dyDescent="0.2">
      <c r="A27" s="32">
        <f t="shared" si="0"/>
        <v>19</v>
      </c>
      <c r="B27" s="32">
        <v>31</v>
      </c>
      <c r="C27" s="25"/>
      <c r="D27" s="44"/>
      <c r="E27" s="143">
        <v>3302465</v>
      </c>
      <c r="F27" s="37"/>
      <c r="G27" s="126">
        <f>+G26</f>
        <v>-0.08</v>
      </c>
      <c r="H27" s="374">
        <f>'Summary of Rates'!E27</f>
        <v>0.16</v>
      </c>
      <c r="I27" s="37"/>
      <c r="J27" s="167">
        <f>ROUND(E27*G27,-3)</f>
        <v>-264000</v>
      </c>
      <c r="K27" s="167">
        <f>ROUND(E27*H27,-3)</f>
        <v>528000</v>
      </c>
    </row>
    <row r="28" spans="1:11" x14ac:dyDescent="0.2">
      <c r="A28" s="32">
        <f t="shared" si="0"/>
        <v>20</v>
      </c>
      <c r="B28" s="32">
        <v>35</v>
      </c>
      <c r="C28" s="25"/>
      <c r="D28" s="61">
        <v>5174000</v>
      </c>
      <c r="E28" s="143"/>
      <c r="F28" s="37"/>
      <c r="G28" s="215">
        <f>G10</f>
        <v>1.408E-3</v>
      </c>
      <c r="H28" s="64">
        <f>'Summary of Rates'!E17</f>
        <v>-6.5700000000000003E-4</v>
      </c>
      <c r="I28" s="37"/>
      <c r="J28" s="167">
        <f>ROUND(D28*G28,-3)</f>
        <v>7000</v>
      </c>
      <c r="K28" s="167">
        <f>ROUND(D28*H28,-3)</f>
        <v>-3000</v>
      </c>
    </row>
    <row r="29" spans="1:11" x14ac:dyDescent="0.2">
      <c r="A29" s="32">
        <f t="shared" si="0"/>
        <v>21</v>
      </c>
      <c r="B29" s="32">
        <v>43</v>
      </c>
      <c r="C29" s="25"/>
      <c r="D29" s="61">
        <v>127202000</v>
      </c>
      <c r="E29" s="143"/>
      <c r="F29" s="37"/>
      <c r="G29" s="215">
        <f>G10</f>
        <v>1.408E-3</v>
      </c>
      <c r="H29" s="64">
        <f>'Summary of Rates'!E17</f>
        <v>-6.5700000000000003E-4</v>
      </c>
      <c r="I29" s="37"/>
      <c r="J29" s="167">
        <f>ROUND(D29*G29,-3)</f>
        <v>179000</v>
      </c>
      <c r="K29" s="167">
        <f>ROUND(D29*H29,-3)</f>
        <v>-84000</v>
      </c>
    </row>
    <row r="30" spans="1:11" x14ac:dyDescent="0.2">
      <c r="A30" s="32">
        <f t="shared" si="0"/>
        <v>22</v>
      </c>
      <c r="B30" s="32"/>
      <c r="C30" s="25" t="s">
        <v>75</v>
      </c>
      <c r="D30" s="172">
        <f>SUM(D24:D29)</f>
        <v>1552449000</v>
      </c>
      <c r="E30" s="172">
        <f>SUM(E26:E29)</f>
        <v>3381292</v>
      </c>
      <c r="F30" s="37"/>
      <c r="G30" s="64"/>
      <c r="H30" s="215"/>
      <c r="I30" s="37"/>
      <c r="J30" s="173">
        <f>SUM(J24:J29)</f>
        <v>-163000</v>
      </c>
      <c r="K30" s="173">
        <f>SUM(K24:K29)</f>
        <v>94000</v>
      </c>
    </row>
    <row r="31" spans="1:11" x14ac:dyDescent="0.2">
      <c r="A31" s="32">
        <f t="shared" si="0"/>
        <v>23</v>
      </c>
      <c r="B31" s="32"/>
      <c r="C31" s="25"/>
      <c r="D31" s="143"/>
      <c r="E31" s="143"/>
      <c r="F31" s="37"/>
      <c r="G31" s="64"/>
      <c r="H31" s="215"/>
      <c r="I31" s="37"/>
      <c r="J31" s="167"/>
      <c r="K31" s="167"/>
    </row>
    <row r="32" spans="1:11" x14ac:dyDescent="0.2">
      <c r="A32" s="32">
        <f t="shared" si="0"/>
        <v>24</v>
      </c>
      <c r="B32" s="32">
        <v>40</v>
      </c>
      <c r="C32" s="25"/>
      <c r="D32" s="317">
        <v>586597000</v>
      </c>
      <c r="E32" s="143"/>
      <c r="F32" s="37"/>
      <c r="G32" s="64">
        <v>1.7980000000000001E-3</v>
      </c>
      <c r="H32" s="64">
        <f>'Summary of Rates'!E20</f>
        <v>4.182E-3</v>
      </c>
      <c r="I32" s="37"/>
      <c r="J32" s="167">
        <f>ROUND(D32*G32,-3)</f>
        <v>1055000</v>
      </c>
      <c r="K32" s="167">
        <f>ROUND(D32*H32,-3)</f>
        <v>2453000</v>
      </c>
    </row>
    <row r="33" spans="1:12" x14ac:dyDescent="0.2">
      <c r="A33" s="32">
        <f t="shared" si="0"/>
        <v>25</v>
      </c>
      <c r="B33" s="32"/>
      <c r="C33" s="25"/>
      <c r="D33" s="143"/>
      <c r="E33" s="143"/>
      <c r="F33" s="37"/>
      <c r="G33" s="64"/>
      <c r="H33" s="215"/>
      <c r="I33" s="37"/>
      <c r="J33" s="167"/>
      <c r="K33" s="167"/>
    </row>
    <row r="34" spans="1:12" x14ac:dyDescent="0.2">
      <c r="A34" s="32">
        <f t="shared" si="0"/>
        <v>26</v>
      </c>
      <c r="B34" s="32">
        <v>46</v>
      </c>
      <c r="C34" s="25"/>
      <c r="D34" s="61">
        <v>76029000</v>
      </c>
      <c r="E34" s="143"/>
      <c r="F34" s="37"/>
      <c r="G34" s="64">
        <v>1.323E-3</v>
      </c>
      <c r="H34" s="64">
        <f>'Summary of Rates'!E31</f>
        <v>1.84E-4</v>
      </c>
      <c r="I34" s="37"/>
      <c r="J34" s="167">
        <f>ROUND(D34*G34,-3)</f>
        <v>101000</v>
      </c>
      <c r="K34" s="167">
        <f>ROUND(D34*H34,-3)</f>
        <v>14000</v>
      </c>
    </row>
    <row r="35" spans="1:12" x14ac:dyDescent="0.2">
      <c r="A35" s="32">
        <f t="shared" si="0"/>
        <v>27</v>
      </c>
      <c r="B35" s="32">
        <v>49</v>
      </c>
      <c r="C35" s="25"/>
      <c r="D35" s="61">
        <v>606297000</v>
      </c>
      <c r="E35" s="143"/>
      <c r="F35" s="37"/>
      <c r="G35" s="215">
        <f>G34</f>
        <v>1.323E-3</v>
      </c>
      <c r="H35" s="64">
        <f>'Summary of Rates'!E31</f>
        <v>1.84E-4</v>
      </c>
      <c r="I35" s="37"/>
      <c r="J35" s="167">
        <f>ROUND(D35*G35,-3)</f>
        <v>802000</v>
      </c>
      <c r="K35" s="167">
        <f>ROUND(D35*H35,-3)</f>
        <v>112000</v>
      </c>
    </row>
    <row r="36" spans="1:12" x14ac:dyDescent="0.2">
      <c r="A36" s="32">
        <f t="shared" si="0"/>
        <v>28</v>
      </c>
      <c r="B36" s="32"/>
      <c r="C36" s="25" t="s">
        <v>76</v>
      </c>
      <c r="D36" s="172">
        <f>SUM(D34:D35)</f>
        <v>682326000</v>
      </c>
      <c r="E36" s="143"/>
      <c r="F36" s="37"/>
      <c r="G36" s="215"/>
      <c r="H36" s="215"/>
      <c r="I36" s="37"/>
      <c r="J36" s="173">
        <f>SUM(J34:J35)</f>
        <v>903000</v>
      </c>
      <c r="K36" s="173">
        <f>SUM(K34:K35)</f>
        <v>126000</v>
      </c>
    </row>
    <row r="37" spans="1:12" x14ac:dyDescent="0.2">
      <c r="A37" s="32">
        <f t="shared" si="0"/>
        <v>29</v>
      </c>
      <c r="B37" s="32"/>
      <c r="C37" s="25"/>
      <c r="D37" s="143"/>
      <c r="E37" s="143"/>
      <c r="F37" s="37"/>
      <c r="G37" s="217"/>
      <c r="H37" s="217"/>
      <c r="I37" s="37"/>
      <c r="J37" s="167"/>
      <c r="K37" s="167"/>
    </row>
    <row r="38" spans="1:12" x14ac:dyDescent="0.2">
      <c r="A38" s="32">
        <f t="shared" si="0"/>
        <v>30</v>
      </c>
      <c r="B38" s="32" t="s">
        <v>77</v>
      </c>
      <c r="C38" s="25"/>
      <c r="D38" s="317">
        <v>71427000</v>
      </c>
      <c r="E38" s="143"/>
      <c r="F38" s="37"/>
      <c r="G38" s="217"/>
      <c r="H38" s="217"/>
      <c r="I38" s="37"/>
      <c r="J38" s="167">
        <f>ROUND(D38*G38,-3)</f>
        <v>0</v>
      </c>
      <c r="K38" s="167">
        <f>ROUND(D38*H38,-3)</f>
        <v>0</v>
      </c>
    </row>
    <row r="39" spans="1:12" x14ac:dyDescent="0.2">
      <c r="A39" s="32">
        <f t="shared" si="0"/>
        <v>31</v>
      </c>
      <c r="B39" s="32"/>
      <c r="C39" s="25"/>
      <c r="D39" s="143"/>
      <c r="E39" s="143"/>
      <c r="F39" s="37"/>
      <c r="G39" s="217"/>
      <c r="H39" s="217"/>
      <c r="I39" s="37"/>
      <c r="J39" s="167"/>
      <c r="K39" s="167"/>
    </row>
    <row r="40" spans="1:12" x14ac:dyDescent="0.2">
      <c r="A40" s="32">
        <f t="shared" si="0"/>
        <v>32</v>
      </c>
      <c r="B40" s="32" t="s">
        <v>78</v>
      </c>
      <c r="C40" s="25"/>
      <c r="D40" s="317">
        <v>2024995000</v>
      </c>
      <c r="E40" s="143"/>
      <c r="F40" s="37"/>
      <c r="G40" s="217"/>
      <c r="H40" s="217"/>
      <c r="I40" s="37"/>
      <c r="J40" s="167">
        <f>ROUND(D40*G40,-3)</f>
        <v>0</v>
      </c>
      <c r="K40" s="167">
        <f>ROUND(D40*H40,-3)</f>
        <v>0</v>
      </c>
    </row>
    <row r="41" spans="1:12" x14ac:dyDescent="0.2">
      <c r="A41" s="32">
        <f t="shared" si="0"/>
        <v>33</v>
      </c>
      <c r="B41" s="32"/>
      <c r="C41" s="25"/>
      <c r="D41" s="143"/>
      <c r="E41" s="143"/>
      <c r="F41" s="37"/>
      <c r="G41" s="217"/>
      <c r="H41" s="217"/>
      <c r="I41" s="37"/>
      <c r="J41" s="167"/>
      <c r="K41" s="167"/>
    </row>
    <row r="42" spans="1:12" ht="10.8" thickBot="1" x14ac:dyDescent="0.25">
      <c r="A42" s="32">
        <f t="shared" si="0"/>
        <v>34</v>
      </c>
      <c r="B42" s="32"/>
      <c r="C42" s="186" t="s">
        <v>330</v>
      </c>
      <c r="D42" s="176">
        <f>SUM(D11,D22,D30,D32,D36,D38,D40)</f>
        <v>24115538000</v>
      </c>
      <c r="E42" s="176">
        <f>SUM(E11,E22,E30,E32,E36,E38,E40)</f>
        <v>7792769</v>
      </c>
      <c r="F42" s="37"/>
      <c r="G42" s="217"/>
      <c r="H42" s="217"/>
      <c r="I42" s="37"/>
      <c r="J42" s="177">
        <f>SUM(J11,J22,J30,J32,J36,J38,J40)</f>
        <v>-3166000</v>
      </c>
      <c r="K42" s="177">
        <f>SUM(K11,K22,K30,K32,K36,K38,K40)</f>
        <v>17402000</v>
      </c>
      <c r="L42" s="132">
        <f>K42-J42</f>
        <v>20568000</v>
      </c>
    </row>
    <row r="43" spans="1:12" ht="10.8" thickTop="1" x14ac:dyDescent="0.2">
      <c r="F43" s="40"/>
      <c r="I43" s="40"/>
      <c r="L43" s="39" t="s">
        <v>484</v>
      </c>
    </row>
    <row r="44" spans="1:12" x14ac:dyDescent="0.2">
      <c r="F44" s="40"/>
      <c r="I44" s="40"/>
      <c r="K44" s="132"/>
    </row>
    <row r="45" spans="1:12" x14ac:dyDescent="0.2">
      <c r="F45" s="40"/>
      <c r="I45" s="40"/>
    </row>
    <row r="46" spans="1:12" x14ac:dyDescent="0.2">
      <c r="F46" s="40"/>
      <c r="I46" s="40"/>
    </row>
  </sheetData>
  <mergeCells count="6">
    <mergeCell ref="A6:K6"/>
    <mergeCell ref="A1:K1"/>
    <mergeCell ref="A2:K2"/>
    <mergeCell ref="A3:K3"/>
    <mergeCell ref="A5:K5"/>
    <mergeCell ref="A4:K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92D050"/>
    <pageSetUpPr fitToPage="1"/>
  </sheetPr>
  <dimension ref="A1:N43"/>
  <sheetViews>
    <sheetView zoomScaleNormal="100" workbookViewId="0">
      <selection activeCell="B28" sqref="B2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8" width="8.6640625" style="94" bestFit="1" customWidth="1"/>
    <col min="9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208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Balance'!CA13</f>
        <v>116101.10476269759</v>
      </c>
      <c r="E10" s="50">
        <f>'Electric Account Balance'!CA31</f>
        <v>360614.42611868598</v>
      </c>
      <c r="F10" s="50">
        <f>'Electric Account Balance'!CA39</f>
        <v>-41966.086944279959</v>
      </c>
      <c r="G10" s="50">
        <f>'Electric Account Balance'!CA47</f>
        <v>198628.58284536423</v>
      </c>
      <c r="H10" s="50">
        <f>'Electric Account Balance'!CA54</f>
        <v>24744.590853404683</v>
      </c>
      <c r="I10" s="50">
        <f>'Electric Account Balance'!CA62</f>
        <v>-19735.617355988154</v>
      </c>
      <c r="J10" s="50">
        <f>'Electric Account Balance'!CA70</f>
        <v>85975.487005251256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408</v>
      </c>
      <c r="C12" s="103" t="s">
        <v>199</v>
      </c>
      <c r="D12" s="50">
        <f>'Electric Account Balance'!BW78</f>
        <v>7972606.436325538</v>
      </c>
      <c r="E12" s="50">
        <f>'Electric Account Balance'!BW97</f>
        <v>5245012.29</v>
      </c>
      <c r="F12" s="50">
        <f>'Electric Account Balance'!BW105</f>
        <v>1472859.0100000005</v>
      </c>
      <c r="G12" s="50">
        <f>'Electric Account Balance'!BW113</f>
        <v>1866510.0699999998</v>
      </c>
      <c r="H12" s="50">
        <f>'Electric Account Balance'!BW122</f>
        <v>1498428.4672241639</v>
      </c>
      <c r="I12" s="50">
        <f>'Electric Account Balance'!BW132</f>
        <v>516633.18685193406</v>
      </c>
      <c r="J12" s="50">
        <f>'Electric Account Balance'!CA140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Balance'!BW149</f>
        <v>-159082.63963904799</v>
      </c>
      <c r="E14" s="376">
        <f>'Electric Account Balance'!BW168</f>
        <v>261382.18</v>
      </c>
      <c r="F14" s="376">
        <f>'Electric Account Balance'!BW176</f>
        <v>148528.34000000005</v>
      </c>
      <c r="G14" s="376">
        <f>'Electric Account Balance'!BW184</f>
        <v>77573.18598638667</v>
      </c>
      <c r="H14" s="376">
        <f>'Electric Account Balance'!BW194</f>
        <v>47854.316592101706</v>
      </c>
      <c r="I14" s="376">
        <f>'Electric Account Balance'!BW205</f>
        <v>4793.1786247417767</v>
      </c>
      <c r="J14" s="376">
        <f>'Electric Account Balance'!BW213</f>
        <v>33274.320000000007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7929624.9014491877</v>
      </c>
      <c r="E16" s="21">
        <f t="shared" ref="E16:G16" si="1">E10+E12+E14</f>
        <v>5867008.8961186856</v>
      </c>
      <c r="F16" s="21">
        <f t="shared" si="1"/>
        <v>1579421.2630557206</v>
      </c>
      <c r="G16" s="21">
        <f t="shared" si="1"/>
        <v>2142711.8388317507</v>
      </c>
      <c r="H16" s="21">
        <f t="shared" ref="H16:J16" si="2">H10+H12+H14</f>
        <v>1571027.3746696704</v>
      </c>
      <c r="I16" s="21">
        <f t="shared" si="2"/>
        <v>501690.74812068773</v>
      </c>
      <c r="J16" s="21">
        <f t="shared" si="2"/>
        <v>119249.80700525126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121905.51390160879</v>
      </c>
      <c r="E20" s="21">
        <f>E10/E$18</f>
        <v>378643.14061597502</v>
      </c>
      <c r="F20" s="21">
        <f>F10/F$18</f>
        <v>-44064.157751457875</v>
      </c>
      <c r="G20" s="21">
        <f>G10/G$18</f>
        <v>208558.90662542733</v>
      </c>
      <c r="H20" s="21">
        <f t="shared" ref="H20:J20" si="3">H10/H$18</f>
        <v>25981.682693156643</v>
      </c>
      <c r="I20" s="21">
        <f t="shared" si="3"/>
        <v>-20722.288395659067</v>
      </c>
      <c r="J20" s="21">
        <f t="shared" si="3"/>
        <v>90273.782904464431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8371192.3908221442</v>
      </c>
      <c r="E22" s="21">
        <f>E12/E$18</f>
        <v>5507233.7161613051</v>
      </c>
      <c r="F22" s="21">
        <f>F12/F$18</f>
        <v>1546493.7640830509</v>
      </c>
      <c r="G22" s="21">
        <f>G12/G$18</f>
        <v>1959825.186426512</v>
      </c>
      <c r="H22" s="21">
        <f t="shared" ref="H22:J22" si="4">H12/H$18</f>
        <v>1573341.5518751473</v>
      </c>
      <c r="I22" s="21">
        <f t="shared" si="4"/>
        <v>542461.97114608367</v>
      </c>
      <c r="J22" s="21">
        <f t="shared" si="4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-167035.88633080284</v>
      </c>
      <c r="E24" s="375">
        <f>E14/E$18</f>
        <v>274449.83441587759</v>
      </c>
      <c r="F24" s="375">
        <f>F14/F$18</f>
        <v>155953.93044416871</v>
      </c>
      <c r="G24" s="375">
        <f>G14/G$18</f>
        <v>81451.413593213962</v>
      </c>
      <c r="H24" s="375">
        <f t="shared" ref="H24:J24" si="5">H14/H$18</f>
        <v>50246.766113846388</v>
      </c>
      <c r="I24" s="375">
        <f t="shared" si="5"/>
        <v>5032.8108820811904</v>
      </c>
      <c r="J24" s="375">
        <f t="shared" si="5"/>
        <v>34937.850829390612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8326062.0183929494</v>
      </c>
      <c r="E26" s="21">
        <f t="shared" ref="E26:F26" si="6">E20+E22+E24</f>
        <v>6160326.6911931578</v>
      </c>
      <c r="F26" s="21">
        <f t="shared" si="6"/>
        <v>1658383.5367757617</v>
      </c>
      <c r="G26" s="21">
        <f>G20+G22+G24</f>
        <v>2249835.5066451533</v>
      </c>
      <c r="H26" s="21">
        <f t="shared" ref="H26:J26" si="7">H20+H22+H24</f>
        <v>1649570.0006821502</v>
      </c>
      <c r="I26" s="21">
        <f t="shared" si="7"/>
        <v>526772.49363250576</v>
      </c>
      <c r="J26" s="21">
        <f t="shared" si="7"/>
        <v>125211.63373385504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N43"/>
  <sheetViews>
    <sheetView zoomScaleNormal="100" workbookViewId="0">
      <selection activeCell="G8" sqref="G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7" width="8.6640625" style="94" bestFit="1" customWidth="1"/>
    <col min="8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252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Balance'!CA221</f>
        <v>15030.022929844286</v>
      </c>
      <c r="E10" s="50">
        <f>'Electric Account Balance'!CA228</f>
        <v>-14773.529196973301</v>
      </c>
      <c r="F10" s="50">
        <f>'Electric Account Balance'!CA235</f>
        <v>987.2471703899904</v>
      </c>
      <c r="G10" s="50">
        <f>'Electric Account Balance'!CA242</f>
        <v>27794.842640984047</v>
      </c>
      <c r="H10" s="50">
        <f>'Electric Account Balance'!CA249</f>
        <v>1307.6011401238029</v>
      </c>
      <c r="I10" s="50">
        <f>'Electric Account Balance'!CA256</f>
        <v>-362.06298413185868</v>
      </c>
      <c r="J10" s="50">
        <f>'Electric Account Balance'!CA263</f>
        <v>248.54066145680338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407</v>
      </c>
      <c r="C12" s="103" t="s">
        <v>199</v>
      </c>
      <c r="D12" s="50">
        <f>'Electric Account Balance'!BW271</f>
        <v>-1431275.0899999996</v>
      </c>
      <c r="E12" s="50">
        <f>'Electric Account Balance'!BW279</f>
        <v>2468297.41</v>
      </c>
      <c r="F12" s="50">
        <f>'Electric Account Balance'!BW287</f>
        <v>-3615896.9699999993</v>
      </c>
      <c r="G12" s="50">
        <f>'Electric Account Balance'!BW295</f>
        <v>2784489.89</v>
      </c>
      <c r="H12" s="50">
        <f>'Electric Account Balance'!BW303</f>
        <v>-230971.06999999995</v>
      </c>
      <c r="I12" s="50">
        <f>'Electric Account Balance'!BW311</f>
        <v>-319648.24999999994</v>
      </c>
      <c r="J12" s="50">
        <f>'Electric Account Balance'!BW319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Balance'!BW326</f>
        <v>-102804.28</v>
      </c>
      <c r="E14" s="376">
        <f>'Electric Account Balance'!BW333</f>
        <v>44895.55</v>
      </c>
      <c r="F14" s="376">
        <f>'Electric Account Balance'!BW340</f>
        <v>-111391.24999999999</v>
      </c>
      <c r="G14" s="376">
        <f>'Electric Account Balance'!BW347</f>
        <v>65483.140000000007</v>
      </c>
      <c r="H14" s="376">
        <f>'Electric Account Balance'!BW354</f>
        <v>-4803.918104958334</v>
      </c>
      <c r="I14" s="376">
        <f>'Electric Account Balance'!BW361</f>
        <v>-23703.239999999998</v>
      </c>
      <c r="J14" s="376">
        <f>'Electric Account Balance'!BW368</f>
        <v>232.69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-1519049.3470701554</v>
      </c>
      <c r="E16" s="21">
        <f t="shared" ref="E16:J16" si="1">E10+E12+E14</f>
        <v>2498419.4308030265</v>
      </c>
      <c r="F16" s="21">
        <f t="shared" si="1"/>
        <v>-3726300.9728296092</v>
      </c>
      <c r="G16" s="21">
        <f t="shared" si="1"/>
        <v>2877767.8726409841</v>
      </c>
      <c r="H16" s="21">
        <f t="shared" si="1"/>
        <v>-234467.3869648345</v>
      </c>
      <c r="I16" s="21">
        <f t="shared" si="1"/>
        <v>-343713.55298413179</v>
      </c>
      <c r="J16" s="21">
        <f t="shared" si="1"/>
        <v>481.23066145680338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15781.440434702197</v>
      </c>
      <c r="E20" s="21">
        <f>E10/E$18</f>
        <v>-15512.123442567721</v>
      </c>
      <c r="F20" s="21">
        <f>F10/F$18</f>
        <v>1036.6040349081049</v>
      </c>
      <c r="G20" s="21">
        <f>G10/G$18</f>
        <v>29184.430095553744</v>
      </c>
      <c r="H20" s="21">
        <f t="shared" ref="H20:J20" si="2">H10/H$18</f>
        <v>1372.9739203682152</v>
      </c>
      <c r="I20" s="21">
        <f t="shared" si="2"/>
        <v>-380.16411846862377</v>
      </c>
      <c r="J20" s="21">
        <f t="shared" si="2"/>
        <v>260.96631140819312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-1502830.8794963383</v>
      </c>
      <c r="E22" s="21">
        <f>E12/E$18</f>
        <v>2591698.5444977144</v>
      </c>
      <c r="F22" s="21">
        <f>F12/F$18</f>
        <v>-3796671.6961400099</v>
      </c>
      <c r="G22" s="21">
        <f>G12/G$18</f>
        <v>2923698.8888958893</v>
      </c>
      <c r="H22" s="21">
        <f t="shared" ref="H22:J22" si="3">H12/H$18</f>
        <v>-242518.33815280776</v>
      </c>
      <c r="I22" s="21">
        <f t="shared" si="3"/>
        <v>-335628.88366691652</v>
      </c>
      <c r="J22" s="21">
        <f t="shared" si="3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-107943.92189721395</v>
      </c>
      <c r="E24" s="375">
        <f>E14/E$18</f>
        <v>47140.077657588423</v>
      </c>
      <c r="F24" s="375">
        <f>F14/F$18</f>
        <v>-116960.19261097915</v>
      </c>
      <c r="G24" s="375">
        <f>G14/G$18</f>
        <v>68756.932588257288</v>
      </c>
      <c r="H24" s="375">
        <f t="shared" ref="H24:J24" si="4">H14/H$18</f>
        <v>-5044.0872765436852</v>
      </c>
      <c r="I24" s="375">
        <f t="shared" si="4"/>
        <v>-24888.27009216851</v>
      </c>
      <c r="J24" s="375">
        <f t="shared" si="4"/>
        <v>244.32320508701304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-1594993.36095885</v>
      </c>
      <c r="E26" s="21">
        <f t="shared" ref="E26:F26" si="5">E20+E22+E24</f>
        <v>2623326.4987127348</v>
      </c>
      <c r="F26" s="21">
        <f t="shared" si="5"/>
        <v>-3912595.2847160809</v>
      </c>
      <c r="G26" s="21">
        <f>G20+G22+G24</f>
        <v>3021640.2515797005</v>
      </c>
      <c r="H26" s="21">
        <f t="shared" ref="H26:J26" si="6">H20+H22+H24</f>
        <v>-246189.45150898324</v>
      </c>
      <c r="I26" s="21">
        <f t="shared" si="6"/>
        <v>-360897.31787755369</v>
      </c>
      <c r="J26" s="21">
        <f t="shared" si="6"/>
        <v>505.28951649520616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92D050"/>
    <pageSetUpPr fitToPage="1"/>
  </sheetPr>
  <dimension ref="A1:CA402"/>
  <sheetViews>
    <sheetView zoomScaleNormal="100" workbookViewId="0">
      <pane xSplit="3" ySplit="6" topLeftCell="BW322" activePane="bottomRight" state="frozen"/>
      <selection activeCell="J45" sqref="J45"/>
      <selection pane="topRight" activeCell="J45" sqref="J45"/>
      <selection pane="bottomLeft" activeCell="J45" sqref="J45"/>
      <selection pane="bottomRight" activeCell="BW368" sqref="BW368"/>
    </sheetView>
  </sheetViews>
  <sheetFormatPr defaultRowHeight="10.199999999999999" x14ac:dyDescent="0.2"/>
  <cols>
    <col min="1" max="1" width="3.88671875" style="39" customWidth="1"/>
    <col min="2" max="2" width="43.6640625" style="39" bestFit="1" customWidth="1"/>
    <col min="3" max="3" width="7" style="25" bestFit="1" customWidth="1"/>
    <col min="4" max="4" width="5" style="25" bestFit="1" customWidth="1"/>
    <col min="5" max="6" width="5.33203125" style="25" bestFit="1" customWidth="1"/>
    <col min="7" max="7" width="5" style="25" bestFit="1" customWidth="1"/>
    <col min="8" max="8" width="8.6640625" style="25" bestFit="1" customWidth="1"/>
    <col min="9" max="9" width="5" style="25" bestFit="1" customWidth="1"/>
    <col min="10" max="13" width="11.33203125" style="25" bestFit="1" customWidth="1"/>
    <col min="14" max="17" width="12" style="25" bestFit="1" customWidth="1"/>
    <col min="18" max="19" width="11.33203125" style="25" bestFit="1" customWidth="1"/>
    <col min="20" max="24" width="12" style="25" bestFit="1" customWidth="1"/>
    <col min="25" max="38" width="11.5546875" style="25" bestFit="1" customWidth="1"/>
    <col min="39" max="44" width="12" style="25" bestFit="1" customWidth="1"/>
    <col min="45" max="50" width="11.5546875" style="25" bestFit="1" customWidth="1"/>
    <col min="51" max="56" width="12" style="25" bestFit="1" customWidth="1"/>
    <col min="57" max="62" width="11.5546875" style="25" bestFit="1" customWidth="1"/>
    <col min="63" max="69" width="12" style="25" bestFit="1" customWidth="1"/>
    <col min="70" max="73" width="11.33203125" style="25" bestFit="1" customWidth="1"/>
    <col min="74" max="74" width="11.5546875" style="25" bestFit="1" customWidth="1"/>
    <col min="75" max="76" width="12.5546875" style="25" customWidth="1"/>
    <col min="77" max="79" width="12.5546875" style="39" customWidth="1"/>
    <col min="80" max="259" width="9.109375" style="39"/>
    <col min="260" max="260" width="5.6640625" style="39" customWidth="1"/>
    <col min="261" max="261" width="58.6640625" style="39" bestFit="1" customWidth="1"/>
    <col min="262" max="262" width="11.5546875" style="39" bestFit="1" customWidth="1"/>
    <col min="263" max="263" width="18.33203125" style="39" bestFit="1" customWidth="1"/>
    <col min="264" max="264" width="9.109375" style="39"/>
    <col min="265" max="266" width="0" style="39" hidden="1" customWidth="1"/>
    <col min="267" max="515" width="9.109375" style="39"/>
    <col min="516" max="516" width="5.6640625" style="39" customWidth="1"/>
    <col min="517" max="517" width="58.6640625" style="39" bestFit="1" customWidth="1"/>
    <col min="518" max="518" width="11.5546875" style="39" bestFit="1" customWidth="1"/>
    <col min="519" max="519" width="18.33203125" style="39" bestFit="1" customWidth="1"/>
    <col min="520" max="520" width="9.109375" style="39"/>
    <col min="521" max="522" width="0" style="39" hidden="1" customWidth="1"/>
    <col min="523" max="771" width="9.109375" style="39"/>
    <col min="772" max="772" width="5.6640625" style="39" customWidth="1"/>
    <col min="773" max="773" width="58.6640625" style="39" bestFit="1" customWidth="1"/>
    <col min="774" max="774" width="11.5546875" style="39" bestFit="1" customWidth="1"/>
    <col min="775" max="775" width="18.33203125" style="39" bestFit="1" customWidth="1"/>
    <col min="776" max="776" width="9.109375" style="39"/>
    <col min="777" max="778" width="0" style="39" hidden="1" customWidth="1"/>
    <col min="779" max="1027" width="9.109375" style="39"/>
    <col min="1028" max="1028" width="5.6640625" style="39" customWidth="1"/>
    <col min="1029" max="1029" width="58.6640625" style="39" bestFit="1" customWidth="1"/>
    <col min="1030" max="1030" width="11.5546875" style="39" bestFit="1" customWidth="1"/>
    <col min="1031" max="1031" width="18.33203125" style="39" bestFit="1" customWidth="1"/>
    <col min="1032" max="1032" width="9.109375" style="39"/>
    <col min="1033" max="1034" width="0" style="39" hidden="1" customWidth="1"/>
    <col min="1035" max="1283" width="9.109375" style="39"/>
    <col min="1284" max="1284" width="5.6640625" style="39" customWidth="1"/>
    <col min="1285" max="1285" width="58.6640625" style="39" bestFit="1" customWidth="1"/>
    <col min="1286" max="1286" width="11.5546875" style="39" bestFit="1" customWidth="1"/>
    <col min="1287" max="1287" width="18.33203125" style="39" bestFit="1" customWidth="1"/>
    <col min="1288" max="1288" width="9.109375" style="39"/>
    <col min="1289" max="1290" width="0" style="39" hidden="1" customWidth="1"/>
    <col min="1291" max="1539" width="9.109375" style="39"/>
    <col min="1540" max="1540" width="5.6640625" style="39" customWidth="1"/>
    <col min="1541" max="1541" width="58.6640625" style="39" bestFit="1" customWidth="1"/>
    <col min="1542" max="1542" width="11.5546875" style="39" bestFit="1" customWidth="1"/>
    <col min="1543" max="1543" width="18.33203125" style="39" bestFit="1" customWidth="1"/>
    <col min="1544" max="1544" width="9.109375" style="39"/>
    <col min="1545" max="1546" width="0" style="39" hidden="1" customWidth="1"/>
    <col min="1547" max="1795" width="9.109375" style="39"/>
    <col min="1796" max="1796" width="5.6640625" style="39" customWidth="1"/>
    <col min="1797" max="1797" width="58.6640625" style="39" bestFit="1" customWidth="1"/>
    <col min="1798" max="1798" width="11.5546875" style="39" bestFit="1" customWidth="1"/>
    <col min="1799" max="1799" width="18.33203125" style="39" bestFit="1" customWidth="1"/>
    <col min="1800" max="1800" width="9.109375" style="39"/>
    <col min="1801" max="1802" width="0" style="39" hidden="1" customWidth="1"/>
    <col min="1803" max="2051" width="9.109375" style="39"/>
    <col min="2052" max="2052" width="5.6640625" style="39" customWidth="1"/>
    <col min="2053" max="2053" width="58.6640625" style="39" bestFit="1" customWidth="1"/>
    <col min="2054" max="2054" width="11.5546875" style="39" bestFit="1" customWidth="1"/>
    <col min="2055" max="2055" width="18.33203125" style="39" bestFit="1" customWidth="1"/>
    <col min="2056" max="2056" width="9.109375" style="39"/>
    <col min="2057" max="2058" width="0" style="39" hidden="1" customWidth="1"/>
    <col min="2059" max="2307" width="9.109375" style="39"/>
    <col min="2308" max="2308" width="5.6640625" style="39" customWidth="1"/>
    <col min="2309" max="2309" width="58.6640625" style="39" bestFit="1" customWidth="1"/>
    <col min="2310" max="2310" width="11.5546875" style="39" bestFit="1" customWidth="1"/>
    <col min="2311" max="2311" width="18.33203125" style="39" bestFit="1" customWidth="1"/>
    <col min="2312" max="2312" width="9.109375" style="39"/>
    <col min="2313" max="2314" width="0" style="39" hidden="1" customWidth="1"/>
    <col min="2315" max="2563" width="9.109375" style="39"/>
    <col min="2564" max="2564" width="5.6640625" style="39" customWidth="1"/>
    <col min="2565" max="2565" width="58.6640625" style="39" bestFit="1" customWidth="1"/>
    <col min="2566" max="2566" width="11.5546875" style="39" bestFit="1" customWidth="1"/>
    <col min="2567" max="2567" width="18.33203125" style="39" bestFit="1" customWidth="1"/>
    <col min="2568" max="2568" width="9.109375" style="39"/>
    <col min="2569" max="2570" width="0" style="39" hidden="1" customWidth="1"/>
    <col min="2571" max="2819" width="9.109375" style="39"/>
    <col min="2820" max="2820" width="5.6640625" style="39" customWidth="1"/>
    <col min="2821" max="2821" width="58.6640625" style="39" bestFit="1" customWidth="1"/>
    <col min="2822" max="2822" width="11.5546875" style="39" bestFit="1" customWidth="1"/>
    <col min="2823" max="2823" width="18.33203125" style="39" bestFit="1" customWidth="1"/>
    <col min="2824" max="2824" width="9.109375" style="39"/>
    <col min="2825" max="2826" width="0" style="39" hidden="1" customWidth="1"/>
    <col min="2827" max="3075" width="9.109375" style="39"/>
    <col min="3076" max="3076" width="5.6640625" style="39" customWidth="1"/>
    <col min="3077" max="3077" width="58.6640625" style="39" bestFit="1" customWidth="1"/>
    <col min="3078" max="3078" width="11.5546875" style="39" bestFit="1" customWidth="1"/>
    <col min="3079" max="3079" width="18.33203125" style="39" bestFit="1" customWidth="1"/>
    <col min="3080" max="3080" width="9.109375" style="39"/>
    <col min="3081" max="3082" width="0" style="39" hidden="1" customWidth="1"/>
    <col min="3083" max="3331" width="9.109375" style="39"/>
    <col min="3332" max="3332" width="5.6640625" style="39" customWidth="1"/>
    <col min="3333" max="3333" width="58.6640625" style="39" bestFit="1" customWidth="1"/>
    <col min="3334" max="3334" width="11.5546875" style="39" bestFit="1" customWidth="1"/>
    <col min="3335" max="3335" width="18.33203125" style="39" bestFit="1" customWidth="1"/>
    <col min="3336" max="3336" width="9.109375" style="39"/>
    <col min="3337" max="3338" width="0" style="39" hidden="1" customWidth="1"/>
    <col min="3339" max="3587" width="9.109375" style="39"/>
    <col min="3588" max="3588" width="5.6640625" style="39" customWidth="1"/>
    <col min="3589" max="3589" width="58.6640625" style="39" bestFit="1" customWidth="1"/>
    <col min="3590" max="3590" width="11.5546875" style="39" bestFit="1" customWidth="1"/>
    <col min="3591" max="3591" width="18.33203125" style="39" bestFit="1" customWidth="1"/>
    <col min="3592" max="3592" width="9.109375" style="39"/>
    <col min="3593" max="3594" width="0" style="39" hidden="1" customWidth="1"/>
    <col min="3595" max="3843" width="9.109375" style="39"/>
    <col min="3844" max="3844" width="5.6640625" style="39" customWidth="1"/>
    <col min="3845" max="3845" width="58.6640625" style="39" bestFit="1" customWidth="1"/>
    <col min="3846" max="3846" width="11.5546875" style="39" bestFit="1" customWidth="1"/>
    <col min="3847" max="3847" width="18.33203125" style="39" bestFit="1" customWidth="1"/>
    <col min="3848" max="3848" width="9.109375" style="39"/>
    <col min="3849" max="3850" width="0" style="39" hidden="1" customWidth="1"/>
    <col min="3851" max="4099" width="9.109375" style="39"/>
    <col min="4100" max="4100" width="5.6640625" style="39" customWidth="1"/>
    <col min="4101" max="4101" width="58.6640625" style="39" bestFit="1" customWidth="1"/>
    <col min="4102" max="4102" width="11.5546875" style="39" bestFit="1" customWidth="1"/>
    <col min="4103" max="4103" width="18.33203125" style="39" bestFit="1" customWidth="1"/>
    <col min="4104" max="4104" width="9.109375" style="39"/>
    <col min="4105" max="4106" width="0" style="39" hidden="1" customWidth="1"/>
    <col min="4107" max="4355" width="9.109375" style="39"/>
    <col min="4356" max="4356" width="5.6640625" style="39" customWidth="1"/>
    <col min="4357" max="4357" width="58.6640625" style="39" bestFit="1" customWidth="1"/>
    <col min="4358" max="4358" width="11.5546875" style="39" bestFit="1" customWidth="1"/>
    <col min="4359" max="4359" width="18.33203125" style="39" bestFit="1" customWidth="1"/>
    <col min="4360" max="4360" width="9.109375" style="39"/>
    <col min="4361" max="4362" width="0" style="39" hidden="1" customWidth="1"/>
    <col min="4363" max="4611" width="9.109375" style="39"/>
    <col min="4612" max="4612" width="5.6640625" style="39" customWidth="1"/>
    <col min="4613" max="4613" width="58.6640625" style="39" bestFit="1" customWidth="1"/>
    <col min="4614" max="4614" width="11.5546875" style="39" bestFit="1" customWidth="1"/>
    <col min="4615" max="4615" width="18.33203125" style="39" bestFit="1" customWidth="1"/>
    <col min="4616" max="4616" width="9.109375" style="39"/>
    <col min="4617" max="4618" width="0" style="39" hidden="1" customWidth="1"/>
    <col min="4619" max="4867" width="9.109375" style="39"/>
    <col min="4868" max="4868" width="5.6640625" style="39" customWidth="1"/>
    <col min="4869" max="4869" width="58.6640625" style="39" bestFit="1" customWidth="1"/>
    <col min="4870" max="4870" width="11.5546875" style="39" bestFit="1" customWidth="1"/>
    <col min="4871" max="4871" width="18.33203125" style="39" bestFit="1" customWidth="1"/>
    <col min="4872" max="4872" width="9.109375" style="39"/>
    <col min="4873" max="4874" width="0" style="39" hidden="1" customWidth="1"/>
    <col min="4875" max="5123" width="9.109375" style="39"/>
    <col min="5124" max="5124" width="5.6640625" style="39" customWidth="1"/>
    <col min="5125" max="5125" width="58.6640625" style="39" bestFit="1" customWidth="1"/>
    <col min="5126" max="5126" width="11.5546875" style="39" bestFit="1" customWidth="1"/>
    <col min="5127" max="5127" width="18.33203125" style="39" bestFit="1" customWidth="1"/>
    <col min="5128" max="5128" width="9.109375" style="39"/>
    <col min="5129" max="5130" width="0" style="39" hidden="1" customWidth="1"/>
    <col min="5131" max="5379" width="9.109375" style="39"/>
    <col min="5380" max="5380" width="5.6640625" style="39" customWidth="1"/>
    <col min="5381" max="5381" width="58.6640625" style="39" bestFit="1" customWidth="1"/>
    <col min="5382" max="5382" width="11.5546875" style="39" bestFit="1" customWidth="1"/>
    <col min="5383" max="5383" width="18.33203125" style="39" bestFit="1" customWidth="1"/>
    <col min="5384" max="5384" width="9.109375" style="39"/>
    <col min="5385" max="5386" width="0" style="39" hidden="1" customWidth="1"/>
    <col min="5387" max="5635" width="9.109375" style="39"/>
    <col min="5636" max="5636" width="5.6640625" style="39" customWidth="1"/>
    <col min="5637" max="5637" width="58.6640625" style="39" bestFit="1" customWidth="1"/>
    <col min="5638" max="5638" width="11.5546875" style="39" bestFit="1" customWidth="1"/>
    <col min="5639" max="5639" width="18.33203125" style="39" bestFit="1" customWidth="1"/>
    <col min="5640" max="5640" width="9.109375" style="39"/>
    <col min="5641" max="5642" width="0" style="39" hidden="1" customWidth="1"/>
    <col min="5643" max="5891" width="9.109375" style="39"/>
    <col min="5892" max="5892" width="5.6640625" style="39" customWidth="1"/>
    <col min="5893" max="5893" width="58.6640625" style="39" bestFit="1" customWidth="1"/>
    <col min="5894" max="5894" width="11.5546875" style="39" bestFit="1" customWidth="1"/>
    <col min="5895" max="5895" width="18.33203125" style="39" bestFit="1" customWidth="1"/>
    <col min="5896" max="5896" width="9.109375" style="39"/>
    <col min="5897" max="5898" width="0" style="39" hidden="1" customWidth="1"/>
    <col min="5899" max="6147" width="9.109375" style="39"/>
    <col min="6148" max="6148" width="5.6640625" style="39" customWidth="1"/>
    <col min="6149" max="6149" width="58.6640625" style="39" bestFit="1" customWidth="1"/>
    <col min="6150" max="6150" width="11.5546875" style="39" bestFit="1" customWidth="1"/>
    <col min="6151" max="6151" width="18.33203125" style="39" bestFit="1" customWidth="1"/>
    <col min="6152" max="6152" width="9.109375" style="39"/>
    <col min="6153" max="6154" width="0" style="39" hidden="1" customWidth="1"/>
    <col min="6155" max="6403" width="9.109375" style="39"/>
    <col min="6404" max="6404" width="5.6640625" style="39" customWidth="1"/>
    <col min="6405" max="6405" width="58.6640625" style="39" bestFit="1" customWidth="1"/>
    <col min="6406" max="6406" width="11.5546875" style="39" bestFit="1" customWidth="1"/>
    <col min="6407" max="6407" width="18.33203125" style="39" bestFit="1" customWidth="1"/>
    <col min="6408" max="6408" width="9.109375" style="39"/>
    <col min="6409" max="6410" width="0" style="39" hidden="1" customWidth="1"/>
    <col min="6411" max="6659" width="9.109375" style="39"/>
    <col min="6660" max="6660" width="5.6640625" style="39" customWidth="1"/>
    <col min="6661" max="6661" width="58.6640625" style="39" bestFit="1" customWidth="1"/>
    <col min="6662" max="6662" width="11.5546875" style="39" bestFit="1" customWidth="1"/>
    <col min="6663" max="6663" width="18.33203125" style="39" bestFit="1" customWidth="1"/>
    <col min="6664" max="6664" width="9.109375" style="39"/>
    <col min="6665" max="6666" width="0" style="39" hidden="1" customWidth="1"/>
    <col min="6667" max="6915" width="9.109375" style="39"/>
    <col min="6916" max="6916" width="5.6640625" style="39" customWidth="1"/>
    <col min="6917" max="6917" width="58.6640625" style="39" bestFit="1" customWidth="1"/>
    <col min="6918" max="6918" width="11.5546875" style="39" bestFit="1" customWidth="1"/>
    <col min="6919" max="6919" width="18.33203125" style="39" bestFit="1" customWidth="1"/>
    <col min="6920" max="6920" width="9.109375" style="39"/>
    <col min="6921" max="6922" width="0" style="39" hidden="1" customWidth="1"/>
    <col min="6923" max="7171" width="9.109375" style="39"/>
    <col min="7172" max="7172" width="5.6640625" style="39" customWidth="1"/>
    <col min="7173" max="7173" width="58.6640625" style="39" bestFit="1" customWidth="1"/>
    <col min="7174" max="7174" width="11.5546875" style="39" bestFit="1" customWidth="1"/>
    <col min="7175" max="7175" width="18.33203125" style="39" bestFit="1" customWidth="1"/>
    <col min="7176" max="7176" width="9.109375" style="39"/>
    <col min="7177" max="7178" width="0" style="39" hidden="1" customWidth="1"/>
    <col min="7179" max="7427" width="9.109375" style="39"/>
    <col min="7428" max="7428" width="5.6640625" style="39" customWidth="1"/>
    <col min="7429" max="7429" width="58.6640625" style="39" bestFit="1" customWidth="1"/>
    <col min="7430" max="7430" width="11.5546875" style="39" bestFit="1" customWidth="1"/>
    <col min="7431" max="7431" width="18.33203125" style="39" bestFit="1" customWidth="1"/>
    <col min="7432" max="7432" width="9.109375" style="39"/>
    <col min="7433" max="7434" width="0" style="39" hidden="1" customWidth="1"/>
    <col min="7435" max="7683" width="9.109375" style="39"/>
    <col min="7684" max="7684" width="5.6640625" style="39" customWidth="1"/>
    <col min="7685" max="7685" width="58.6640625" style="39" bestFit="1" customWidth="1"/>
    <col min="7686" max="7686" width="11.5546875" style="39" bestFit="1" customWidth="1"/>
    <col min="7687" max="7687" width="18.33203125" style="39" bestFit="1" customWidth="1"/>
    <col min="7688" max="7688" width="9.109375" style="39"/>
    <col min="7689" max="7690" width="0" style="39" hidden="1" customWidth="1"/>
    <col min="7691" max="7939" width="9.109375" style="39"/>
    <col min="7940" max="7940" width="5.6640625" style="39" customWidth="1"/>
    <col min="7941" max="7941" width="58.6640625" style="39" bestFit="1" customWidth="1"/>
    <col min="7942" max="7942" width="11.5546875" style="39" bestFit="1" customWidth="1"/>
    <col min="7943" max="7943" width="18.33203125" style="39" bestFit="1" customWidth="1"/>
    <col min="7944" max="7944" width="9.109375" style="39"/>
    <col min="7945" max="7946" width="0" style="39" hidden="1" customWidth="1"/>
    <col min="7947" max="8195" width="9.109375" style="39"/>
    <col min="8196" max="8196" width="5.6640625" style="39" customWidth="1"/>
    <col min="8197" max="8197" width="58.6640625" style="39" bestFit="1" customWidth="1"/>
    <col min="8198" max="8198" width="11.5546875" style="39" bestFit="1" customWidth="1"/>
    <col min="8199" max="8199" width="18.33203125" style="39" bestFit="1" customWidth="1"/>
    <col min="8200" max="8200" width="9.109375" style="39"/>
    <col min="8201" max="8202" width="0" style="39" hidden="1" customWidth="1"/>
    <col min="8203" max="8451" width="9.109375" style="39"/>
    <col min="8452" max="8452" width="5.6640625" style="39" customWidth="1"/>
    <col min="8453" max="8453" width="58.6640625" style="39" bestFit="1" customWidth="1"/>
    <col min="8454" max="8454" width="11.5546875" style="39" bestFit="1" customWidth="1"/>
    <col min="8455" max="8455" width="18.33203125" style="39" bestFit="1" customWidth="1"/>
    <col min="8456" max="8456" width="9.109375" style="39"/>
    <col min="8457" max="8458" width="0" style="39" hidden="1" customWidth="1"/>
    <col min="8459" max="8707" width="9.109375" style="39"/>
    <col min="8708" max="8708" width="5.6640625" style="39" customWidth="1"/>
    <col min="8709" max="8709" width="58.6640625" style="39" bestFit="1" customWidth="1"/>
    <col min="8710" max="8710" width="11.5546875" style="39" bestFit="1" customWidth="1"/>
    <col min="8711" max="8711" width="18.33203125" style="39" bestFit="1" customWidth="1"/>
    <col min="8712" max="8712" width="9.109375" style="39"/>
    <col min="8713" max="8714" width="0" style="39" hidden="1" customWidth="1"/>
    <col min="8715" max="8963" width="9.109375" style="39"/>
    <col min="8964" max="8964" width="5.6640625" style="39" customWidth="1"/>
    <col min="8965" max="8965" width="58.6640625" style="39" bestFit="1" customWidth="1"/>
    <col min="8966" max="8966" width="11.5546875" style="39" bestFit="1" customWidth="1"/>
    <col min="8967" max="8967" width="18.33203125" style="39" bestFit="1" customWidth="1"/>
    <col min="8968" max="8968" width="9.109375" style="39"/>
    <col min="8969" max="8970" width="0" style="39" hidden="1" customWidth="1"/>
    <col min="8971" max="9219" width="9.109375" style="39"/>
    <col min="9220" max="9220" width="5.6640625" style="39" customWidth="1"/>
    <col min="9221" max="9221" width="58.6640625" style="39" bestFit="1" customWidth="1"/>
    <col min="9222" max="9222" width="11.5546875" style="39" bestFit="1" customWidth="1"/>
    <col min="9223" max="9223" width="18.33203125" style="39" bestFit="1" customWidth="1"/>
    <col min="9224" max="9224" width="9.109375" style="39"/>
    <col min="9225" max="9226" width="0" style="39" hidden="1" customWidth="1"/>
    <col min="9227" max="9475" width="9.109375" style="39"/>
    <col min="9476" max="9476" width="5.6640625" style="39" customWidth="1"/>
    <col min="9477" max="9477" width="58.6640625" style="39" bestFit="1" customWidth="1"/>
    <col min="9478" max="9478" width="11.5546875" style="39" bestFit="1" customWidth="1"/>
    <col min="9479" max="9479" width="18.33203125" style="39" bestFit="1" customWidth="1"/>
    <col min="9480" max="9480" width="9.109375" style="39"/>
    <col min="9481" max="9482" width="0" style="39" hidden="1" customWidth="1"/>
    <col min="9483" max="9731" width="9.109375" style="39"/>
    <col min="9732" max="9732" width="5.6640625" style="39" customWidth="1"/>
    <col min="9733" max="9733" width="58.6640625" style="39" bestFit="1" customWidth="1"/>
    <col min="9734" max="9734" width="11.5546875" style="39" bestFit="1" customWidth="1"/>
    <col min="9735" max="9735" width="18.33203125" style="39" bestFit="1" customWidth="1"/>
    <col min="9736" max="9736" width="9.109375" style="39"/>
    <col min="9737" max="9738" width="0" style="39" hidden="1" customWidth="1"/>
    <col min="9739" max="9987" width="9.109375" style="39"/>
    <col min="9988" max="9988" width="5.6640625" style="39" customWidth="1"/>
    <col min="9989" max="9989" width="58.6640625" style="39" bestFit="1" customWidth="1"/>
    <col min="9990" max="9990" width="11.5546875" style="39" bestFit="1" customWidth="1"/>
    <col min="9991" max="9991" width="18.33203125" style="39" bestFit="1" customWidth="1"/>
    <col min="9992" max="9992" width="9.109375" style="39"/>
    <col min="9993" max="9994" width="0" style="39" hidden="1" customWidth="1"/>
    <col min="9995" max="10243" width="9.109375" style="39"/>
    <col min="10244" max="10244" width="5.6640625" style="39" customWidth="1"/>
    <col min="10245" max="10245" width="58.6640625" style="39" bestFit="1" customWidth="1"/>
    <col min="10246" max="10246" width="11.5546875" style="39" bestFit="1" customWidth="1"/>
    <col min="10247" max="10247" width="18.33203125" style="39" bestFit="1" customWidth="1"/>
    <col min="10248" max="10248" width="9.109375" style="39"/>
    <col min="10249" max="10250" width="0" style="39" hidden="1" customWidth="1"/>
    <col min="10251" max="10499" width="9.109375" style="39"/>
    <col min="10500" max="10500" width="5.6640625" style="39" customWidth="1"/>
    <col min="10501" max="10501" width="58.6640625" style="39" bestFit="1" customWidth="1"/>
    <col min="10502" max="10502" width="11.5546875" style="39" bestFit="1" customWidth="1"/>
    <col min="10503" max="10503" width="18.33203125" style="39" bestFit="1" customWidth="1"/>
    <col min="10504" max="10504" width="9.109375" style="39"/>
    <col min="10505" max="10506" width="0" style="39" hidden="1" customWidth="1"/>
    <col min="10507" max="10755" width="9.109375" style="39"/>
    <col min="10756" max="10756" width="5.6640625" style="39" customWidth="1"/>
    <col min="10757" max="10757" width="58.6640625" style="39" bestFit="1" customWidth="1"/>
    <col min="10758" max="10758" width="11.5546875" style="39" bestFit="1" customWidth="1"/>
    <col min="10759" max="10759" width="18.33203125" style="39" bestFit="1" customWidth="1"/>
    <col min="10760" max="10760" width="9.109375" style="39"/>
    <col min="10761" max="10762" width="0" style="39" hidden="1" customWidth="1"/>
    <col min="10763" max="11011" width="9.109375" style="39"/>
    <col min="11012" max="11012" width="5.6640625" style="39" customWidth="1"/>
    <col min="11013" max="11013" width="58.6640625" style="39" bestFit="1" customWidth="1"/>
    <col min="11014" max="11014" width="11.5546875" style="39" bestFit="1" customWidth="1"/>
    <col min="11015" max="11015" width="18.33203125" style="39" bestFit="1" customWidth="1"/>
    <col min="11016" max="11016" width="9.109375" style="39"/>
    <col min="11017" max="11018" width="0" style="39" hidden="1" customWidth="1"/>
    <col min="11019" max="11267" width="9.109375" style="39"/>
    <col min="11268" max="11268" width="5.6640625" style="39" customWidth="1"/>
    <col min="11269" max="11269" width="58.6640625" style="39" bestFit="1" customWidth="1"/>
    <col min="11270" max="11270" width="11.5546875" style="39" bestFit="1" customWidth="1"/>
    <col min="11271" max="11271" width="18.33203125" style="39" bestFit="1" customWidth="1"/>
    <col min="11272" max="11272" width="9.109375" style="39"/>
    <col min="11273" max="11274" width="0" style="39" hidden="1" customWidth="1"/>
    <col min="11275" max="11523" width="9.109375" style="39"/>
    <col min="11524" max="11524" width="5.6640625" style="39" customWidth="1"/>
    <col min="11525" max="11525" width="58.6640625" style="39" bestFit="1" customWidth="1"/>
    <col min="11526" max="11526" width="11.5546875" style="39" bestFit="1" customWidth="1"/>
    <col min="11527" max="11527" width="18.33203125" style="39" bestFit="1" customWidth="1"/>
    <col min="11528" max="11528" width="9.109375" style="39"/>
    <col min="11529" max="11530" width="0" style="39" hidden="1" customWidth="1"/>
    <col min="11531" max="11779" width="9.109375" style="39"/>
    <col min="11780" max="11780" width="5.6640625" style="39" customWidth="1"/>
    <col min="11781" max="11781" width="58.6640625" style="39" bestFit="1" customWidth="1"/>
    <col min="11782" max="11782" width="11.5546875" style="39" bestFit="1" customWidth="1"/>
    <col min="11783" max="11783" width="18.33203125" style="39" bestFit="1" customWidth="1"/>
    <col min="11784" max="11784" width="9.109375" style="39"/>
    <col min="11785" max="11786" width="0" style="39" hidden="1" customWidth="1"/>
    <col min="11787" max="12035" width="9.109375" style="39"/>
    <col min="12036" max="12036" width="5.6640625" style="39" customWidth="1"/>
    <col min="12037" max="12037" width="58.6640625" style="39" bestFit="1" customWidth="1"/>
    <col min="12038" max="12038" width="11.5546875" style="39" bestFit="1" customWidth="1"/>
    <col min="12039" max="12039" width="18.33203125" style="39" bestFit="1" customWidth="1"/>
    <col min="12040" max="12040" width="9.109375" style="39"/>
    <col min="12041" max="12042" width="0" style="39" hidden="1" customWidth="1"/>
    <col min="12043" max="12291" width="9.109375" style="39"/>
    <col min="12292" max="12292" width="5.6640625" style="39" customWidth="1"/>
    <col min="12293" max="12293" width="58.6640625" style="39" bestFit="1" customWidth="1"/>
    <col min="12294" max="12294" width="11.5546875" style="39" bestFit="1" customWidth="1"/>
    <col min="12295" max="12295" width="18.33203125" style="39" bestFit="1" customWidth="1"/>
    <col min="12296" max="12296" width="9.109375" style="39"/>
    <col min="12297" max="12298" width="0" style="39" hidden="1" customWidth="1"/>
    <col min="12299" max="12547" width="9.109375" style="39"/>
    <col min="12548" max="12548" width="5.6640625" style="39" customWidth="1"/>
    <col min="12549" max="12549" width="58.6640625" style="39" bestFit="1" customWidth="1"/>
    <col min="12550" max="12550" width="11.5546875" style="39" bestFit="1" customWidth="1"/>
    <col min="12551" max="12551" width="18.33203125" style="39" bestFit="1" customWidth="1"/>
    <col min="12552" max="12552" width="9.109375" style="39"/>
    <col min="12553" max="12554" width="0" style="39" hidden="1" customWidth="1"/>
    <col min="12555" max="12803" width="9.109375" style="39"/>
    <col min="12804" max="12804" width="5.6640625" style="39" customWidth="1"/>
    <col min="12805" max="12805" width="58.6640625" style="39" bestFit="1" customWidth="1"/>
    <col min="12806" max="12806" width="11.5546875" style="39" bestFit="1" customWidth="1"/>
    <col min="12807" max="12807" width="18.33203125" style="39" bestFit="1" customWidth="1"/>
    <col min="12808" max="12808" width="9.109375" style="39"/>
    <col min="12809" max="12810" width="0" style="39" hidden="1" customWidth="1"/>
    <col min="12811" max="13059" width="9.109375" style="39"/>
    <col min="13060" max="13060" width="5.6640625" style="39" customWidth="1"/>
    <col min="13061" max="13061" width="58.6640625" style="39" bestFit="1" customWidth="1"/>
    <col min="13062" max="13062" width="11.5546875" style="39" bestFit="1" customWidth="1"/>
    <col min="13063" max="13063" width="18.33203125" style="39" bestFit="1" customWidth="1"/>
    <col min="13064" max="13064" width="9.109375" style="39"/>
    <col min="13065" max="13066" width="0" style="39" hidden="1" customWidth="1"/>
    <col min="13067" max="13315" width="9.109375" style="39"/>
    <col min="13316" max="13316" width="5.6640625" style="39" customWidth="1"/>
    <col min="13317" max="13317" width="58.6640625" style="39" bestFit="1" customWidth="1"/>
    <col min="13318" max="13318" width="11.5546875" style="39" bestFit="1" customWidth="1"/>
    <col min="13319" max="13319" width="18.33203125" style="39" bestFit="1" customWidth="1"/>
    <col min="13320" max="13320" width="9.109375" style="39"/>
    <col min="13321" max="13322" width="0" style="39" hidden="1" customWidth="1"/>
    <col min="13323" max="13571" width="9.109375" style="39"/>
    <col min="13572" max="13572" width="5.6640625" style="39" customWidth="1"/>
    <col min="13573" max="13573" width="58.6640625" style="39" bestFit="1" customWidth="1"/>
    <col min="13574" max="13574" width="11.5546875" style="39" bestFit="1" customWidth="1"/>
    <col min="13575" max="13575" width="18.33203125" style="39" bestFit="1" customWidth="1"/>
    <col min="13576" max="13576" width="9.109375" style="39"/>
    <col min="13577" max="13578" width="0" style="39" hidden="1" customWidth="1"/>
    <col min="13579" max="13827" width="9.109375" style="39"/>
    <col min="13828" max="13828" width="5.6640625" style="39" customWidth="1"/>
    <col min="13829" max="13829" width="58.6640625" style="39" bestFit="1" customWidth="1"/>
    <col min="13830" max="13830" width="11.5546875" style="39" bestFit="1" customWidth="1"/>
    <col min="13831" max="13831" width="18.33203125" style="39" bestFit="1" customWidth="1"/>
    <col min="13832" max="13832" width="9.109375" style="39"/>
    <col min="13833" max="13834" width="0" style="39" hidden="1" customWidth="1"/>
    <col min="13835" max="14083" width="9.109375" style="39"/>
    <col min="14084" max="14084" width="5.6640625" style="39" customWidth="1"/>
    <col min="14085" max="14085" width="58.6640625" style="39" bestFit="1" customWidth="1"/>
    <col min="14086" max="14086" width="11.5546875" style="39" bestFit="1" customWidth="1"/>
    <col min="14087" max="14087" width="18.33203125" style="39" bestFit="1" customWidth="1"/>
    <col min="14088" max="14088" width="9.109375" style="39"/>
    <col min="14089" max="14090" width="0" style="39" hidden="1" customWidth="1"/>
    <col min="14091" max="14339" width="9.109375" style="39"/>
    <col min="14340" max="14340" width="5.6640625" style="39" customWidth="1"/>
    <col min="14341" max="14341" width="58.6640625" style="39" bestFit="1" customWidth="1"/>
    <col min="14342" max="14342" width="11.5546875" style="39" bestFit="1" customWidth="1"/>
    <col min="14343" max="14343" width="18.33203125" style="39" bestFit="1" customWidth="1"/>
    <col min="14344" max="14344" width="9.109375" style="39"/>
    <col min="14345" max="14346" width="0" style="39" hidden="1" customWidth="1"/>
    <col min="14347" max="14595" width="9.109375" style="39"/>
    <col min="14596" max="14596" width="5.6640625" style="39" customWidth="1"/>
    <col min="14597" max="14597" width="58.6640625" style="39" bestFit="1" customWidth="1"/>
    <col min="14598" max="14598" width="11.5546875" style="39" bestFit="1" customWidth="1"/>
    <col min="14599" max="14599" width="18.33203125" style="39" bestFit="1" customWidth="1"/>
    <col min="14600" max="14600" width="9.109375" style="39"/>
    <col min="14601" max="14602" width="0" style="39" hidden="1" customWidth="1"/>
    <col min="14603" max="14851" width="9.109375" style="39"/>
    <col min="14852" max="14852" width="5.6640625" style="39" customWidth="1"/>
    <col min="14853" max="14853" width="58.6640625" style="39" bestFit="1" customWidth="1"/>
    <col min="14854" max="14854" width="11.5546875" style="39" bestFit="1" customWidth="1"/>
    <col min="14855" max="14855" width="18.33203125" style="39" bestFit="1" customWidth="1"/>
    <col min="14856" max="14856" width="9.109375" style="39"/>
    <col min="14857" max="14858" width="0" style="39" hidden="1" customWidth="1"/>
    <col min="14859" max="15107" width="9.109375" style="39"/>
    <col min="15108" max="15108" width="5.6640625" style="39" customWidth="1"/>
    <col min="15109" max="15109" width="58.6640625" style="39" bestFit="1" customWidth="1"/>
    <col min="15110" max="15110" width="11.5546875" style="39" bestFit="1" customWidth="1"/>
    <col min="15111" max="15111" width="18.33203125" style="39" bestFit="1" customWidth="1"/>
    <col min="15112" max="15112" width="9.109375" style="39"/>
    <col min="15113" max="15114" width="0" style="39" hidden="1" customWidth="1"/>
    <col min="15115" max="15363" width="9.109375" style="39"/>
    <col min="15364" max="15364" width="5.6640625" style="39" customWidth="1"/>
    <col min="15365" max="15365" width="58.6640625" style="39" bestFit="1" customWidth="1"/>
    <col min="15366" max="15366" width="11.5546875" style="39" bestFit="1" customWidth="1"/>
    <col min="15367" max="15367" width="18.33203125" style="39" bestFit="1" customWidth="1"/>
    <col min="15368" max="15368" width="9.109375" style="39"/>
    <col min="15369" max="15370" width="0" style="39" hidden="1" customWidth="1"/>
    <col min="15371" max="15619" width="9.109375" style="39"/>
    <col min="15620" max="15620" width="5.6640625" style="39" customWidth="1"/>
    <col min="15621" max="15621" width="58.6640625" style="39" bestFit="1" customWidth="1"/>
    <col min="15622" max="15622" width="11.5546875" style="39" bestFit="1" customWidth="1"/>
    <col min="15623" max="15623" width="18.33203125" style="39" bestFit="1" customWidth="1"/>
    <col min="15624" max="15624" width="9.109375" style="39"/>
    <col min="15625" max="15626" width="0" style="39" hidden="1" customWidth="1"/>
    <col min="15627" max="15875" width="9.109375" style="39"/>
    <col min="15876" max="15876" width="5.6640625" style="39" customWidth="1"/>
    <col min="15877" max="15877" width="58.6640625" style="39" bestFit="1" customWidth="1"/>
    <col min="15878" max="15878" width="11.5546875" style="39" bestFit="1" customWidth="1"/>
    <col min="15879" max="15879" width="18.33203125" style="39" bestFit="1" customWidth="1"/>
    <col min="15880" max="15880" width="9.109375" style="39"/>
    <col min="15881" max="15882" width="0" style="39" hidden="1" customWidth="1"/>
    <col min="15883" max="16131" width="9.109375" style="39"/>
    <col min="16132" max="16132" width="5.6640625" style="39" customWidth="1"/>
    <col min="16133" max="16133" width="58.6640625" style="39" bestFit="1" customWidth="1"/>
    <col min="16134" max="16134" width="11.5546875" style="39" bestFit="1" customWidth="1"/>
    <col min="16135" max="16135" width="18.33203125" style="39" bestFit="1" customWidth="1"/>
    <col min="16136" max="16136" width="9.109375" style="39"/>
    <col min="16137" max="16138" width="0" style="39" hidden="1" customWidth="1"/>
    <col min="16139" max="16373" width="9.109375" style="39"/>
    <col min="16374" max="16384" width="9.109375" style="39" customWidth="1"/>
  </cols>
  <sheetData>
    <row r="1" spans="1:79" x14ac:dyDescent="0.2">
      <c r="A1" s="10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</row>
    <row r="2" spans="1:79" x14ac:dyDescent="0.2">
      <c r="A2" s="106" t="str">
        <f>'Delivery Rate Change Calc'!A2:H2</f>
        <v>2019 Electric Decoupling Filing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</row>
    <row r="3" spans="1:79" x14ac:dyDescent="0.2">
      <c r="A3" s="106" t="s">
        <v>292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</row>
    <row r="4" spans="1:79" x14ac:dyDescent="0.2">
      <c r="A4" s="108" t="str">
        <f>'Delivery Rate Change Calc'!A4:H4</f>
        <v>Proposed Effective May 1, 2019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</row>
    <row r="5" spans="1:79" x14ac:dyDescent="0.2">
      <c r="D5" s="109" t="s">
        <v>220</v>
      </c>
      <c r="E5" s="109" t="s">
        <v>220</v>
      </c>
      <c r="F5" s="109" t="s">
        <v>220</v>
      </c>
      <c r="G5" s="109" t="s">
        <v>220</v>
      </c>
      <c r="H5" s="109" t="s">
        <v>220</v>
      </c>
      <c r="I5" s="109" t="s">
        <v>220</v>
      </c>
      <c r="J5" s="109" t="s">
        <v>220</v>
      </c>
      <c r="K5" s="109" t="s">
        <v>220</v>
      </c>
      <c r="L5" s="109" t="s">
        <v>220</v>
      </c>
      <c r="M5" s="109" t="s">
        <v>220</v>
      </c>
      <c r="N5" s="109" t="s">
        <v>220</v>
      </c>
      <c r="O5" s="109" t="s">
        <v>220</v>
      </c>
      <c r="P5" s="109" t="s">
        <v>220</v>
      </c>
      <c r="Q5" s="109" t="s">
        <v>220</v>
      </c>
      <c r="R5" s="109" t="s">
        <v>220</v>
      </c>
      <c r="S5" s="109" t="s">
        <v>220</v>
      </c>
      <c r="T5" s="109" t="s">
        <v>220</v>
      </c>
      <c r="U5" s="109" t="s">
        <v>220</v>
      </c>
      <c r="V5" s="109" t="s">
        <v>220</v>
      </c>
      <c r="W5" s="109" t="s">
        <v>220</v>
      </c>
      <c r="X5" s="109" t="s">
        <v>220</v>
      </c>
      <c r="Y5" s="109" t="s">
        <v>220</v>
      </c>
      <c r="Z5" s="109" t="s">
        <v>220</v>
      </c>
      <c r="AA5" s="109" t="s">
        <v>220</v>
      </c>
      <c r="AB5" s="109" t="s">
        <v>220</v>
      </c>
      <c r="AC5" s="109" t="s">
        <v>220</v>
      </c>
      <c r="AD5" s="109" t="s">
        <v>220</v>
      </c>
      <c r="AE5" s="109" t="s">
        <v>220</v>
      </c>
      <c r="AF5" s="109" t="s">
        <v>220</v>
      </c>
      <c r="AG5" s="109" t="s">
        <v>220</v>
      </c>
      <c r="AH5" s="109" t="s">
        <v>220</v>
      </c>
      <c r="AI5" s="109" t="s">
        <v>220</v>
      </c>
      <c r="AJ5" s="109" t="s">
        <v>220</v>
      </c>
      <c r="AK5" s="109" t="s">
        <v>220</v>
      </c>
      <c r="AL5" s="109" t="s">
        <v>220</v>
      </c>
      <c r="AM5" s="109" t="s">
        <v>220</v>
      </c>
      <c r="AN5" s="109" t="s">
        <v>220</v>
      </c>
      <c r="AO5" s="109" t="s">
        <v>220</v>
      </c>
      <c r="AP5" s="109" t="s">
        <v>220</v>
      </c>
      <c r="AQ5" s="109" t="s">
        <v>220</v>
      </c>
      <c r="AR5" s="109" t="s">
        <v>220</v>
      </c>
      <c r="AS5" s="109" t="s">
        <v>220</v>
      </c>
      <c r="AT5" s="109" t="s">
        <v>220</v>
      </c>
      <c r="AU5" s="109" t="s">
        <v>220</v>
      </c>
      <c r="AV5" s="109" t="s">
        <v>220</v>
      </c>
      <c r="AW5" s="109" t="s">
        <v>220</v>
      </c>
      <c r="AX5" s="109" t="s">
        <v>220</v>
      </c>
      <c r="AY5" s="109" t="s">
        <v>220</v>
      </c>
      <c r="AZ5" s="109" t="s">
        <v>220</v>
      </c>
      <c r="BA5" s="109" t="s">
        <v>220</v>
      </c>
      <c r="BB5" s="109" t="s">
        <v>220</v>
      </c>
      <c r="BC5" s="109" t="s">
        <v>220</v>
      </c>
      <c r="BD5" s="109" t="s">
        <v>220</v>
      </c>
      <c r="BE5" s="109" t="s">
        <v>220</v>
      </c>
      <c r="BF5" s="109" t="s">
        <v>220</v>
      </c>
      <c r="BG5" s="109" t="s">
        <v>220</v>
      </c>
      <c r="BH5" s="109" t="s">
        <v>220</v>
      </c>
      <c r="BI5" s="109" t="s">
        <v>220</v>
      </c>
      <c r="BJ5" s="109" t="s">
        <v>220</v>
      </c>
      <c r="BK5" s="109" t="s">
        <v>220</v>
      </c>
      <c r="BL5" s="109" t="s">
        <v>220</v>
      </c>
      <c r="BM5" s="109" t="s">
        <v>220</v>
      </c>
      <c r="BN5" s="109" t="s">
        <v>220</v>
      </c>
      <c r="BO5" s="109" t="s">
        <v>220</v>
      </c>
      <c r="BP5" s="109" t="s">
        <v>220</v>
      </c>
      <c r="BQ5" s="109" t="s">
        <v>220</v>
      </c>
      <c r="BR5" s="109" t="s">
        <v>220</v>
      </c>
      <c r="BS5" s="109" t="s">
        <v>220</v>
      </c>
      <c r="BT5" s="109" t="s">
        <v>220</v>
      </c>
      <c r="BU5" s="109" t="s">
        <v>220</v>
      </c>
      <c r="BV5" s="109" t="s">
        <v>220</v>
      </c>
      <c r="BW5" s="109" t="s">
        <v>220</v>
      </c>
      <c r="BX5" s="109" t="s">
        <v>220</v>
      </c>
      <c r="BY5" s="109" t="s">
        <v>220</v>
      </c>
      <c r="BZ5" s="312" t="s">
        <v>177</v>
      </c>
      <c r="CA5" s="312" t="s">
        <v>177</v>
      </c>
    </row>
    <row r="6" spans="1:79" x14ac:dyDescent="0.2">
      <c r="C6" s="110" t="s">
        <v>254</v>
      </c>
      <c r="D6" s="111">
        <v>41275</v>
      </c>
      <c r="E6" s="111">
        <v>41306</v>
      </c>
      <c r="F6" s="111">
        <v>41334</v>
      </c>
      <c r="G6" s="111">
        <v>41365</v>
      </c>
      <c r="H6" s="111">
        <v>41395</v>
      </c>
      <c r="I6" s="111">
        <v>41426</v>
      </c>
      <c r="J6" s="111">
        <v>41456</v>
      </c>
      <c r="K6" s="111">
        <v>41487</v>
      </c>
      <c r="L6" s="111">
        <v>41518</v>
      </c>
      <c r="M6" s="111">
        <v>41548</v>
      </c>
      <c r="N6" s="111">
        <v>41579</v>
      </c>
      <c r="O6" s="111">
        <v>41609</v>
      </c>
      <c r="P6" s="111">
        <v>41640</v>
      </c>
      <c r="Q6" s="111">
        <v>41671</v>
      </c>
      <c r="R6" s="111">
        <v>41699</v>
      </c>
      <c r="S6" s="111">
        <v>41730</v>
      </c>
      <c r="T6" s="111">
        <v>41760</v>
      </c>
      <c r="U6" s="111">
        <v>41791</v>
      </c>
      <c r="V6" s="111">
        <v>41821</v>
      </c>
      <c r="W6" s="111">
        <v>41852</v>
      </c>
      <c r="X6" s="111">
        <v>41883</v>
      </c>
      <c r="Y6" s="111">
        <v>41913</v>
      </c>
      <c r="Z6" s="111">
        <v>41944</v>
      </c>
      <c r="AA6" s="111">
        <v>41974</v>
      </c>
      <c r="AB6" s="111">
        <v>42005</v>
      </c>
      <c r="AC6" s="111">
        <v>42036</v>
      </c>
      <c r="AD6" s="111">
        <v>42064</v>
      </c>
      <c r="AE6" s="111">
        <v>42095</v>
      </c>
      <c r="AF6" s="111">
        <v>42125</v>
      </c>
      <c r="AG6" s="111">
        <v>42156</v>
      </c>
      <c r="AH6" s="111">
        <v>42186</v>
      </c>
      <c r="AI6" s="111">
        <v>42217</v>
      </c>
      <c r="AJ6" s="111">
        <v>42248</v>
      </c>
      <c r="AK6" s="111">
        <v>42278</v>
      </c>
      <c r="AL6" s="111">
        <v>42309</v>
      </c>
      <c r="AM6" s="111">
        <v>42339</v>
      </c>
      <c r="AN6" s="111">
        <v>42370</v>
      </c>
      <c r="AO6" s="111">
        <v>42401</v>
      </c>
      <c r="AP6" s="111">
        <v>42430</v>
      </c>
      <c r="AQ6" s="111">
        <v>42461</v>
      </c>
      <c r="AR6" s="111">
        <v>42491</v>
      </c>
      <c r="AS6" s="111">
        <v>42522</v>
      </c>
      <c r="AT6" s="111">
        <v>42552</v>
      </c>
      <c r="AU6" s="111">
        <v>42583</v>
      </c>
      <c r="AV6" s="111">
        <v>42614</v>
      </c>
      <c r="AW6" s="111">
        <v>42644</v>
      </c>
      <c r="AX6" s="111">
        <v>42675</v>
      </c>
      <c r="AY6" s="111">
        <v>42705</v>
      </c>
      <c r="AZ6" s="111">
        <v>42736</v>
      </c>
      <c r="BA6" s="111">
        <v>42767</v>
      </c>
      <c r="BB6" s="111">
        <v>42795</v>
      </c>
      <c r="BC6" s="111">
        <v>42826</v>
      </c>
      <c r="BD6" s="111">
        <v>42856</v>
      </c>
      <c r="BE6" s="111">
        <v>42887</v>
      </c>
      <c r="BF6" s="111">
        <v>42917</v>
      </c>
      <c r="BG6" s="111">
        <v>42948</v>
      </c>
      <c r="BH6" s="111">
        <v>42979</v>
      </c>
      <c r="BI6" s="111">
        <v>43009</v>
      </c>
      <c r="BJ6" s="111">
        <v>43040</v>
      </c>
      <c r="BK6" s="111">
        <v>43070</v>
      </c>
      <c r="BL6" s="111">
        <v>43101</v>
      </c>
      <c r="BM6" s="111">
        <v>43132</v>
      </c>
      <c r="BN6" s="111">
        <v>43160</v>
      </c>
      <c r="BO6" s="111">
        <v>43191</v>
      </c>
      <c r="BP6" s="111">
        <v>43221</v>
      </c>
      <c r="BQ6" s="111">
        <v>43252</v>
      </c>
      <c r="BR6" s="111">
        <v>43282</v>
      </c>
      <c r="BS6" s="111">
        <v>43313</v>
      </c>
      <c r="BT6" s="111">
        <v>43344</v>
      </c>
      <c r="BU6" s="111">
        <v>43374</v>
      </c>
      <c r="BV6" s="111">
        <v>43405</v>
      </c>
      <c r="BW6" s="111">
        <v>43465</v>
      </c>
      <c r="BX6" s="111">
        <f>EDATE(BW6,1)</f>
        <v>43496</v>
      </c>
      <c r="BY6" s="111">
        <f>EDATE(BX6,1)</f>
        <v>43524</v>
      </c>
      <c r="BZ6" s="111">
        <f t="shared" ref="BZ6:CA6" si="0">EDATE(BY6,1)</f>
        <v>43552</v>
      </c>
      <c r="CA6" s="111">
        <f t="shared" si="0"/>
        <v>43583</v>
      </c>
    </row>
    <row r="7" spans="1:79" x14ac:dyDescent="0.2">
      <c r="A7" s="112" t="s">
        <v>255</v>
      </c>
      <c r="B7" s="113"/>
      <c r="C7" s="113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</row>
    <row r="8" spans="1:79" x14ac:dyDescent="0.2">
      <c r="A8" s="4" t="s">
        <v>256</v>
      </c>
      <c r="C8" s="114">
        <v>18239081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</row>
    <row r="9" spans="1:79" x14ac:dyDescent="0.2">
      <c r="B9" s="39" t="s">
        <v>257</v>
      </c>
      <c r="C9" s="114">
        <v>25400411</v>
      </c>
      <c r="D9" s="115">
        <v>0</v>
      </c>
      <c r="E9" s="115">
        <f>D13</f>
        <v>0</v>
      </c>
      <c r="F9" s="115">
        <f t="shared" ref="F9:M9" si="1">E13</f>
        <v>0</v>
      </c>
      <c r="G9" s="115">
        <f t="shared" si="1"/>
        <v>0</v>
      </c>
      <c r="H9" s="115">
        <f t="shared" si="1"/>
        <v>0</v>
      </c>
      <c r="I9" s="115">
        <f t="shared" si="1"/>
        <v>0</v>
      </c>
      <c r="J9" s="115">
        <f t="shared" si="1"/>
        <v>0</v>
      </c>
      <c r="K9" s="115">
        <f t="shared" si="1"/>
        <v>0</v>
      </c>
      <c r="L9" s="115">
        <f t="shared" si="1"/>
        <v>0</v>
      </c>
      <c r="M9" s="115">
        <f t="shared" si="1"/>
        <v>0</v>
      </c>
      <c r="N9" s="115">
        <f>M13</f>
        <v>0</v>
      </c>
      <c r="O9" s="115">
        <f>N13</f>
        <v>0</v>
      </c>
      <c r="P9" s="115">
        <f t="shared" ref="P9:BO9" si="2">O13</f>
        <v>0</v>
      </c>
      <c r="Q9" s="115">
        <f t="shared" si="2"/>
        <v>0</v>
      </c>
      <c r="R9" s="115">
        <f t="shared" si="2"/>
        <v>0</v>
      </c>
      <c r="S9" s="115">
        <f t="shared" si="2"/>
        <v>0</v>
      </c>
      <c r="T9" s="115">
        <f t="shared" si="2"/>
        <v>0</v>
      </c>
      <c r="U9" s="115">
        <f t="shared" si="2"/>
        <v>-13115167.678474423</v>
      </c>
      <c r="V9" s="115">
        <f t="shared" si="2"/>
        <v>-12273767.420372583</v>
      </c>
      <c r="W9" s="115">
        <f t="shared" si="2"/>
        <v>-11347990.014083724</v>
      </c>
      <c r="X9" s="115">
        <f t="shared" si="2"/>
        <v>-10428174.161246002</v>
      </c>
      <c r="Y9" s="115">
        <f t="shared" si="2"/>
        <v>-9575947.7111194693</v>
      </c>
      <c r="Z9" s="115">
        <f t="shared" si="2"/>
        <v>-8593077.2605784703</v>
      </c>
      <c r="AA9" s="115">
        <f t="shared" si="2"/>
        <v>-7204931.8948379271</v>
      </c>
      <c r="AB9" s="115">
        <f t="shared" si="2"/>
        <v>-5661376.9149070922</v>
      </c>
      <c r="AC9" s="115">
        <f t="shared" si="2"/>
        <v>-4187329.5803364911</v>
      </c>
      <c r="AD9" s="115">
        <f t="shared" si="2"/>
        <v>-3023256.5071248719</v>
      </c>
      <c r="AE9" s="115">
        <f t="shared" si="2"/>
        <v>-1813298.1415548814</v>
      </c>
      <c r="AF9" s="115">
        <f t="shared" si="2"/>
        <v>-714665.43152737385</v>
      </c>
      <c r="AG9" s="115">
        <f t="shared" si="2"/>
        <v>6296772.7712620925</v>
      </c>
      <c r="AH9" s="115">
        <f t="shared" si="2"/>
        <v>5887758.1362323752</v>
      </c>
      <c r="AI9" s="115">
        <f t="shared" si="2"/>
        <v>5421054.4897997808</v>
      </c>
      <c r="AJ9" s="115">
        <f t="shared" si="2"/>
        <v>4958863.955309893</v>
      </c>
      <c r="AK9" s="115">
        <f t="shared" si="2"/>
        <v>4534129.7135631712</v>
      </c>
      <c r="AL9" s="115">
        <f t="shared" si="2"/>
        <v>4039221.641912736</v>
      </c>
      <c r="AM9" s="115">
        <f t="shared" si="2"/>
        <v>3335651.1138248085</v>
      </c>
      <c r="AN9" s="115">
        <f t="shared" si="2"/>
        <v>2533842.6156243896</v>
      </c>
      <c r="AO9" s="115">
        <f t="shared" si="2"/>
        <v>1747599.6861373174</v>
      </c>
      <c r="AP9" s="115">
        <f t="shared" si="2"/>
        <v>1110926.6936402658</v>
      </c>
      <c r="AQ9" s="115">
        <f t="shared" si="2"/>
        <v>478034.26830804395</v>
      </c>
      <c r="AR9" s="115">
        <f t="shared" si="2"/>
        <v>-6340.0155266264919</v>
      </c>
      <c r="AS9" s="115">
        <f t="shared" si="2"/>
        <v>8930316.0823346842</v>
      </c>
      <c r="AT9" s="115">
        <f t="shared" si="2"/>
        <v>8381613.682598928</v>
      </c>
      <c r="AU9" s="115">
        <f t="shared" si="2"/>
        <v>7768852.378942037</v>
      </c>
      <c r="AV9" s="115">
        <f t="shared" si="2"/>
        <v>7159497.1038604164</v>
      </c>
      <c r="AW9" s="115">
        <f t="shared" si="2"/>
        <v>6619971.5835966934</v>
      </c>
      <c r="AX9" s="115">
        <f t="shared" si="2"/>
        <v>5886918.5042587109</v>
      </c>
      <c r="AY9" s="115">
        <f t="shared" si="2"/>
        <v>5111235.5946245156</v>
      </c>
      <c r="AZ9" s="115">
        <f t="shared" si="2"/>
        <v>3910850.3565875655</v>
      </c>
      <c r="BA9" s="115">
        <f t="shared" si="2"/>
        <v>2727468.2965875654</v>
      </c>
      <c r="BB9" s="115">
        <f t="shared" si="2"/>
        <v>1768752.5665875655</v>
      </c>
      <c r="BC9" s="115">
        <f t="shared" si="2"/>
        <v>845193.04658756545</v>
      </c>
      <c r="BD9" s="115">
        <f t="shared" si="2"/>
        <v>97011.356587565504</v>
      </c>
      <c r="BE9" s="115">
        <f t="shared" si="2"/>
        <v>10995035.850824758</v>
      </c>
      <c r="BF9" s="115">
        <f t="shared" si="2"/>
        <v>10249690.301131926</v>
      </c>
      <c r="BG9" s="115">
        <f t="shared" si="2"/>
        <v>9459683.2177622598</v>
      </c>
      <c r="BH9" s="115">
        <f t="shared" si="2"/>
        <v>8630238.2440299336</v>
      </c>
      <c r="BI9" s="115">
        <f t="shared" si="2"/>
        <v>7864173.365362335</v>
      </c>
      <c r="BJ9" s="115">
        <f t="shared" si="2"/>
        <v>6902793.4443137143</v>
      </c>
      <c r="BK9" s="115">
        <f t="shared" si="2"/>
        <v>5735188.1344079208</v>
      </c>
      <c r="BL9" s="115">
        <f t="shared" si="2"/>
        <v>4257903.2473620679</v>
      </c>
      <c r="BM9" s="115">
        <f t="shared" si="2"/>
        <v>2938695.097362068</v>
      </c>
      <c r="BN9" s="115">
        <f t="shared" si="2"/>
        <v>1710834.277362068</v>
      </c>
      <c r="BO9" s="115">
        <f t="shared" si="2"/>
        <v>521071.93736206787</v>
      </c>
      <c r="BP9" s="115">
        <f t="shared" ref="BP9" si="3">BO13</f>
        <v>-440961.41263793211</v>
      </c>
      <c r="BQ9" s="115">
        <f t="shared" ref="BQ9" si="4">BP13</f>
        <v>-10499460.282886365</v>
      </c>
      <c r="BR9" s="115">
        <f t="shared" ref="BR9" si="5">BQ13</f>
        <v>-9824975.2428863645</v>
      </c>
      <c r="BS9" s="115">
        <f t="shared" ref="BS9" si="6">BR13</f>
        <v>-9045812.8528863639</v>
      </c>
      <c r="BT9" s="115">
        <f t="shared" ref="BT9" si="7">BS13</f>
        <v>-8309213.5228863638</v>
      </c>
      <c r="BU9" s="115">
        <f t="shared" ref="BU9" si="8">BT13</f>
        <v>-7627941.9528863635</v>
      </c>
      <c r="BV9" s="115">
        <f t="shared" ref="BV9" si="9">BU13</f>
        <v>-6760011.4428863637</v>
      </c>
      <c r="BW9" s="115">
        <f t="shared" ref="BW9" si="10">BV13</f>
        <v>-5725618.3028863641</v>
      </c>
      <c r="BX9" s="115">
        <f t="shared" ref="BX9" si="11">BW13</f>
        <v>-4447550.0328863636</v>
      </c>
      <c r="BY9" s="115">
        <f t="shared" ref="BY9" si="12">BX13</f>
        <v>-3214030.9928863635</v>
      </c>
      <c r="BZ9" s="115">
        <f t="shared" ref="BZ9" si="13">BY13</f>
        <v>-1909344.7628863635</v>
      </c>
      <c r="CA9" s="115">
        <f t="shared" ref="CA9" si="14">BZ13</f>
        <v>-799411.52817139751</v>
      </c>
    </row>
    <row r="10" spans="1:79" x14ac:dyDescent="0.2">
      <c r="B10" s="116" t="s">
        <v>258</v>
      </c>
      <c r="C10" s="114"/>
      <c r="D10" s="305">
        <v>0</v>
      </c>
      <c r="E10" s="305">
        <v>0</v>
      </c>
      <c r="F10" s="305">
        <v>0</v>
      </c>
      <c r="G10" s="305">
        <v>0</v>
      </c>
      <c r="H10" s="305">
        <v>0</v>
      </c>
      <c r="I10" s="305">
        <v>0</v>
      </c>
      <c r="J10" s="305">
        <v>0</v>
      </c>
      <c r="K10" s="305">
        <v>0</v>
      </c>
      <c r="L10" s="305">
        <v>0</v>
      </c>
      <c r="M10" s="305">
        <v>0</v>
      </c>
      <c r="N10" s="305">
        <v>0</v>
      </c>
      <c r="O10" s="305">
        <v>0</v>
      </c>
      <c r="P10" s="305">
        <v>0</v>
      </c>
      <c r="Q10" s="305">
        <v>0</v>
      </c>
      <c r="R10" s="305">
        <v>0</v>
      </c>
      <c r="S10" s="305">
        <v>0</v>
      </c>
      <c r="T10" s="63">
        <v>-14073685.382435227</v>
      </c>
      <c r="U10" s="305">
        <v>0</v>
      </c>
      <c r="V10" s="305">
        <v>0</v>
      </c>
      <c r="W10" s="305">
        <v>0</v>
      </c>
      <c r="X10" s="305">
        <v>0</v>
      </c>
      <c r="Y10" s="305">
        <v>0</v>
      </c>
      <c r="Z10" s="305">
        <v>0</v>
      </c>
      <c r="AA10" s="305">
        <v>0</v>
      </c>
      <c r="AB10" s="305">
        <v>0</v>
      </c>
      <c r="AC10" s="305">
        <v>0</v>
      </c>
      <c r="AD10" s="305">
        <v>0</v>
      </c>
      <c r="AE10" s="305">
        <v>0</v>
      </c>
      <c r="AF10" s="63">
        <v>7579504.0380174844</v>
      </c>
      <c r="AG10" s="305">
        <v>0</v>
      </c>
      <c r="AH10" s="305">
        <v>0</v>
      </c>
      <c r="AI10" s="305">
        <v>0</v>
      </c>
      <c r="AJ10" s="305">
        <v>0</v>
      </c>
      <c r="AK10" s="305">
        <v>0</v>
      </c>
      <c r="AL10" s="305">
        <v>0</v>
      </c>
      <c r="AM10" s="305">
        <v>0</v>
      </c>
      <c r="AN10" s="305">
        <v>0</v>
      </c>
      <c r="AO10" s="305">
        <v>0</v>
      </c>
      <c r="AP10" s="305">
        <v>0</v>
      </c>
      <c r="AQ10" s="305">
        <v>0</v>
      </c>
      <c r="AR10" s="63">
        <v>9566402.6040644143</v>
      </c>
      <c r="AS10" s="305">
        <v>0</v>
      </c>
      <c r="AT10" s="305">
        <v>0</v>
      </c>
      <c r="AU10" s="305">
        <v>0</v>
      </c>
      <c r="AV10" s="305">
        <v>0</v>
      </c>
      <c r="AW10" s="305">
        <v>0</v>
      </c>
      <c r="AX10" s="305">
        <v>0</v>
      </c>
      <c r="AY10" s="305">
        <v>0</v>
      </c>
      <c r="AZ10" s="305">
        <v>0</v>
      </c>
      <c r="BA10" s="305">
        <v>0</v>
      </c>
      <c r="BB10" s="305">
        <v>0</v>
      </c>
      <c r="BC10" s="305">
        <v>0</v>
      </c>
      <c r="BD10" s="305">
        <v>11738938.189999999</v>
      </c>
      <c r="BE10" s="305">
        <v>0</v>
      </c>
      <c r="BF10" s="305">
        <v>0</v>
      </c>
      <c r="BG10" s="305">
        <v>0</v>
      </c>
      <c r="BH10" s="305">
        <v>0</v>
      </c>
      <c r="BI10" s="305">
        <v>0</v>
      </c>
      <c r="BJ10" s="305">
        <v>0</v>
      </c>
      <c r="BK10" s="305">
        <v>0</v>
      </c>
      <c r="BL10" s="305">
        <v>0</v>
      </c>
      <c r="BM10" s="305">
        <v>0</v>
      </c>
      <c r="BN10" s="305">
        <v>0</v>
      </c>
      <c r="BO10" s="305">
        <v>0</v>
      </c>
      <c r="BP10" s="305">
        <v>-10868198.410248432</v>
      </c>
      <c r="BQ10" s="305">
        <v>0</v>
      </c>
      <c r="BR10" s="305">
        <v>0</v>
      </c>
      <c r="BS10" s="305">
        <v>0</v>
      </c>
      <c r="BT10" s="305">
        <v>0</v>
      </c>
      <c r="BU10" s="305">
        <v>0</v>
      </c>
      <c r="BV10" s="305">
        <v>0</v>
      </c>
      <c r="BW10" s="305">
        <v>0</v>
      </c>
      <c r="BX10" s="305">
        <v>0</v>
      </c>
      <c r="BY10" s="305">
        <v>0</v>
      </c>
      <c r="BZ10" s="305">
        <v>0</v>
      </c>
      <c r="CA10" s="305">
        <v>0</v>
      </c>
    </row>
    <row r="11" spans="1:79" x14ac:dyDescent="0.2">
      <c r="B11" s="116" t="s">
        <v>259</v>
      </c>
      <c r="D11" s="305">
        <v>0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958517.7039608052</v>
      </c>
      <c r="U11" s="305">
        <v>841400.25810183957</v>
      </c>
      <c r="V11" s="305">
        <v>925777.4062888585</v>
      </c>
      <c r="W11" s="305">
        <v>919815.85283772368</v>
      </c>
      <c r="X11" s="305">
        <v>852226.45012653212</v>
      </c>
      <c r="Y11" s="305">
        <v>982870.4505409986</v>
      </c>
      <c r="Z11" s="305">
        <v>1388145.3657405432</v>
      </c>
      <c r="AA11" s="305">
        <v>1543554.9799308351</v>
      </c>
      <c r="AB11" s="305">
        <v>1474047.3345706011</v>
      </c>
      <c r="AC11" s="305">
        <v>1164073.0732116194</v>
      </c>
      <c r="AD11" s="305">
        <v>1209958.3655699906</v>
      </c>
      <c r="AE11" s="305">
        <v>1098632.7100275075</v>
      </c>
      <c r="AF11" s="305">
        <v>-568065.83522801753</v>
      </c>
      <c r="AG11" s="305">
        <v>-409014.63502971735</v>
      </c>
      <c r="AH11" s="305">
        <v>-466703.64643259399</v>
      </c>
      <c r="AI11" s="305">
        <v>-462190.53448988736</v>
      </c>
      <c r="AJ11" s="305">
        <v>-424734.24174672144</v>
      </c>
      <c r="AK11" s="305">
        <v>-494908.07165043504</v>
      </c>
      <c r="AL11" s="305">
        <v>-703570.52808792749</v>
      </c>
      <c r="AM11" s="305">
        <v>-801808.49820041866</v>
      </c>
      <c r="AN11" s="305">
        <v>-786242.92948707216</v>
      </c>
      <c r="AO11" s="305">
        <v>-636672.9924970516</v>
      </c>
      <c r="AP11" s="305">
        <v>-632892.4253322219</v>
      </c>
      <c r="AQ11" s="305">
        <v>-484374.28383467044</v>
      </c>
      <c r="AR11" s="305">
        <v>-629746.50620310323</v>
      </c>
      <c r="AS11" s="305">
        <v>-548702.39973575633</v>
      </c>
      <c r="AT11" s="305">
        <v>-612761.30365689145</v>
      </c>
      <c r="AU11" s="305">
        <v>-609355.27508162055</v>
      </c>
      <c r="AV11" s="305">
        <v>-539525.52026372356</v>
      </c>
      <c r="AW11" s="305">
        <v>-733053.07933798269</v>
      </c>
      <c r="AX11" s="305">
        <v>-775682.90963419515</v>
      </c>
      <c r="AY11" s="305">
        <v>-1200385.2380369501</v>
      </c>
      <c r="AZ11" s="305">
        <v>-1183382.06</v>
      </c>
      <c r="BA11" s="305">
        <v>-958715.73</v>
      </c>
      <c r="BB11" s="305">
        <v>-923559.52</v>
      </c>
      <c r="BC11" s="305">
        <v>-748181.69</v>
      </c>
      <c r="BD11" s="305">
        <v>-840913.69576280622</v>
      </c>
      <c r="BE11" s="305">
        <v>-745345.54969283275</v>
      </c>
      <c r="BF11" s="305">
        <v>-790007.08336966683</v>
      </c>
      <c r="BG11" s="305">
        <v>-829444.97373232676</v>
      </c>
      <c r="BH11" s="305">
        <v>-766064.87866759836</v>
      </c>
      <c r="BI11" s="305">
        <v>-961379.92104862072</v>
      </c>
      <c r="BJ11" s="305">
        <v>-1167605.3099057931</v>
      </c>
      <c r="BK11" s="305">
        <v>-1477284.8870458533</v>
      </c>
      <c r="BL11" s="117">
        <f>-'Schedule 7'!C42</f>
        <v>-1319208.1499999999</v>
      </c>
      <c r="BM11" s="117">
        <f>-'Schedule 7'!D42</f>
        <v>-1227860.82</v>
      </c>
      <c r="BN11" s="117">
        <f>-'Schedule 7'!E42</f>
        <v>-1189762.3400000001</v>
      </c>
      <c r="BO11" s="117">
        <f>-'Schedule 7'!F42</f>
        <v>-962033.35</v>
      </c>
      <c r="BP11" s="117">
        <f>-'Schedule 7'!G42</f>
        <v>809699.54</v>
      </c>
      <c r="BQ11" s="117">
        <f>-'Schedule 7'!H42</f>
        <v>674485.04</v>
      </c>
      <c r="BR11" s="117">
        <f>-'Schedule 7'!I42</f>
        <v>779162.39</v>
      </c>
      <c r="BS11" s="117">
        <f>-'Schedule 7'!J42</f>
        <v>736599.33</v>
      </c>
      <c r="BT11" s="117">
        <f>-'Schedule 7'!K42</f>
        <v>681271.57</v>
      </c>
      <c r="BU11" s="117">
        <f>-'Schedule 7'!L42</f>
        <v>867930.51</v>
      </c>
      <c r="BV11" s="117">
        <f>-'Schedule 7'!M42</f>
        <v>1034393.14</v>
      </c>
      <c r="BW11" s="117">
        <f>-'Schedule 7'!N42</f>
        <v>1278068.27</v>
      </c>
      <c r="BX11" s="305">
        <v>1233519.04</v>
      </c>
      <c r="BY11" s="305">
        <v>1304686.23</v>
      </c>
      <c r="BZ11" s="117">
        <f>-'Amort Estimate'!D16</f>
        <v>1109933.234714966</v>
      </c>
      <c r="CA11" s="117">
        <f>-'Amort Estimate'!E16</f>
        <v>915512.63293409511</v>
      </c>
    </row>
    <row r="12" spans="1:79" x14ac:dyDescent="0.2">
      <c r="B12" s="39" t="s">
        <v>260</v>
      </c>
      <c r="D12" s="118">
        <f t="shared" ref="D12:O12" si="15">SUM(D10:D11)</f>
        <v>0</v>
      </c>
      <c r="E12" s="118">
        <f t="shared" si="15"/>
        <v>0</v>
      </c>
      <c r="F12" s="118">
        <f t="shared" si="15"/>
        <v>0</v>
      </c>
      <c r="G12" s="118">
        <f t="shared" si="15"/>
        <v>0</v>
      </c>
      <c r="H12" s="118">
        <f t="shared" si="15"/>
        <v>0</v>
      </c>
      <c r="I12" s="118">
        <f t="shared" si="15"/>
        <v>0</v>
      </c>
      <c r="J12" s="118">
        <f t="shared" si="15"/>
        <v>0</v>
      </c>
      <c r="K12" s="118">
        <f t="shared" si="15"/>
        <v>0</v>
      </c>
      <c r="L12" s="118">
        <f t="shared" si="15"/>
        <v>0</v>
      </c>
      <c r="M12" s="118">
        <f t="shared" si="15"/>
        <v>0</v>
      </c>
      <c r="N12" s="118">
        <f t="shared" si="15"/>
        <v>0</v>
      </c>
      <c r="O12" s="118">
        <f t="shared" si="15"/>
        <v>0</v>
      </c>
      <c r="P12" s="118">
        <f t="shared" ref="P12:BO12" si="16">SUM(P10:P11)</f>
        <v>0</v>
      </c>
      <c r="Q12" s="118">
        <f t="shared" si="16"/>
        <v>0</v>
      </c>
      <c r="R12" s="118">
        <f t="shared" si="16"/>
        <v>0</v>
      </c>
      <c r="S12" s="118">
        <f t="shared" si="16"/>
        <v>0</v>
      </c>
      <c r="T12" s="118">
        <f t="shared" si="16"/>
        <v>-13115167.678474423</v>
      </c>
      <c r="U12" s="118">
        <f t="shared" si="16"/>
        <v>841400.25810183957</v>
      </c>
      <c r="V12" s="118">
        <f t="shared" si="16"/>
        <v>925777.4062888585</v>
      </c>
      <c r="W12" s="118">
        <f t="shared" si="16"/>
        <v>919815.85283772368</v>
      </c>
      <c r="X12" s="118">
        <f t="shared" si="16"/>
        <v>852226.45012653212</v>
      </c>
      <c r="Y12" s="118">
        <f t="shared" si="16"/>
        <v>982870.4505409986</v>
      </c>
      <c r="Z12" s="118">
        <f t="shared" si="16"/>
        <v>1388145.3657405432</v>
      </c>
      <c r="AA12" s="118">
        <f t="shared" si="16"/>
        <v>1543554.9799308351</v>
      </c>
      <c r="AB12" s="118">
        <f t="shared" si="16"/>
        <v>1474047.3345706011</v>
      </c>
      <c r="AC12" s="118">
        <f t="shared" si="16"/>
        <v>1164073.0732116194</v>
      </c>
      <c r="AD12" s="118">
        <f t="shared" si="16"/>
        <v>1209958.3655699906</v>
      </c>
      <c r="AE12" s="118">
        <f t="shared" si="16"/>
        <v>1098632.7100275075</v>
      </c>
      <c r="AF12" s="118">
        <f t="shared" si="16"/>
        <v>7011438.2027894668</v>
      </c>
      <c r="AG12" s="118">
        <f t="shared" si="16"/>
        <v>-409014.63502971735</v>
      </c>
      <c r="AH12" s="118">
        <f t="shared" si="16"/>
        <v>-466703.64643259399</v>
      </c>
      <c r="AI12" s="118">
        <f t="shared" si="16"/>
        <v>-462190.53448988736</v>
      </c>
      <c r="AJ12" s="118">
        <f t="shared" si="16"/>
        <v>-424734.24174672144</v>
      </c>
      <c r="AK12" s="118">
        <f t="shared" si="16"/>
        <v>-494908.07165043504</v>
      </c>
      <c r="AL12" s="118">
        <f t="shared" si="16"/>
        <v>-703570.52808792749</v>
      </c>
      <c r="AM12" s="118">
        <f t="shared" si="16"/>
        <v>-801808.49820041866</v>
      </c>
      <c r="AN12" s="118">
        <f t="shared" si="16"/>
        <v>-786242.92948707216</v>
      </c>
      <c r="AO12" s="118">
        <f t="shared" si="16"/>
        <v>-636672.9924970516</v>
      </c>
      <c r="AP12" s="118">
        <f t="shared" si="16"/>
        <v>-632892.4253322219</v>
      </c>
      <c r="AQ12" s="118">
        <f t="shared" si="16"/>
        <v>-484374.28383467044</v>
      </c>
      <c r="AR12" s="118">
        <f t="shared" si="16"/>
        <v>8936656.0978613105</v>
      </c>
      <c r="AS12" s="118">
        <f t="shared" si="16"/>
        <v>-548702.39973575633</v>
      </c>
      <c r="AT12" s="118">
        <f t="shared" si="16"/>
        <v>-612761.30365689145</v>
      </c>
      <c r="AU12" s="118">
        <f t="shared" si="16"/>
        <v>-609355.27508162055</v>
      </c>
      <c r="AV12" s="118">
        <f t="shared" si="16"/>
        <v>-539525.52026372356</v>
      </c>
      <c r="AW12" s="118">
        <f t="shared" si="16"/>
        <v>-733053.07933798269</v>
      </c>
      <c r="AX12" s="118">
        <f t="shared" si="16"/>
        <v>-775682.90963419515</v>
      </c>
      <c r="AY12" s="118">
        <f t="shared" si="16"/>
        <v>-1200385.2380369501</v>
      </c>
      <c r="AZ12" s="118">
        <f t="shared" si="16"/>
        <v>-1183382.06</v>
      </c>
      <c r="BA12" s="118">
        <f t="shared" si="16"/>
        <v>-958715.73</v>
      </c>
      <c r="BB12" s="118">
        <f t="shared" si="16"/>
        <v>-923559.52</v>
      </c>
      <c r="BC12" s="118">
        <f t="shared" si="16"/>
        <v>-748181.69</v>
      </c>
      <c r="BD12" s="118">
        <f t="shared" si="16"/>
        <v>10898024.494237194</v>
      </c>
      <c r="BE12" s="118">
        <f t="shared" si="16"/>
        <v>-745345.54969283275</v>
      </c>
      <c r="BF12" s="118">
        <f t="shared" si="16"/>
        <v>-790007.08336966683</v>
      </c>
      <c r="BG12" s="118">
        <f t="shared" si="16"/>
        <v>-829444.97373232676</v>
      </c>
      <c r="BH12" s="118">
        <f t="shared" si="16"/>
        <v>-766064.87866759836</v>
      </c>
      <c r="BI12" s="118">
        <f t="shared" si="16"/>
        <v>-961379.92104862072</v>
      </c>
      <c r="BJ12" s="118">
        <f t="shared" si="16"/>
        <v>-1167605.3099057931</v>
      </c>
      <c r="BK12" s="118">
        <f t="shared" si="16"/>
        <v>-1477284.8870458533</v>
      </c>
      <c r="BL12" s="118">
        <f t="shared" si="16"/>
        <v>-1319208.1499999999</v>
      </c>
      <c r="BM12" s="118">
        <f t="shared" si="16"/>
        <v>-1227860.82</v>
      </c>
      <c r="BN12" s="118">
        <f t="shared" si="16"/>
        <v>-1189762.3400000001</v>
      </c>
      <c r="BO12" s="118">
        <f t="shared" si="16"/>
        <v>-962033.35</v>
      </c>
      <c r="BP12" s="118">
        <f t="shared" ref="BP12:BV12" si="17">SUM(BP10:BP11)</f>
        <v>-10058498.870248433</v>
      </c>
      <c r="BQ12" s="118">
        <f t="shared" si="17"/>
        <v>674485.04</v>
      </c>
      <c r="BR12" s="118">
        <f t="shared" si="17"/>
        <v>779162.39</v>
      </c>
      <c r="BS12" s="118">
        <f t="shared" si="17"/>
        <v>736599.33</v>
      </c>
      <c r="BT12" s="118">
        <f t="shared" si="17"/>
        <v>681271.57</v>
      </c>
      <c r="BU12" s="118">
        <f t="shared" si="17"/>
        <v>867930.51</v>
      </c>
      <c r="BV12" s="118">
        <f t="shared" si="17"/>
        <v>1034393.14</v>
      </c>
      <c r="BW12" s="118">
        <f t="shared" ref="BW12:CA12" si="18">SUM(BW10:BW11)</f>
        <v>1278068.27</v>
      </c>
      <c r="BX12" s="118">
        <f t="shared" si="18"/>
        <v>1233519.04</v>
      </c>
      <c r="BY12" s="118">
        <f t="shared" si="18"/>
        <v>1304686.23</v>
      </c>
      <c r="BZ12" s="118">
        <f t="shared" si="18"/>
        <v>1109933.234714966</v>
      </c>
      <c r="CA12" s="118">
        <f t="shared" si="18"/>
        <v>915512.63293409511</v>
      </c>
    </row>
    <row r="13" spans="1:79" x14ac:dyDescent="0.2">
      <c r="B13" s="39" t="s">
        <v>261</v>
      </c>
      <c r="D13" s="115">
        <f t="shared" ref="D13:BO13" si="19">D9+D12</f>
        <v>0</v>
      </c>
      <c r="E13" s="115">
        <f t="shared" si="19"/>
        <v>0</v>
      </c>
      <c r="F13" s="115">
        <f t="shared" si="19"/>
        <v>0</v>
      </c>
      <c r="G13" s="115">
        <f t="shared" si="19"/>
        <v>0</v>
      </c>
      <c r="H13" s="115">
        <f t="shared" si="19"/>
        <v>0</v>
      </c>
      <c r="I13" s="115">
        <f t="shared" si="19"/>
        <v>0</v>
      </c>
      <c r="J13" s="115">
        <f t="shared" si="19"/>
        <v>0</v>
      </c>
      <c r="K13" s="115">
        <f t="shared" si="19"/>
        <v>0</v>
      </c>
      <c r="L13" s="115">
        <f t="shared" si="19"/>
        <v>0</v>
      </c>
      <c r="M13" s="115">
        <f t="shared" si="19"/>
        <v>0</v>
      </c>
      <c r="N13" s="115">
        <f t="shared" si="19"/>
        <v>0</v>
      </c>
      <c r="O13" s="115">
        <f t="shared" si="19"/>
        <v>0</v>
      </c>
      <c r="P13" s="115">
        <f t="shared" si="19"/>
        <v>0</v>
      </c>
      <c r="Q13" s="115">
        <f t="shared" si="19"/>
        <v>0</v>
      </c>
      <c r="R13" s="115">
        <f t="shared" si="19"/>
        <v>0</v>
      </c>
      <c r="S13" s="115">
        <f t="shared" si="19"/>
        <v>0</v>
      </c>
      <c r="T13" s="115">
        <f t="shared" si="19"/>
        <v>-13115167.678474423</v>
      </c>
      <c r="U13" s="115">
        <f t="shared" si="19"/>
        <v>-12273767.420372583</v>
      </c>
      <c r="V13" s="115">
        <f t="shared" si="19"/>
        <v>-11347990.014083724</v>
      </c>
      <c r="W13" s="115">
        <f t="shared" si="19"/>
        <v>-10428174.161246002</v>
      </c>
      <c r="X13" s="115">
        <f t="shared" si="19"/>
        <v>-9575947.7111194693</v>
      </c>
      <c r="Y13" s="115">
        <f t="shared" si="19"/>
        <v>-8593077.2605784703</v>
      </c>
      <c r="Z13" s="115">
        <f t="shared" si="19"/>
        <v>-7204931.8948379271</v>
      </c>
      <c r="AA13" s="115">
        <f t="shared" si="19"/>
        <v>-5661376.9149070922</v>
      </c>
      <c r="AB13" s="115">
        <f t="shared" si="19"/>
        <v>-4187329.5803364911</v>
      </c>
      <c r="AC13" s="115">
        <f t="shared" si="19"/>
        <v>-3023256.5071248719</v>
      </c>
      <c r="AD13" s="115">
        <f t="shared" si="19"/>
        <v>-1813298.1415548814</v>
      </c>
      <c r="AE13" s="115">
        <f t="shared" si="19"/>
        <v>-714665.43152737385</v>
      </c>
      <c r="AF13" s="115">
        <f t="shared" si="19"/>
        <v>6296772.7712620925</v>
      </c>
      <c r="AG13" s="115">
        <f t="shared" si="19"/>
        <v>5887758.1362323752</v>
      </c>
      <c r="AH13" s="115">
        <f t="shared" si="19"/>
        <v>5421054.4897997808</v>
      </c>
      <c r="AI13" s="115">
        <f t="shared" si="19"/>
        <v>4958863.955309893</v>
      </c>
      <c r="AJ13" s="115">
        <f t="shared" si="19"/>
        <v>4534129.7135631712</v>
      </c>
      <c r="AK13" s="115">
        <f t="shared" si="19"/>
        <v>4039221.641912736</v>
      </c>
      <c r="AL13" s="115">
        <f t="shared" si="19"/>
        <v>3335651.1138248085</v>
      </c>
      <c r="AM13" s="115">
        <f t="shared" si="19"/>
        <v>2533842.6156243896</v>
      </c>
      <c r="AN13" s="115">
        <f t="shared" si="19"/>
        <v>1747599.6861373174</v>
      </c>
      <c r="AO13" s="115">
        <f t="shared" si="19"/>
        <v>1110926.6936402658</v>
      </c>
      <c r="AP13" s="115">
        <f t="shared" si="19"/>
        <v>478034.26830804395</v>
      </c>
      <c r="AQ13" s="115">
        <f t="shared" si="19"/>
        <v>-6340.0155266264919</v>
      </c>
      <c r="AR13" s="115">
        <f t="shared" si="19"/>
        <v>8930316.0823346842</v>
      </c>
      <c r="AS13" s="115">
        <f t="shared" si="19"/>
        <v>8381613.682598928</v>
      </c>
      <c r="AT13" s="115">
        <f t="shared" si="19"/>
        <v>7768852.378942037</v>
      </c>
      <c r="AU13" s="115">
        <f t="shared" si="19"/>
        <v>7159497.1038604164</v>
      </c>
      <c r="AV13" s="115">
        <f t="shared" si="19"/>
        <v>6619971.5835966934</v>
      </c>
      <c r="AW13" s="115">
        <f t="shared" si="19"/>
        <v>5886918.5042587109</v>
      </c>
      <c r="AX13" s="115">
        <f t="shared" si="19"/>
        <v>5111235.5946245156</v>
      </c>
      <c r="AY13" s="115">
        <f t="shared" si="19"/>
        <v>3910850.3565875655</v>
      </c>
      <c r="AZ13" s="115">
        <f t="shared" si="19"/>
        <v>2727468.2965875654</v>
      </c>
      <c r="BA13" s="115">
        <f t="shared" si="19"/>
        <v>1768752.5665875655</v>
      </c>
      <c r="BB13" s="115">
        <f t="shared" si="19"/>
        <v>845193.04658756545</v>
      </c>
      <c r="BC13" s="115">
        <f t="shared" si="19"/>
        <v>97011.356587565504</v>
      </c>
      <c r="BD13" s="115">
        <f t="shared" si="19"/>
        <v>10995035.850824758</v>
      </c>
      <c r="BE13" s="115">
        <f t="shared" si="19"/>
        <v>10249690.301131926</v>
      </c>
      <c r="BF13" s="115">
        <f t="shared" si="19"/>
        <v>9459683.2177622598</v>
      </c>
      <c r="BG13" s="115">
        <f t="shared" si="19"/>
        <v>8630238.2440299336</v>
      </c>
      <c r="BH13" s="115">
        <f t="shared" si="19"/>
        <v>7864173.365362335</v>
      </c>
      <c r="BI13" s="115">
        <f t="shared" si="19"/>
        <v>6902793.4443137143</v>
      </c>
      <c r="BJ13" s="115">
        <f t="shared" si="19"/>
        <v>5735188.1344079208</v>
      </c>
      <c r="BK13" s="115">
        <f t="shared" si="19"/>
        <v>4257903.2473620679</v>
      </c>
      <c r="BL13" s="115">
        <f t="shared" si="19"/>
        <v>2938695.097362068</v>
      </c>
      <c r="BM13" s="115">
        <f t="shared" si="19"/>
        <v>1710834.277362068</v>
      </c>
      <c r="BN13" s="115">
        <f t="shared" si="19"/>
        <v>521071.93736206787</v>
      </c>
      <c r="BO13" s="115">
        <f t="shared" si="19"/>
        <v>-440961.41263793211</v>
      </c>
      <c r="BP13" s="115">
        <f t="shared" ref="BP13:BV13" si="20">BP9+BP12</f>
        <v>-10499460.282886365</v>
      </c>
      <c r="BQ13" s="115">
        <f t="shared" si="20"/>
        <v>-9824975.2428863645</v>
      </c>
      <c r="BR13" s="115">
        <f t="shared" si="20"/>
        <v>-9045812.8528863639</v>
      </c>
      <c r="BS13" s="115">
        <f t="shared" si="20"/>
        <v>-8309213.5228863638</v>
      </c>
      <c r="BT13" s="115">
        <f t="shared" si="20"/>
        <v>-7627941.9528863635</v>
      </c>
      <c r="BU13" s="115">
        <f t="shared" si="20"/>
        <v>-6760011.4428863637</v>
      </c>
      <c r="BV13" s="115">
        <f t="shared" si="20"/>
        <v>-5725618.3028863641</v>
      </c>
      <c r="BW13" s="115">
        <f t="shared" ref="BW13:CA13" si="21">BW9+BW12</f>
        <v>-4447550.0328863636</v>
      </c>
      <c r="BX13" s="115">
        <f t="shared" si="21"/>
        <v>-3214030.9928863635</v>
      </c>
      <c r="BY13" s="115">
        <f t="shared" si="21"/>
        <v>-1909344.7628863635</v>
      </c>
      <c r="BZ13" s="115">
        <f t="shared" si="21"/>
        <v>-799411.52817139751</v>
      </c>
      <c r="CA13" s="115">
        <f t="shared" si="21"/>
        <v>116101.10476269759</v>
      </c>
    </row>
    <row r="14" spans="1:79" x14ac:dyDescent="0.2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Y14" s="25"/>
      <c r="BZ14" s="25"/>
      <c r="CA14" s="25"/>
    </row>
    <row r="15" spans="1:79" x14ac:dyDescent="0.2">
      <c r="A15" s="106" t="s">
        <v>397</v>
      </c>
      <c r="C15" s="114">
        <v>18239091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Y15" s="25"/>
      <c r="BZ15" s="25"/>
      <c r="CA15" s="25"/>
    </row>
    <row r="16" spans="1:79" x14ac:dyDescent="0.2">
      <c r="B16" s="39" t="s">
        <v>257</v>
      </c>
      <c r="C16" s="114">
        <v>25400421</v>
      </c>
      <c r="D16" s="115">
        <v>0</v>
      </c>
      <c r="E16" s="115">
        <f>D22</f>
        <v>0</v>
      </c>
      <c r="F16" s="115">
        <f>E22</f>
        <v>0</v>
      </c>
      <c r="G16" s="115">
        <f t="shared" ref="G16:M16" si="22">F22</f>
        <v>0</v>
      </c>
      <c r="H16" s="115">
        <f t="shared" si="22"/>
        <v>0</v>
      </c>
      <c r="I16" s="115">
        <f t="shared" si="22"/>
        <v>0</v>
      </c>
      <c r="J16" s="115">
        <f t="shared" si="22"/>
        <v>0</v>
      </c>
      <c r="K16" s="115">
        <f t="shared" si="22"/>
        <v>0</v>
      </c>
      <c r="L16" s="115">
        <f t="shared" si="22"/>
        <v>0</v>
      </c>
      <c r="M16" s="115">
        <f t="shared" si="22"/>
        <v>0</v>
      </c>
      <c r="N16" s="115">
        <f>M22</f>
        <v>0</v>
      </c>
      <c r="O16" s="115">
        <f>N22</f>
        <v>0</v>
      </c>
      <c r="P16" s="115">
        <f t="shared" ref="P16:BO16" si="23">O22</f>
        <v>0</v>
      </c>
      <c r="Q16" s="115">
        <f t="shared" si="23"/>
        <v>0</v>
      </c>
      <c r="R16" s="115">
        <f t="shared" si="23"/>
        <v>0</v>
      </c>
      <c r="S16" s="115">
        <f t="shared" si="23"/>
        <v>0</v>
      </c>
      <c r="T16" s="115">
        <f t="shared" si="23"/>
        <v>0</v>
      </c>
      <c r="U16" s="115">
        <f t="shared" si="23"/>
        <v>-651504.51648145006</v>
      </c>
      <c r="V16" s="115">
        <f t="shared" si="23"/>
        <v>-598575.83802608121</v>
      </c>
      <c r="W16" s="115">
        <f t="shared" si="23"/>
        <v>-537330.20461796271</v>
      </c>
      <c r="X16" s="115">
        <f t="shared" si="23"/>
        <v>-477285.36074454623</v>
      </c>
      <c r="Y16" s="115">
        <f t="shared" si="23"/>
        <v>-422262.94756399357</v>
      </c>
      <c r="Z16" s="115">
        <f t="shared" si="23"/>
        <v>-367047.60355826974</v>
      </c>
      <c r="AA16" s="115">
        <f t="shared" si="23"/>
        <v>-309288.00498182571</v>
      </c>
      <c r="AB16" s="115">
        <f t="shared" si="23"/>
        <v>-250167.64235287215</v>
      </c>
      <c r="AC16" s="115">
        <f t="shared" si="23"/>
        <v>-190184.48621391359</v>
      </c>
      <c r="AD16" s="115">
        <f t="shared" si="23"/>
        <v>-135385.88277008076</v>
      </c>
      <c r="AE16" s="115">
        <f t="shared" si="23"/>
        <v>-78257.646884125366</v>
      </c>
      <c r="AF16" s="115">
        <f t="shared" si="23"/>
        <v>-22636.679967193173</v>
      </c>
      <c r="AG16" s="115">
        <f t="shared" si="23"/>
        <v>5690025.8347488455</v>
      </c>
      <c r="AH16" s="115">
        <f t="shared" si="23"/>
        <v>5226988.6497528842</v>
      </c>
      <c r="AI16" s="115">
        <f t="shared" si="23"/>
        <v>4692458.0244534891</v>
      </c>
      <c r="AJ16" s="115">
        <f t="shared" si="23"/>
        <v>4181946.7939058174</v>
      </c>
      <c r="AK16" s="115">
        <f t="shared" si="23"/>
        <v>3721080.7393512568</v>
      </c>
      <c r="AL16" s="115">
        <f t="shared" si="23"/>
        <v>3240385.2191619379</v>
      </c>
      <c r="AM16" s="115">
        <f t="shared" si="23"/>
        <v>2706545.6188118011</v>
      </c>
      <c r="AN16" s="115">
        <f t="shared" si="23"/>
        <v>2175424.4215471316</v>
      </c>
      <c r="AO16" s="115">
        <f t="shared" si="23"/>
        <v>1616928.3171219705</v>
      </c>
      <c r="AP16" s="115">
        <f t="shared" si="23"/>
        <v>1103937.8614955707</v>
      </c>
      <c r="AQ16" s="115">
        <f t="shared" si="23"/>
        <v>616882.47796352836</v>
      </c>
      <c r="AR16" s="115">
        <f t="shared" si="23"/>
        <v>186486.42690763128</v>
      </c>
      <c r="AS16" s="115">
        <f t="shared" si="23"/>
        <v>3218100.4298171983</v>
      </c>
      <c r="AT16" s="115">
        <f t="shared" si="23"/>
        <v>2959562.6463696575</v>
      </c>
      <c r="AU16" s="115">
        <f t="shared" si="23"/>
        <v>2704002.9174189409</v>
      </c>
      <c r="AV16" s="115">
        <f t="shared" si="23"/>
        <v>2443371.7817609389</v>
      </c>
      <c r="AW16" s="115">
        <f t="shared" si="23"/>
        <v>2189336.4017029502</v>
      </c>
      <c r="AX16" s="115">
        <f t="shared" si="23"/>
        <v>1946607.6875936331</v>
      </c>
      <c r="AY16" s="115">
        <f t="shared" si="23"/>
        <v>1703651.612157013</v>
      </c>
      <c r="AZ16" s="115">
        <f t="shared" si="23"/>
        <v>1406373.6196365934</v>
      </c>
      <c r="BA16" s="115">
        <f t="shared" si="23"/>
        <v>1105965.4596365935</v>
      </c>
      <c r="BB16" s="115">
        <f t="shared" si="23"/>
        <v>844328.50963659352</v>
      </c>
      <c r="BC16" s="115">
        <f t="shared" si="23"/>
        <v>573712.77963659354</v>
      </c>
      <c r="BD16" s="115">
        <f t="shared" si="23"/>
        <v>331945.12963659351</v>
      </c>
      <c r="BE16" s="115">
        <f t="shared" si="23"/>
        <v>8976893.4710104167</v>
      </c>
      <c r="BF16" s="115">
        <f t="shared" si="23"/>
        <v>8274922.2055564225</v>
      </c>
      <c r="BG16" s="115">
        <f t="shared" si="23"/>
        <v>7523684.8732067803</v>
      </c>
      <c r="BH16" s="115">
        <f t="shared" si="23"/>
        <v>6736486.7574580051</v>
      </c>
      <c r="BI16" s="115">
        <f t="shared" si="23"/>
        <v>6028285.7637344869</v>
      </c>
      <c r="BJ16" s="115">
        <f t="shared" si="23"/>
        <v>5297579.2883239239</v>
      </c>
      <c r="BK16" s="115">
        <f t="shared" si="23"/>
        <v>4551237.2845085934</v>
      </c>
      <c r="BL16" s="115">
        <f t="shared" si="23"/>
        <v>4071075.5774090197</v>
      </c>
      <c r="BM16" s="115">
        <f t="shared" si="23"/>
        <v>7.4090198613703251E-3</v>
      </c>
      <c r="BN16" s="115">
        <f t="shared" si="23"/>
        <v>7.4090198613703251E-3</v>
      </c>
      <c r="BO16" s="115">
        <f t="shared" si="23"/>
        <v>7.4090198613703251E-3</v>
      </c>
      <c r="BP16" s="115">
        <f t="shared" ref="BP16" si="24">BO22</f>
        <v>7.4090198613703251E-3</v>
      </c>
      <c r="BQ16" s="115">
        <f t="shared" ref="BQ16" si="25">BP22</f>
        <v>7.4090198613703251E-3</v>
      </c>
      <c r="BR16" s="115">
        <f t="shared" ref="BR16" si="26">BQ22</f>
        <v>7.4090198613703251E-3</v>
      </c>
      <c r="BS16" s="115">
        <f t="shared" ref="BS16" si="27">BR22</f>
        <v>7.4090198613703251E-3</v>
      </c>
      <c r="BT16" s="115">
        <f t="shared" ref="BT16" si="28">BS22</f>
        <v>7.4090198613703251E-3</v>
      </c>
      <c r="BU16" s="115">
        <f t="shared" ref="BU16" si="29">BT22</f>
        <v>7.4090198613703251E-3</v>
      </c>
      <c r="BV16" s="115">
        <f t="shared" ref="BV16" si="30">BU22</f>
        <v>7.4090198613703251E-3</v>
      </c>
      <c r="BW16" s="115">
        <f t="shared" ref="BW16" si="31">BV22</f>
        <v>7.4090198613703251E-3</v>
      </c>
      <c r="BX16" s="115">
        <f t="shared" ref="BX16" si="32">BW22</f>
        <v>-2.5909801386296751E-3</v>
      </c>
      <c r="BY16" s="115">
        <f t="shared" ref="BY16" si="33">BX22</f>
        <v>-2.5909801386296751E-3</v>
      </c>
      <c r="BZ16" s="115">
        <f t="shared" ref="BZ16" si="34">BY22</f>
        <v>-2.5909801386296751E-3</v>
      </c>
      <c r="CA16" s="115">
        <f t="shared" ref="CA16" si="35">BZ22</f>
        <v>-2.5909801386296751E-3</v>
      </c>
    </row>
    <row r="17" spans="1:79" x14ac:dyDescent="0.2">
      <c r="B17" s="116" t="s">
        <v>258</v>
      </c>
      <c r="C17" s="114"/>
      <c r="D17" s="305">
        <v>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63">
        <v>-708425.84637870709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v>0</v>
      </c>
      <c r="AE17" s="305">
        <v>0</v>
      </c>
      <c r="AF17" s="63">
        <v>6235947.3942669518</v>
      </c>
      <c r="AG17" s="305">
        <v>0</v>
      </c>
      <c r="AH17" s="305">
        <v>0</v>
      </c>
      <c r="AI17" s="305">
        <v>0</v>
      </c>
      <c r="AJ17" s="305">
        <v>0</v>
      </c>
      <c r="AK17" s="305">
        <v>0</v>
      </c>
      <c r="AL17" s="305">
        <v>0</v>
      </c>
      <c r="AM17" s="305">
        <v>0</v>
      </c>
      <c r="AN17" s="305">
        <v>0</v>
      </c>
      <c r="AO17" s="305">
        <v>0</v>
      </c>
      <c r="AP17" s="305">
        <v>0</v>
      </c>
      <c r="AQ17" s="305">
        <v>0</v>
      </c>
      <c r="AR17" s="63">
        <v>3261064.2006824049</v>
      </c>
      <c r="AS17" s="305">
        <v>0</v>
      </c>
      <c r="AT17" s="305">
        <v>0</v>
      </c>
      <c r="AU17" s="305">
        <v>0</v>
      </c>
      <c r="AV17" s="305">
        <v>0</v>
      </c>
      <c r="AW17" s="305">
        <v>0</v>
      </c>
      <c r="AX17" s="305">
        <v>0</v>
      </c>
      <c r="AY17" s="305">
        <v>0</v>
      </c>
      <c r="AZ17" s="305">
        <v>0</v>
      </c>
      <c r="BA17" s="305">
        <v>0</v>
      </c>
      <c r="BB17" s="305">
        <v>0</v>
      </c>
      <c r="BC17" s="305">
        <v>0</v>
      </c>
      <c r="BD17" s="305">
        <v>9351460.1099999994</v>
      </c>
      <c r="BE17" s="305">
        <v>0</v>
      </c>
      <c r="BF17" s="305">
        <v>0</v>
      </c>
      <c r="BG17" s="305">
        <v>0</v>
      </c>
      <c r="BH17" s="305">
        <v>0</v>
      </c>
      <c r="BI17" s="305">
        <v>0</v>
      </c>
      <c r="BJ17" s="305">
        <v>0</v>
      </c>
      <c r="BK17" s="305">
        <v>0</v>
      </c>
      <c r="BL17" s="305">
        <v>0</v>
      </c>
      <c r="BM17" s="305">
        <v>0</v>
      </c>
      <c r="BN17" s="305">
        <v>0</v>
      </c>
      <c r="BO17" s="305">
        <v>0</v>
      </c>
      <c r="BP17" s="305">
        <v>0</v>
      </c>
      <c r="BQ17" s="305">
        <v>0</v>
      </c>
      <c r="BR17" s="305">
        <v>0</v>
      </c>
      <c r="BS17" s="305">
        <v>0</v>
      </c>
      <c r="BT17" s="305">
        <v>0</v>
      </c>
      <c r="BU17" s="305">
        <v>0</v>
      </c>
      <c r="BV17" s="305">
        <v>0</v>
      </c>
      <c r="BW17" s="305">
        <v>0</v>
      </c>
      <c r="BX17" s="305">
        <v>0</v>
      </c>
      <c r="BY17" s="305">
        <v>0</v>
      </c>
      <c r="BZ17" s="305">
        <v>0</v>
      </c>
      <c r="CA17" s="305">
        <v>0</v>
      </c>
    </row>
    <row r="18" spans="1:79" x14ac:dyDescent="0.2">
      <c r="B18" s="116" t="s">
        <v>263</v>
      </c>
      <c r="C18" s="114"/>
      <c r="D18" s="305">
        <v>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05">
        <v>0</v>
      </c>
      <c r="Y18" s="305">
        <v>0</v>
      </c>
      <c r="Z18" s="305">
        <v>0</v>
      </c>
      <c r="AA18" s="305">
        <v>0</v>
      </c>
      <c r="AB18" s="305">
        <v>0</v>
      </c>
      <c r="AC18" s="305">
        <v>0</v>
      </c>
      <c r="AD18" s="305">
        <v>0</v>
      </c>
      <c r="AE18" s="305">
        <v>0</v>
      </c>
      <c r="AF18" s="305">
        <v>0</v>
      </c>
      <c r="AG18" s="305">
        <v>0</v>
      </c>
      <c r="AH18" s="305">
        <v>0</v>
      </c>
      <c r="AI18" s="305">
        <v>0</v>
      </c>
      <c r="AJ18" s="305">
        <v>0</v>
      </c>
      <c r="AK18" s="305">
        <v>0</v>
      </c>
      <c r="AL18" s="305">
        <v>0</v>
      </c>
      <c r="AM18" s="305">
        <v>0</v>
      </c>
      <c r="AN18" s="305">
        <v>0</v>
      </c>
      <c r="AO18" s="305">
        <v>0</v>
      </c>
      <c r="AP18" s="305">
        <v>0</v>
      </c>
      <c r="AQ18" s="305">
        <v>0</v>
      </c>
      <c r="AR18" s="305">
        <v>0</v>
      </c>
      <c r="AS18" s="305">
        <v>0</v>
      </c>
      <c r="AT18" s="305">
        <v>0</v>
      </c>
      <c r="AU18" s="305">
        <v>0</v>
      </c>
      <c r="AV18" s="305">
        <v>0</v>
      </c>
      <c r="AW18" s="305">
        <v>0</v>
      </c>
      <c r="AX18" s="305">
        <v>0</v>
      </c>
      <c r="AY18" s="305">
        <v>0</v>
      </c>
      <c r="AZ18" s="305">
        <v>0</v>
      </c>
      <c r="BA18" s="305">
        <v>0</v>
      </c>
      <c r="BB18" s="305">
        <v>0</v>
      </c>
      <c r="BC18" s="305">
        <v>0</v>
      </c>
      <c r="BD18" s="305">
        <v>0</v>
      </c>
      <c r="BE18" s="305">
        <v>0</v>
      </c>
      <c r="BF18" s="305">
        <v>0</v>
      </c>
      <c r="BG18" s="305">
        <v>0</v>
      </c>
      <c r="BH18" s="305">
        <v>0</v>
      </c>
      <c r="BI18" s="305">
        <v>0</v>
      </c>
      <c r="BJ18" s="305">
        <v>0</v>
      </c>
      <c r="BK18" s="305">
        <v>0</v>
      </c>
      <c r="BL18" s="305">
        <v>-4071075.57</v>
      </c>
      <c r="BM18" s="305">
        <v>0</v>
      </c>
      <c r="BN18" s="305">
        <v>0</v>
      </c>
      <c r="BO18" s="305">
        <v>0</v>
      </c>
      <c r="BP18" s="305">
        <v>0</v>
      </c>
      <c r="BQ18" s="305">
        <v>0</v>
      </c>
      <c r="BR18" s="305">
        <v>0</v>
      </c>
      <c r="BS18" s="305">
        <v>0</v>
      </c>
      <c r="BT18" s="305">
        <v>0</v>
      </c>
      <c r="BU18" s="305">
        <v>0</v>
      </c>
      <c r="BV18" s="305">
        <v>0</v>
      </c>
      <c r="BW18" s="305">
        <v>0</v>
      </c>
      <c r="BX18" s="305">
        <v>0</v>
      </c>
      <c r="BY18" s="305">
        <v>0</v>
      </c>
      <c r="BZ18" s="305">
        <v>0</v>
      </c>
      <c r="CA18" s="305">
        <v>0</v>
      </c>
    </row>
    <row r="19" spans="1:79" x14ac:dyDescent="0.2">
      <c r="B19" s="116" t="s">
        <v>404</v>
      </c>
      <c r="C19" s="114"/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05">
        <v>0</v>
      </c>
      <c r="Y19" s="305">
        <v>0</v>
      </c>
      <c r="Z19" s="305">
        <v>0</v>
      </c>
      <c r="AA19" s="305">
        <v>0</v>
      </c>
      <c r="AB19" s="305">
        <v>0</v>
      </c>
      <c r="AC19" s="305">
        <v>0</v>
      </c>
      <c r="AD19" s="305">
        <v>0</v>
      </c>
      <c r="AE19" s="305">
        <v>0</v>
      </c>
      <c r="AF19" s="305">
        <v>0</v>
      </c>
      <c r="AG19" s="305">
        <v>0</v>
      </c>
      <c r="AH19" s="305">
        <v>0</v>
      </c>
      <c r="AI19" s="305">
        <v>0</v>
      </c>
      <c r="AJ19" s="305">
        <v>0</v>
      </c>
      <c r="AK19" s="305">
        <v>0</v>
      </c>
      <c r="AL19" s="305">
        <v>0</v>
      </c>
      <c r="AM19" s="305">
        <v>0</v>
      </c>
      <c r="AN19" s="305">
        <v>0</v>
      </c>
      <c r="AO19" s="305">
        <v>0</v>
      </c>
      <c r="AP19" s="305">
        <v>0</v>
      </c>
      <c r="AQ19" s="305">
        <v>0</v>
      </c>
      <c r="AR19" s="305">
        <v>0</v>
      </c>
      <c r="AS19" s="305">
        <v>0</v>
      </c>
      <c r="AT19" s="305">
        <v>0</v>
      </c>
      <c r="AU19" s="305">
        <v>0</v>
      </c>
      <c r="AV19" s="305">
        <v>0</v>
      </c>
      <c r="AW19" s="305">
        <v>0</v>
      </c>
      <c r="AX19" s="305">
        <v>0</v>
      </c>
      <c r="AY19" s="305">
        <v>0</v>
      </c>
      <c r="AZ19" s="305">
        <v>0</v>
      </c>
      <c r="BA19" s="305">
        <v>0</v>
      </c>
      <c r="BB19" s="305">
        <v>0</v>
      </c>
      <c r="BC19" s="305">
        <v>0</v>
      </c>
      <c r="BD19" s="305">
        <v>0</v>
      </c>
      <c r="BE19" s="305">
        <v>0</v>
      </c>
      <c r="BF19" s="305">
        <v>0</v>
      </c>
      <c r="BG19" s="305">
        <v>0</v>
      </c>
      <c r="BH19" s="305">
        <v>0</v>
      </c>
      <c r="BI19" s="305">
        <v>0</v>
      </c>
      <c r="BJ19" s="305">
        <v>0</v>
      </c>
      <c r="BK19" s="305">
        <v>0</v>
      </c>
      <c r="BL19" s="305">
        <v>0</v>
      </c>
      <c r="BM19" s="305">
        <v>0</v>
      </c>
      <c r="BN19" s="305">
        <v>0</v>
      </c>
      <c r="BO19" s="305">
        <v>0</v>
      </c>
      <c r="BP19" s="305">
        <v>0</v>
      </c>
      <c r="BQ19" s="305">
        <v>0</v>
      </c>
      <c r="BR19" s="305">
        <v>0</v>
      </c>
      <c r="BS19" s="305">
        <v>0</v>
      </c>
      <c r="BT19" s="305">
        <v>0</v>
      </c>
      <c r="BU19" s="305">
        <v>0</v>
      </c>
      <c r="BV19" s="305">
        <v>0</v>
      </c>
      <c r="BW19" s="305">
        <v>-0.01</v>
      </c>
      <c r="BX19" s="305">
        <v>0</v>
      </c>
      <c r="BY19" s="305">
        <v>0</v>
      </c>
      <c r="BZ19" s="305">
        <v>0</v>
      </c>
      <c r="CA19" s="305">
        <v>0</v>
      </c>
    </row>
    <row r="20" spans="1:79" x14ac:dyDescent="0.2">
      <c r="B20" s="116" t="s">
        <v>259</v>
      </c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56921.329897257063</v>
      </c>
      <c r="U20" s="305">
        <v>52928.67845536879</v>
      </c>
      <c r="V20" s="305">
        <v>61245.633408118454</v>
      </c>
      <c r="W20" s="305">
        <v>60044.843873416503</v>
      </c>
      <c r="X20" s="305">
        <v>55022.41318055267</v>
      </c>
      <c r="Y20" s="305">
        <v>55215.344005723833</v>
      </c>
      <c r="Z20" s="305">
        <v>57759.598576444048</v>
      </c>
      <c r="AA20" s="305">
        <v>59120.362628953568</v>
      </c>
      <c r="AB20" s="305">
        <v>59983.156138958562</v>
      </c>
      <c r="AC20" s="305">
        <v>54798.60344383285</v>
      </c>
      <c r="AD20" s="305">
        <v>57128.235885955401</v>
      </c>
      <c r="AE20" s="305">
        <v>55620.966916932193</v>
      </c>
      <c r="AF20" s="305">
        <v>-523284.87955091317</v>
      </c>
      <c r="AG20" s="305">
        <v>-463037.1849959612</v>
      </c>
      <c r="AH20" s="305">
        <v>-534530.6252993946</v>
      </c>
      <c r="AI20" s="305">
        <v>-510511.23054767156</v>
      </c>
      <c r="AJ20" s="305">
        <v>-460866.05455456086</v>
      </c>
      <c r="AK20" s="305">
        <v>-480695.52018931904</v>
      </c>
      <c r="AL20" s="305">
        <v>-533839.60035013664</v>
      </c>
      <c r="AM20" s="305">
        <v>-531121.19726466946</v>
      </c>
      <c r="AN20" s="305">
        <v>-558496.10442516115</v>
      </c>
      <c r="AO20" s="305">
        <v>-512990.45562639984</v>
      </c>
      <c r="AP20" s="305">
        <v>-487055.38353204244</v>
      </c>
      <c r="AQ20" s="305">
        <v>-430396.05105589709</v>
      </c>
      <c r="AR20" s="305">
        <v>-229450.19777283771</v>
      </c>
      <c r="AS20" s="305">
        <v>-258537.78344754077</v>
      </c>
      <c r="AT20" s="305">
        <v>-255559.72895071661</v>
      </c>
      <c r="AU20" s="305">
        <v>-260631.13565800179</v>
      </c>
      <c r="AV20" s="305">
        <v>-254035.38005798869</v>
      </c>
      <c r="AW20" s="305">
        <v>-242728.7141093172</v>
      </c>
      <c r="AX20" s="305">
        <v>-242956.07543662001</v>
      </c>
      <c r="AY20" s="305">
        <v>-297277.99252041953</v>
      </c>
      <c r="AZ20" s="305">
        <v>-300408.15999999997</v>
      </c>
      <c r="BA20" s="305">
        <v>-261636.95</v>
      </c>
      <c r="BB20" s="305">
        <v>-270615.73</v>
      </c>
      <c r="BC20" s="305">
        <v>-241767.65</v>
      </c>
      <c r="BD20" s="305">
        <v>-706511.76862617675</v>
      </c>
      <c r="BE20" s="305">
        <v>-701971.26545399416</v>
      </c>
      <c r="BF20" s="305">
        <v>-751237.33234964241</v>
      </c>
      <c r="BG20" s="305">
        <v>-787198.11574877473</v>
      </c>
      <c r="BH20" s="305">
        <v>-708200.99372351845</v>
      </c>
      <c r="BI20" s="305">
        <v>-730706.47541056282</v>
      </c>
      <c r="BJ20" s="305">
        <v>-746342.00381533022</v>
      </c>
      <c r="BK20" s="305">
        <v>-480161.70709957374</v>
      </c>
      <c r="BL20" s="305">
        <v>0</v>
      </c>
      <c r="BM20" s="305">
        <v>0</v>
      </c>
      <c r="BN20" s="305">
        <v>0</v>
      </c>
      <c r="BO20" s="305">
        <v>0</v>
      </c>
      <c r="BP20" s="305">
        <v>0</v>
      </c>
      <c r="BQ20" s="305">
        <v>0</v>
      </c>
      <c r="BR20" s="305">
        <v>0</v>
      </c>
      <c r="BS20" s="305">
        <v>0</v>
      </c>
      <c r="BT20" s="305">
        <v>0</v>
      </c>
      <c r="BU20" s="305">
        <v>0</v>
      </c>
      <c r="BV20" s="305">
        <v>0</v>
      </c>
      <c r="BW20" s="305">
        <v>0</v>
      </c>
      <c r="BX20" s="305">
        <v>0</v>
      </c>
      <c r="BY20" s="305">
        <v>0</v>
      </c>
      <c r="BZ20" s="305">
        <v>0</v>
      </c>
      <c r="CA20" s="305">
        <v>0</v>
      </c>
    </row>
    <row r="21" spans="1:79" x14ac:dyDescent="0.2">
      <c r="B21" s="39" t="s">
        <v>260</v>
      </c>
      <c r="D21" s="118">
        <f t="shared" ref="D21:BC21" si="36">SUM(D17:D20)</f>
        <v>0</v>
      </c>
      <c r="E21" s="118">
        <f t="shared" si="36"/>
        <v>0</v>
      </c>
      <c r="F21" s="118">
        <f t="shared" si="36"/>
        <v>0</v>
      </c>
      <c r="G21" s="118">
        <f t="shared" si="36"/>
        <v>0</v>
      </c>
      <c r="H21" s="118">
        <f t="shared" si="36"/>
        <v>0</v>
      </c>
      <c r="I21" s="118">
        <f t="shared" si="36"/>
        <v>0</v>
      </c>
      <c r="J21" s="118">
        <f t="shared" si="36"/>
        <v>0</v>
      </c>
      <c r="K21" s="118">
        <f t="shared" si="36"/>
        <v>0</v>
      </c>
      <c r="L21" s="118">
        <f t="shared" si="36"/>
        <v>0</v>
      </c>
      <c r="M21" s="118">
        <f t="shared" si="36"/>
        <v>0</v>
      </c>
      <c r="N21" s="118">
        <f t="shared" si="36"/>
        <v>0</v>
      </c>
      <c r="O21" s="118">
        <f t="shared" si="36"/>
        <v>0</v>
      </c>
      <c r="P21" s="118">
        <f t="shared" si="36"/>
        <v>0</v>
      </c>
      <c r="Q21" s="118">
        <f t="shared" si="36"/>
        <v>0</v>
      </c>
      <c r="R21" s="118">
        <f t="shared" si="36"/>
        <v>0</v>
      </c>
      <c r="S21" s="118">
        <f t="shared" si="36"/>
        <v>0</v>
      </c>
      <c r="T21" s="118">
        <f t="shared" si="36"/>
        <v>-651504.51648145006</v>
      </c>
      <c r="U21" s="118">
        <f t="shared" si="36"/>
        <v>52928.67845536879</v>
      </c>
      <c r="V21" s="118">
        <f t="shared" si="36"/>
        <v>61245.633408118454</v>
      </c>
      <c r="W21" s="118">
        <f t="shared" si="36"/>
        <v>60044.843873416503</v>
      </c>
      <c r="X21" s="118">
        <f t="shared" si="36"/>
        <v>55022.41318055267</v>
      </c>
      <c r="Y21" s="118">
        <f t="shared" si="36"/>
        <v>55215.344005723833</v>
      </c>
      <c r="Z21" s="118">
        <f t="shared" si="36"/>
        <v>57759.598576444048</v>
      </c>
      <c r="AA21" s="118">
        <f t="shared" si="36"/>
        <v>59120.362628953568</v>
      </c>
      <c r="AB21" s="118">
        <f t="shared" si="36"/>
        <v>59983.156138958562</v>
      </c>
      <c r="AC21" s="118">
        <f t="shared" si="36"/>
        <v>54798.60344383285</v>
      </c>
      <c r="AD21" s="118">
        <f t="shared" si="36"/>
        <v>57128.235885955401</v>
      </c>
      <c r="AE21" s="118">
        <f t="shared" si="36"/>
        <v>55620.966916932193</v>
      </c>
      <c r="AF21" s="118">
        <f t="shared" si="36"/>
        <v>5712662.5147160385</v>
      </c>
      <c r="AG21" s="118">
        <f t="shared" si="36"/>
        <v>-463037.1849959612</v>
      </c>
      <c r="AH21" s="118">
        <f t="shared" si="36"/>
        <v>-534530.6252993946</v>
      </c>
      <c r="AI21" s="118">
        <f t="shared" si="36"/>
        <v>-510511.23054767156</v>
      </c>
      <c r="AJ21" s="118">
        <f t="shared" si="36"/>
        <v>-460866.05455456086</v>
      </c>
      <c r="AK21" s="118">
        <f t="shared" si="36"/>
        <v>-480695.52018931904</v>
      </c>
      <c r="AL21" s="118">
        <f t="shared" si="36"/>
        <v>-533839.60035013664</v>
      </c>
      <c r="AM21" s="118">
        <f t="shared" si="36"/>
        <v>-531121.19726466946</v>
      </c>
      <c r="AN21" s="118">
        <f t="shared" si="36"/>
        <v>-558496.10442516115</v>
      </c>
      <c r="AO21" s="118">
        <f t="shared" si="36"/>
        <v>-512990.45562639984</v>
      </c>
      <c r="AP21" s="118">
        <f t="shared" si="36"/>
        <v>-487055.38353204244</v>
      </c>
      <c r="AQ21" s="118">
        <f t="shared" si="36"/>
        <v>-430396.05105589709</v>
      </c>
      <c r="AR21" s="118">
        <f t="shared" si="36"/>
        <v>3031614.0029095672</v>
      </c>
      <c r="AS21" s="118">
        <f t="shared" si="36"/>
        <v>-258537.78344754077</v>
      </c>
      <c r="AT21" s="118">
        <f t="shared" si="36"/>
        <v>-255559.72895071661</v>
      </c>
      <c r="AU21" s="118">
        <f t="shared" si="36"/>
        <v>-260631.13565800179</v>
      </c>
      <c r="AV21" s="118">
        <f t="shared" si="36"/>
        <v>-254035.38005798869</v>
      </c>
      <c r="AW21" s="118">
        <f t="shared" si="36"/>
        <v>-242728.7141093172</v>
      </c>
      <c r="AX21" s="118">
        <f t="shared" si="36"/>
        <v>-242956.07543662001</v>
      </c>
      <c r="AY21" s="118">
        <f t="shared" si="36"/>
        <v>-297277.99252041953</v>
      </c>
      <c r="AZ21" s="118">
        <f t="shared" si="36"/>
        <v>-300408.15999999997</v>
      </c>
      <c r="BA21" s="118">
        <f t="shared" si="36"/>
        <v>-261636.95</v>
      </c>
      <c r="BB21" s="118">
        <f t="shared" si="36"/>
        <v>-270615.73</v>
      </c>
      <c r="BC21" s="118">
        <f t="shared" si="36"/>
        <v>-241767.65</v>
      </c>
      <c r="BD21" s="118">
        <f t="shared" ref="BD21:BO21" si="37">SUM(BD17:BD20)</f>
        <v>8644948.3413738236</v>
      </c>
      <c r="BE21" s="118">
        <f t="shared" si="37"/>
        <v>-701971.26545399416</v>
      </c>
      <c r="BF21" s="118">
        <f t="shared" si="37"/>
        <v>-751237.33234964241</v>
      </c>
      <c r="BG21" s="118">
        <f t="shared" si="37"/>
        <v>-787198.11574877473</v>
      </c>
      <c r="BH21" s="118">
        <f t="shared" si="37"/>
        <v>-708200.99372351845</v>
      </c>
      <c r="BI21" s="118">
        <f t="shared" si="37"/>
        <v>-730706.47541056282</v>
      </c>
      <c r="BJ21" s="118">
        <f t="shared" si="37"/>
        <v>-746342.00381533022</v>
      </c>
      <c r="BK21" s="118">
        <f t="shared" si="37"/>
        <v>-480161.70709957374</v>
      </c>
      <c r="BL21" s="118">
        <f t="shared" si="37"/>
        <v>-4071075.57</v>
      </c>
      <c r="BM21" s="118">
        <f t="shared" si="37"/>
        <v>0</v>
      </c>
      <c r="BN21" s="118">
        <f t="shared" si="37"/>
        <v>0</v>
      </c>
      <c r="BO21" s="118">
        <f t="shared" si="37"/>
        <v>0</v>
      </c>
      <c r="BP21" s="118">
        <f t="shared" ref="BP21:CA21" si="38">SUM(BP17:BP20)</f>
        <v>0</v>
      </c>
      <c r="BQ21" s="118">
        <f t="shared" si="38"/>
        <v>0</v>
      </c>
      <c r="BR21" s="118">
        <f t="shared" si="38"/>
        <v>0</v>
      </c>
      <c r="BS21" s="118">
        <f t="shared" si="38"/>
        <v>0</v>
      </c>
      <c r="BT21" s="118">
        <f t="shared" si="38"/>
        <v>0</v>
      </c>
      <c r="BU21" s="118">
        <f t="shared" si="38"/>
        <v>0</v>
      </c>
      <c r="BV21" s="118">
        <f t="shared" si="38"/>
        <v>0</v>
      </c>
      <c r="BW21" s="118">
        <f t="shared" si="38"/>
        <v>-0.01</v>
      </c>
      <c r="BX21" s="118">
        <f t="shared" si="38"/>
        <v>0</v>
      </c>
      <c r="BY21" s="118">
        <f t="shared" si="38"/>
        <v>0</v>
      </c>
      <c r="BZ21" s="118">
        <f t="shared" si="38"/>
        <v>0</v>
      </c>
      <c r="CA21" s="118">
        <f t="shared" si="38"/>
        <v>0</v>
      </c>
    </row>
    <row r="22" spans="1:79" x14ac:dyDescent="0.2">
      <c r="B22" s="39" t="s">
        <v>261</v>
      </c>
      <c r="D22" s="115">
        <f t="shared" ref="D22:BO22" si="39">D16+D21</f>
        <v>0</v>
      </c>
      <c r="E22" s="115">
        <f t="shared" si="39"/>
        <v>0</v>
      </c>
      <c r="F22" s="115">
        <f t="shared" si="39"/>
        <v>0</v>
      </c>
      <c r="G22" s="115">
        <f t="shared" si="39"/>
        <v>0</v>
      </c>
      <c r="H22" s="115">
        <f t="shared" si="39"/>
        <v>0</v>
      </c>
      <c r="I22" s="115">
        <f t="shared" si="39"/>
        <v>0</v>
      </c>
      <c r="J22" s="115">
        <f t="shared" si="39"/>
        <v>0</v>
      </c>
      <c r="K22" s="115">
        <f t="shared" si="39"/>
        <v>0</v>
      </c>
      <c r="L22" s="115">
        <f t="shared" si="39"/>
        <v>0</v>
      </c>
      <c r="M22" s="115">
        <f t="shared" si="39"/>
        <v>0</v>
      </c>
      <c r="N22" s="115">
        <f t="shared" si="39"/>
        <v>0</v>
      </c>
      <c r="O22" s="115">
        <f t="shared" si="39"/>
        <v>0</v>
      </c>
      <c r="P22" s="115">
        <f t="shared" si="39"/>
        <v>0</v>
      </c>
      <c r="Q22" s="115">
        <f t="shared" si="39"/>
        <v>0</v>
      </c>
      <c r="R22" s="115">
        <f t="shared" si="39"/>
        <v>0</v>
      </c>
      <c r="S22" s="115">
        <f t="shared" si="39"/>
        <v>0</v>
      </c>
      <c r="T22" s="115">
        <f t="shared" si="39"/>
        <v>-651504.51648145006</v>
      </c>
      <c r="U22" s="115">
        <f t="shared" si="39"/>
        <v>-598575.83802608121</v>
      </c>
      <c r="V22" s="115">
        <f t="shared" si="39"/>
        <v>-537330.20461796271</v>
      </c>
      <c r="W22" s="115">
        <f t="shared" si="39"/>
        <v>-477285.36074454623</v>
      </c>
      <c r="X22" s="115">
        <f t="shared" si="39"/>
        <v>-422262.94756399357</v>
      </c>
      <c r="Y22" s="115">
        <f t="shared" si="39"/>
        <v>-367047.60355826974</v>
      </c>
      <c r="Z22" s="115">
        <f t="shared" si="39"/>
        <v>-309288.00498182571</v>
      </c>
      <c r="AA22" s="115">
        <f t="shared" si="39"/>
        <v>-250167.64235287215</v>
      </c>
      <c r="AB22" s="115">
        <f t="shared" si="39"/>
        <v>-190184.48621391359</v>
      </c>
      <c r="AC22" s="115">
        <f t="shared" si="39"/>
        <v>-135385.88277008076</v>
      </c>
      <c r="AD22" s="115">
        <f t="shared" si="39"/>
        <v>-78257.646884125366</v>
      </c>
      <c r="AE22" s="115">
        <f t="shared" si="39"/>
        <v>-22636.679967193173</v>
      </c>
      <c r="AF22" s="115">
        <f t="shared" si="39"/>
        <v>5690025.8347488455</v>
      </c>
      <c r="AG22" s="115">
        <f t="shared" si="39"/>
        <v>5226988.6497528842</v>
      </c>
      <c r="AH22" s="115">
        <f t="shared" si="39"/>
        <v>4692458.0244534891</v>
      </c>
      <c r="AI22" s="115">
        <f t="shared" si="39"/>
        <v>4181946.7939058174</v>
      </c>
      <c r="AJ22" s="115">
        <f t="shared" si="39"/>
        <v>3721080.7393512568</v>
      </c>
      <c r="AK22" s="115">
        <f t="shared" si="39"/>
        <v>3240385.2191619379</v>
      </c>
      <c r="AL22" s="115">
        <f t="shared" si="39"/>
        <v>2706545.6188118011</v>
      </c>
      <c r="AM22" s="115">
        <f t="shared" si="39"/>
        <v>2175424.4215471316</v>
      </c>
      <c r="AN22" s="115">
        <f t="shared" si="39"/>
        <v>1616928.3171219705</v>
      </c>
      <c r="AO22" s="115">
        <f t="shared" si="39"/>
        <v>1103937.8614955707</v>
      </c>
      <c r="AP22" s="115">
        <f t="shared" si="39"/>
        <v>616882.47796352836</v>
      </c>
      <c r="AQ22" s="115">
        <f t="shared" si="39"/>
        <v>186486.42690763128</v>
      </c>
      <c r="AR22" s="115">
        <f t="shared" si="39"/>
        <v>3218100.4298171983</v>
      </c>
      <c r="AS22" s="115">
        <f t="shared" si="39"/>
        <v>2959562.6463696575</v>
      </c>
      <c r="AT22" s="115">
        <f t="shared" si="39"/>
        <v>2704002.9174189409</v>
      </c>
      <c r="AU22" s="115">
        <f t="shared" si="39"/>
        <v>2443371.7817609389</v>
      </c>
      <c r="AV22" s="115">
        <f t="shared" si="39"/>
        <v>2189336.4017029502</v>
      </c>
      <c r="AW22" s="115">
        <f t="shared" si="39"/>
        <v>1946607.6875936331</v>
      </c>
      <c r="AX22" s="115">
        <f t="shared" si="39"/>
        <v>1703651.612157013</v>
      </c>
      <c r="AY22" s="115">
        <f t="shared" si="39"/>
        <v>1406373.6196365934</v>
      </c>
      <c r="AZ22" s="115">
        <f t="shared" si="39"/>
        <v>1105965.4596365935</v>
      </c>
      <c r="BA22" s="115">
        <f t="shared" si="39"/>
        <v>844328.50963659352</v>
      </c>
      <c r="BB22" s="115">
        <f t="shared" si="39"/>
        <v>573712.77963659354</v>
      </c>
      <c r="BC22" s="115">
        <f t="shared" si="39"/>
        <v>331945.12963659351</v>
      </c>
      <c r="BD22" s="115">
        <f t="shared" si="39"/>
        <v>8976893.4710104167</v>
      </c>
      <c r="BE22" s="115">
        <f t="shared" si="39"/>
        <v>8274922.2055564225</v>
      </c>
      <c r="BF22" s="115">
        <f t="shared" si="39"/>
        <v>7523684.8732067803</v>
      </c>
      <c r="BG22" s="115">
        <f t="shared" si="39"/>
        <v>6736486.7574580051</v>
      </c>
      <c r="BH22" s="115">
        <f t="shared" si="39"/>
        <v>6028285.7637344869</v>
      </c>
      <c r="BI22" s="115">
        <f t="shared" si="39"/>
        <v>5297579.2883239239</v>
      </c>
      <c r="BJ22" s="115">
        <f t="shared" si="39"/>
        <v>4551237.2845085934</v>
      </c>
      <c r="BK22" s="115">
        <f t="shared" si="39"/>
        <v>4071075.5774090197</v>
      </c>
      <c r="BL22" s="115">
        <f t="shared" si="39"/>
        <v>7.4090198613703251E-3</v>
      </c>
      <c r="BM22" s="115">
        <f t="shared" si="39"/>
        <v>7.4090198613703251E-3</v>
      </c>
      <c r="BN22" s="115">
        <f t="shared" si="39"/>
        <v>7.4090198613703251E-3</v>
      </c>
      <c r="BO22" s="115">
        <f t="shared" si="39"/>
        <v>7.4090198613703251E-3</v>
      </c>
      <c r="BP22" s="115">
        <f t="shared" ref="BP22:CA22" si="40">BP16+BP21</f>
        <v>7.4090198613703251E-3</v>
      </c>
      <c r="BQ22" s="115">
        <f t="shared" si="40"/>
        <v>7.4090198613703251E-3</v>
      </c>
      <c r="BR22" s="115">
        <f t="shared" si="40"/>
        <v>7.4090198613703251E-3</v>
      </c>
      <c r="BS22" s="115">
        <f t="shared" si="40"/>
        <v>7.4090198613703251E-3</v>
      </c>
      <c r="BT22" s="115">
        <f t="shared" si="40"/>
        <v>7.4090198613703251E-3</v>
      </c>
      <c r="BU22" s="115">
        <f t="shared" si="40"/>
        <v>7.4090198613703251E-3</v>
      </c>
      <c r="BV22" s="115">
        <f t="shared" si="40"/>
        <v>7.4090198613703251E-3</v>
      </c>
      <c r="BW22" s="115">
        <f t="shared" si="40"/>
        <v>-2.5909801386296751E-3</v>
      </c>
      <c r="BX22" s="115">
        <f t="shared" si="40"/>
        <v>-2.5909801386296751E-3</v>
      </c>
      <c r="BY22" s="115">
        <f t="shared" si="40"/>
        <v>-2.5909801386296751E-3</v>
      </c>
      <c r="BZ22" s="115">
        <f t="shared" si="40"/>
        <v>-2.5909801386296751E-3</v>
      </c>
      <c r="CA22" s="115">
        <f t="shared" si="40"/>
        <v>-2.5909801386296751E-3</v>
      </c>
    </row>
    <row r="23" spans="1:79" x14ac:dyDescent="0.2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Y23" s="25"/>
      <c r="BZ23" s="25"/>
      <c r="CA23" s="25"/>
    </row>
    <row r="24" spans="1:79" x14ac:dyDescent="0.2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Y24" s="25"/>
      <c r="BZ24" s="25"/>
      <c r="CA24" s="25"/>
    </row>
    <row r="25" spans="1:79" x14ac:dyDescent="0.2">
      <c r="A25" s="4" t="s">
        <v>262</v>
      </c>
      <c r="C25" s="114">
        <v>18237421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Y25" s="25"/>
      <c r="BZ25" s="25"/>
      <c r="CA25" s="25"/>
    </row>
    <row r="26" spans="1:79" x14ac:dyDescent="0.2">
      <c r="B26" s="39" t="s">
        <v>257</v>
      </c>
      <c r="C26" s="114">
        <v>25400871</v>
      </c>
      <c r="D26" s="115">
        <v>0</v>
      </c>
      <c r="E26" s="115">
        <f>D31</f>
        <v>0</v>
      </c>
      <c r="F26" s="115">
        <f t="shared" ref="F26:BO26" si="41">E31</f>
        <v>0</v>
      </c>
      <c r="G26" s="115">
        <f t="shared" si="41"/>
        <v>0</v>
      </c>
      <c r="H26" s="115">
        <f t="shared" si="41"/>
        <v>0</v>
      </c>
      <c r="I26" s="115">
        <f t="shared" si="41"/>
        <v>0</v>
      </c>
      <c r="J26" s="115">
        <f t="shared" si="41"/>
        <v>0</v>
      </c>
      <c r="K26" s="115">
        <f t="shared" si="41"/>
        <v>0</v>
      </c>
      <c r="L26" s="115">
        <f t="shared" si="41"/>
        <v>0</v>
      </c>
      <c r="M26" s="115">
        <f t="shared" si="41"/>
        <v>0</v>
      </c>
      <c r="N26" s="115">
        <f t="shared" si="41"/>
        <v>0</v>
      </c>
      <c r="O26" s="115">
        <f t="shared" si="41"/>
        <v>0</v>
      </c>
      <c r="P26" s="115">
        <f t="shared" si="41"/>
        <v>0</v>
      </c>
      <c r="Q26" s="115">
        <f t="shared" si="41"/>
        <v>0</v>
      </c>
      <c r="R26" s="115">
        <f t="shared" si="41"/>
        <v>0</v>
      </c>
      <c r="S26" s="115">
        <f t="shared" si="41"/>
        <v>0</v>
      </c>
      <c r="T26" s="115">
        <f t="shared" si="41"/>
        <v>0</v>
      </c>
      <c r="U26" s="115">
        <f t="shared" si="41"/>
        <v>0</v>
      </c>
      <c r="V26" s="115">
        <f t="shared" si="41"/>
        <v>0</v>
      </c>
      <c r="W26" s="115">
        <f t="shared" si="41"/>
        <v>0</v>
      </c>
      <c r="X26" s="115">
        <f t="shared" si="41"/>
        <v>0</v>
      </c>
      <c r="Y26" s="115">
        <f t="shared" si="41"/>
        <v>0</v>
      </c>
      <c r="Z26" s="115">
        <f t="shared" si="41"/>
        <v>0</v>
      </c>
      <c r="AA26" s="115">
        <f t="shared" si="41"/>
        <v>0</v>
      </c>
      <c r="AB26" s="115">
        <f t="shared" si="41"/>
        <v>0</v>
      </c>
      <c r="AC26" s="115">
        <f t="shared" si="41"/>
        <v>0</v>
      </c>
      <c r="AD26" s="115">
        <f t="shared" si="41"/>
        <v>0</v>
      </c>
      <c r="AE26" s="115">
        <f t="shared" si="41"/>
        <v>0</v>
      </c>
      <c r="AF26" s="115">
        <f t="shared" si="41"/>
        <v>0</v>
      </c>
      <c r="AG26" s="115">
        <f t="shared" si="41"/>
        <v>0</v>
      </c>
      <c r="AH26" s="115">
        <f t="shared" si="41"/>
        <v>0</v>
      </c>
      <c r="AI26" s="115">
        <f t="shared" si="41"/>
        <v>0</v>
      </c>
      <c r="AJ26" s="115">
        <f t="shared" si="41"/>
        <v>0</v>
      </c>
      <c r="AK26" s="115">
        <f t="shared" si="41"/>
        <v>0</v>
      </c>
      <c r="AL26" s="115">
        <f t="shared" si="41"/>
        <v>0</v>
      </c>
      <c r="AM26" s="115">
        <f t="shared" si="41"/>
        <v>0</v>
      </c>
      <c r="AN26" s="115">
        <f t="shared" si="41"/>
        <v>0</v>
      </c>
      <c r="AO26" s="115">
        <f t="shared" si="41"/>
        <v>0</v>
      </c>
      <c r="AP26" s="115">
        <f t="shared" si="41"/>
        <v>0</v>
      </c>
      <c r="AQ26" s="115">
        <f t="shared" si="41"/>
        <v>0</v>
      </c>
      <c r="AR26" s="115">
        <f t="shared" si="41"/>
        <v>0</v>
      </c>
      <c r="AS26" s="115">
        <f t="shared" si="41"/>
        <v>0</v>
      </c>
      <c r="AT26" s="115">
        <f t="shared" si="41"/>
        <v>0</v>
      </c>
      <c r="AU26" s="115">
        <f t="shared" si="41"/>
        <v>0</v>
      </c>
      <c r="AV26" s="115">
        <f t="shared" si="41"/>
        <v>0</v>
      </c>
      <c r="AW26" s="115">
        <f t="shared" si="41"/>
        <v>0</v>
      </c>
      <c r="AX26" s="115">
        <f t="shared" si="41"/>
        <v>0</v>
      </c>
      <c r="AY26" s="115">
        <f t="shared" si="41"/>
        <v>0</v>
      </c>
      <c r="AZ26" s="115">
        <f t="shared" si="41"/>
        <v>0</v>
      </c>
      <c r="BA26" s="115">
        <f t="shared" si="41"/>
        <v>0</v>
      </c>
      <c r="BB26" s="115">
        <f t="shared" si="41"/>
        <v>0</v>
      </c>
      <c r="BC26" s="115">
        <f t="shared" si="41"/>
        <v>0</v>
      </c>
      <c r="BD26" s="115">
        <f t="shared" si="41"/>
        <v>0</v>
      </c>
      <c r="BE26" s="115">
        <f t="shared" si="41"/>
        <v>0</v>
      </c>
      <c r="BF26" s="115">
        <f t="shared" si="41"/>
        <v>0</v>
      </c>
      <c r="BG26" s="115">
        <f t="shared" si="41"/>
        <v>0</v>
      </c>
      <c r="BH26" s="115">
        <f t="shared" si="41"/>
        <v>0</v>
      </c>
      <c r="BI26" s="115">
        <f t="shared" si="41"/>
        <v>0</v>
      </c>
      <c r="BJ26" s="115">
        <f t="shared" si="41"/>
        <v>0</v>
      </c>
      <c r="BK26" s="115">
        <f t="shared" si="41"/>
        <v>0</v>
      </c>
      <c r="BL26" s="115">
        <f t="shared" si="41"/>
        <v>-154152.79999999999</v>
      </c>
      <c r="BM26" s="115">
        <f t="shared" si="41"/>
        <v>1144641.3506709996</v>
      </c>
      <c r="BN26" s="115">
        <f t="shared" si="41"/>
        <v>848172.17067099968</v>
      </c>
      <c r="BO26" s="115">
        <f t="shared" si="41"/>
        <v>537411.38067099964</v>
      </c>
      <c r="BP26" s="115">
        <f t="shared" ref="BP26" si="42">BO31</f>
        <v>269099.92067099962</v>
      </c>
      <c r="BQ26" s="115">
        <f t="shared" ref="BQ26" si="43">BP31</f>
        <v>3545915.6816225988</v>
      </c>
      <c r="BR26" s="115">
        <f t="shared" ref="BR26" si="44">BQ31</f>
        <v>3294766.881622599</v>
      </c>
      <c r="BS26" s="115">
        <f t="shared" ref="BS26" si="45">BR31</f>
        <v>3012344.4316225988</v>
      </c>
      <c r="BT26" s="115">
        <f t="shared" ref="BT26" si="46">BS31</f>
        <v>2732692.1716225985</v>
      </c>
      <c r="BU26" s="115">
        <f t="shared" ref="BU26" si="47">BT31</f>
        <v>2487859.0816225987</v>
      </c>
      <c r="BV26" s="115">
        <f t="shared" ref="BV26" si="48">BU31</f>
        <v>2218916.1816225988</v>
      </c>
      <c r="BW26" s="115">
        <f t="shared" ref="BW26" si="49">BV31</f>
        <v>1932431.3416225987</v>
      </c>
      <c r="BX26" s="115">
        <f t="shared" ref="BX26" si="50">BW31</f>
        <v>1625203.2916225987</v>
      </c>
      <c r="BY26" s="115">
        <f t="shared" ref="BY26" si="51">BX31</f>
        <v>1305578.0216225986</v>
      </c>
      <c r="BZ26" s="115">
        <f t="shared" ref="BZ26" si="52">BY31</f>
        <v>1008894.2516225986</v>
      </c>
      <c r="CA26" s="115">
        <f t="shared" ref="CA26" si="53">BZ31</f>
        <v>666623.484077145</v>
      </c>
    </row>
    <row r="27" spans="1:79" x14ac:dyDescent="0.2">
      <c r="B27" s="116" t="s">
        <v>258</v>
      </c>
      <c r="C27" s="114"/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v>0</v>
      </c>
      <c r="AV27" s="123">
        <v>0</v>
      </c>
      <c r="AW27" s="123">
        <v>0</v>
      </c>
      <c r="AX27" s="123">
        <v>0</v>
      </c>
      <c r="AY27" s="123">
        <v>0</v>
      </c>
      <c r="AZ27" s="123">
        <v>0</v>
      </c>
      <c r="BA27" s="123">
        <v>0</v>
      </c>
      <c r="BB27" s="123">
        <v>0</v>
      </c>
      <c r="BC27" s="123">
        <v>0</v>
      </c>
      <c r="BD27" s="123">
        <v>0</v>
      </c>
      <c r="BE27" s="123">
        <v>0</v>
      </c>
      <c r="BF27" s="123">
        <v>0</v>
      </c>
      <c r="BG27" s="123">
        <v>0</v>
      </c>
      <c r="BH27" s="123">
        <v>0</v>
      </c>
      <c r="BI27" s="123">
        <v>0</v>
      </c>
      <c r="BJ27" s="123">
        <v>0</v>
      </c>
      <c r="BK27" s="305">
        <v>0</v>
      </c>
      <c r="BL27" s="305">
        <v>0</v>
      </c>
      <c r="BM27" s="305">
        <v>0</v>
      </c>
      <c r="BN27" s="305">
        <v>0</v>
      </c>
      <c r="BO27" s="305">
        <v>0</v>
      </c>
      <c r="BP27" s="305">
        <v>3535593.7409515991</v>
      </c>
      <c r="BQ27" s="305">
        <v>0</v>
      </c>
      <c r="BR27" s="305">
        <v>0</v>
      </c>
      <c r="BS27" s="305">
        <v>0</v>
      </c>
      <c r="BT27" s="305">
        <v>0</v>
      </c>
      <c r="BU27" s="305">
        <v>0</v>
      </c>
      <c r="BV27" s="305">
        <v>0</v>
      </c>
      <c r="BW27" s="305">
        <v>0</v>
      </c>
      <c r="BX27" s="305">
        <v>0</v>
      </c>
      <c r="BY27" s="305">
        <v>0</v>
      </c>
      <c r="BZ27" s="305">
        <v>0</v>
      </c>
      <c r="CA27" s="305">
        <v>0</v>
      </c>
    </row>
    <row r="28" spans="1:79" x14ac:dyDescent="0.2">
      <c r="B28" s="116" t="s">
        <v>263</v>
      </c>
      <c r="C28" s="114"/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3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3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3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3">
        <v>0</v>
      </c>
      <c r="BK28" s="305">
        <v>0</v>
      </c>
      <c r="BL28" s="305">
        <v>1629651.5506709998</v>
      </c>
      <c r="BM28" s="305">
        <v>0</v>
      </c>
      <c r="BN28" s="305">
        <v>0</v>
      </c>
      <c r="BO28" s="305">
        <v>0</v>
      </c>
      <c r="BP28" s="305">
        <v>0</v>
      </c>
      <c r="BQ28" s="305">
        <v>0</v>
      </c>
      <c r="BR28" s="305">
        <v>0</v>
      </c>
      <c r="BS28" s="305">
        <v>0</v>
      </c>
      <c r="BT28" s="305">
        <v>0</v>
      </c>
      <c r="BU28" s="305">
        <v>0</v>
      </c>
      <c r="BV28" s="305">
        <v>0</v>
      </c>
      <c r="BW28" s="305">
        <v>0</v>
      </c>
      <c r="BX28" s="305">
        <v>0</v>
      </c>
      <c r="BY28" s="305">
        <v>0</v>
      </c>
      <c r="BZ28" s="305">
        <v>0</v>
      </c>
      <c r="CA28" s="305">
        <v>0</v>
      </c>
    </row>
    <row r="29" spans="1:79" x14ac:dyDescent="0.2">
      <c r="B29" s="116" t="s">
        <v>259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3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v>0</v>
      </c>
      <c r="AV29" s="123">
        <v>0</v>
      </c>
      <c r="AW29" s="123">
        <v>0</v>
      </c>
      <c r="AX29" s="123">
        <v>0</v>
      </c>
      <c r="AY29" s="123">
        <v>0</v>
      </c>
      <c r="AZ29" s="123">
        <v>0</v>
      </c>
      <c r="BA29" s="123">
        <v>0</v>
      </c>
      <c r="BB29" s="123">
        <v>0</v>
      </c>
      <c r="BC29" s="123">
        <v>0</v>
      </c>
      <c r="BD29" s="123">
        <v>0</v>
      </c>
      <c r="BE29" s="123">
        <v>0</v>
      </c>
      <c r="BF29" s="123">
        <v>0</v>
      </c>
      <c r="BG29" s="123">
        <v>0</v>
      </c>
      <c r="BH29" s="123">
        <v>0</v>
      </c>
      <c r="BI29" s="123">
        <v>0</v>
      </c>
      <c r="BJ29" s="123">
        <v>0</v>
      </c>
      <c r="BK29" s="305">
        <v>-154152.79999999999</v>
      </c>
      <c r="BL29" s="117">
        <f>-'Schedule 8&amp;24'!C42</f>
        <v>-330857.40000000002</v>
      </c>
      <c r="BM29" s="117">
        <f>-'Schedule 8&amp;24'!D42</f>
        <v>-296469.18</v>
      </c>
      <c r="BN29" s="117">
        <f>-'Schedule 8&amp;24'!E42</f>
        <v>-310760.78999999998</v>
      </c>
      <c r="BO29" s="117">
        <f>-'Schedule 8&amp;24'!F42</f>
        <v>-268311.46000000002</v>
      </c>
      <c r="BP29" s="117">
        <f>-'Schedule 8&amp;24'!G42</f>
        <v>-258777.98</v>
      </c>
      <c r="BQ29" s="117">
        <f>-'Schedule 8&amp;24'!H42</f>
        <v>-251148.79999999999</v>
      </c>
      <c r="BR29" s="117">
        <f>-'Schedule 8&amp;24'!I42</f>
        <v>-282422.45</v>
      </c>
      <c r="BS29" s="117">
        <f>-'Schedule 8&amp;24'!J42</f>
        <v>-279652.26</v>
      </c>
      <c r="BT29" s="117">
        <f>-'Schedule 8&amp;24'!K42</f>
        <v>-244833.09</v>
      </c>
      <c r="BU29" s="117">
        <f>-'Schedule 8&amp;24'!L42</f>
        <v>-268942.90000000002</v>
      </c>
      <c r="BV29" s="117">
        <f>-'Schedule 8&amp;24'!M42</f>
        <v>-286484.84000000003</v>
      </c>
      <c r="BW29" s="117">
        <f>-'Schedule 8&amp;24'!N42</f>
        <v>-307228.05</v>
      </c>
      <c r="BX29" s="305">
        <v>-319625.27</v>
      </c>
      <c r="BY29" s="305">
        <v>-296683.77</v>
      </c>
      <c r="BZ29" s="117">
        <f>-'Amort Estimate'!D25</f>
        <v>-342270.76754545362</v>
      </c>
      <c r="CA29" s="117">
        <f>-'Amort Estimate'!E25</f>
        <v>-306009.05795845902</v>
      </c>
    </row>
    <row r="30" spans="1:79" x14ac:dyDescent="0.2">
      <c r="B30" s="39" t="s">
        <v>260</v>
      </c>
      <c r="D30" s="118">
        <f>SUM(D27:D29)</f>
        <v>0</v>
      </c>
      <c r="E30" s="118">
        <f>SUM(E27:E29)</f>
        <v>0</v>
      </c>
      <c r="F30" s="118">
        <f t="shared" ref="F30:BO30" si="54">SUM(F27:F29)</f>
        <v>0</v>
      </c>
      <c r="G30" s="118">
        <f t="shared" si="54"/>
        <v>0</v>
      </c>
      <c r="H30" s="118">
        <f t="shared" si="54"/>
        <v>0</v>
      </c>
      <c r="I30" s="118">
        <f t="shared" si="54"/>
        <v>0</v>
      </c>
      <c r="J30" s="118">
        <f t="shared" si="54"/>
        <v>0</v>
      </c>
      <c r="K30" s="118">
        <f t="shared" si="54"/>
        <v>0</v>
      </c>
      <c r="L30" s="118">
        <f t="shared" si="54"/>
        <v>0</v>
      </c>
      <c r="M30" s="118">
        <f t="shared" si="54"/>
        <v>0</v>
      </c>
      <c r="N30" s="118">
        <f t="shared" si="54"/>
        <v>0</v>
      </c>
      <c r="O30" s="118">
        <f t="shared" si="54"/>
        <v>0</v>
      </c>
      <c r="P30" s="118">
        <f t="shared" si="54"/>
        <v>0</v>
      </c>
      <c r="Q30" s="118">
        <f t="shared" si="54"/>
        <v>0</v>
      </c>
      <c r="R30" s="118">
        <f t="shared" si="54"/>
        <v>0</v>
      </c>
      <c r="S30" s="118">
        <f t="shared" si="54"/>
        <v>0</v>
      </c>
      <c r="T30" s="118">
        <f t="shared" si="54"/>
        <v>0</v>
      </c>
      <c r="U30" s="118">
        <f t="shared" si="54"/>
        <v>0</v>
      </c>
      <c r="V30" s="118">
        <f t="shared" si="54"/>
        <v>0</v>
      </c>
      <c r="W30" s="118">
        <f t="shared" si="54"/>
        <v>0</v>
      </c>
      <c r="X30" s="118">
        <f t="shared" si="54"/>
        <v>0</v>
      </c>
      <c r="Y30" s="118">
        <f t="shared" si="54"/>
        <v>0</v>
      </c>
      <c r="Z30" s="118">
        <f t="shared" si="54"/>
        <v>0</v>
      </c>
      <c r="AA30" s="118">
        <f t="shared" si="54"/>
        <v>0</v>
      </c>
      <c r="AB30" s="118">
        <f t="shared" si="54"/>
        <v>0</v>
      </c>
      <c r="AC30" s="118">
        <f t="shared" si="54"/>
        <v>0</v>
      </c>
      <c r="AD30" s="118">
        <f t="shared" si="54"/>
        <v>0</v>
      </c>
      <c r="AE30" s="118">
        <f t="shared" si="54"/>
        <v>0</v>
      </c>
      <c r="AF30" s="118">
        <f t="shared" si="54"/>
        <v>0</v>
      </c>
      <c r="AG30" s="118">
        <f t="shared" si="54"/>
        <v>0</v>
      </c>
      <c r="AH30" s="118">
        <f t="shared" si="54"/>
        <v>0</v>
      </c>
      <c r="AI30" s="118">
        <f t="shared" si="54"/>
        <v>0</v>
      </c>
      <c r="AJ30" s="118">
        <f t="shared" si="54"/>
        <v>0</v>
      </c>
      <c r="AK30" s="118">
        <f t="shared" si="54"/>
        <v>0</v>
      </c>
      <c r="AL30" s="118">
        <f t="shared" si="54"/>
        <v>0</v>
      </c>
      <c r="AM30" s="118">
        <f t="shared" si="54"/>
        <v>0</v>
      </c>
      <c r="AN30" s="118">
        <f t="shared" si="54"/>
        <v>0</v>
      </c>
      <c r="AO30" s="118">
        <f t="shared" si="54"/>
        <v>0</v>
      </c>
      <c r="AP30" s="118">
        <f t="shared" si="54"/>
        <v>0</v>
      </c>
      <c r="AQ30" s="118">
        <f t="shared" si="54"/>
        <v>0</v>
      </c>
      <c r="AR30" s="118">
        <f t="shared" si="54"/>
        <v>0</v>
      </c>
      <c r="AS30" s="118">
        <f t="shared" si="54"/>
        <v>0</v>
      </c>
      <c r="AT30" s="118">
        <f t="shared" si="54"/>
        <v>0</v>
      </c>
      <c r="AU30" s="118">
        <f t="shared" si="54"/>
        <v>0</v>
      </c>
      <c r="AV30" s="118">
        <f t="shared" si="54"/>
        <v>0</v>
      </c>
      <c r="AW30" s="118">
        <f t="shared" si="54"/>
        <v>0</v>
      </c>
      <c r="AX30" s="118">
        <f t="shared" si="54"/>
        <v>0</v>
      </c>
      <c r="AY30" s="118">
        <f t="shared" si="54"/>
        <v>0</v>
      </c>
      <c r="AZ30" s="118">
        <f t="shared" si="54"/>
        <v>0</v>
      </c>
      <c r="BA30" s="118">
        <f t="shared" si="54"/>
        <v>0</v>
      </c>
      <c r="BB30" s="118">
        <f t="shared" si="54"/>
        <v>0</v>
      </c>
      <c r="BC30" s="118">
        <f t="shared" si="54"/>
        <v>0</v>
      </c>
      <c r="BD30" s="118">
        <f t="shared" si="54"/>
        <v>0</v>
      </c>
      <c r="BE30" s="118">
        <f t="shared" si="54"/>
        <v>0</v>
      </c>
      <c r="BF30" s="118">
        <f t="shared" si="54"/>
        <v>0</v>
      </c>
      <c r="BG30" s="118">
        <f t="shared" si="54"/>
        <v>0</v>
      </c>
      <c r="BH30" s="118">
        <f t="shared" si="54"/>
        <v>0</v>
      </c>
      <c r="BI30" s="118">
        <f t="shared" si="54"/>
        <v>0</v>
      </c>
      <c r="BJ30" s="118">
        <f t="shared" si="54"/>
        <v>0</v>
      </c>
      <c r="BK30" s="118">
        <f t="shared" si="54"/>
        <v>-154152.79999999999</v>
      </c>
      <c r="BL30" s="118">
        <f t="shared" si="54"/>
        <v>1298794.1506709997</v>
      </c>
      <c r="BM30" s="118">
        <f t="shared" si="54"/>
        <v>-296469.18</v>
      </c>
      <c r="BN30" s="118">
        <f t="shared" si="54"/>
        <v>-310760.78999999998</v>
      </c>
      <c r="BO30" s="118">
        <f t="shared" si="54"/>
        <v>-268311.46000000002</v>
      </c>
      <c r="BP30" s="118">
        <f t="shared" ref="BP30:BV30" si="55">SUM(BP27:BP29)</f>
        <v>3276815.7609515991</v>
      </c>
      <c r="BQ30" s="118">
        <f t="shared" si="55"/>
        <v>-251148.79999999999</v>
      </c>
      <c r="BR30" s="118">
        <f t="shared" si="55"/>
        <v>-282422.45</v>
      </c>
      <c r="BS30" s="118">
        <f t="shared" si="55"/>
        <v>-279652.26</v>
      </c>
      <c r="BT30" s="118">
        <f t="shared" si="55"/>
        <v>-244833.09</v>
      </c>
      <c r="BU30" s="118">
        <f t="shared" si="55"/>
        <v>-268942.90000000002</v>
      </c>
      <c r="BV30" s="118">
        <f t="shared" si="55"/>
        <v>-286484.84000000003</v>
      </c>
      <c r="BW30" s="118">
        <f t="shared" ref="BW30:CA30" si="56">SUM(BW27:BW29)</f>
        <v>-307228.05</v>
      </c>
      <c r="BX30" s="118">
        <f t="shared" si="56"/>
        <v>-319625.27</v>
      </c>
      <c r="BY30" s="118">
        <f t="shared" si="56"/>
        <v>-296683.77</v>
      </c>
      <c r="BZ30" s="118">
        <f t="shared" si="56"/>
        <v>-342270.76754545362</v>
      </c>
      <c r="CA30" s="118">
        <f t="shared" si="56"/>
        <v>-306009.05795845902</v>
      </c>
    </row>
    <row r="31" spans="1:79" x14ac:dyDescent="0.2">
      <c r="B31" s="39" t="s">
        <v>261</v>
      </c>
      <c r="D31" s="115">
        <f>D26+D30</f>
        <v>0</v>
      </c>
      <c r="E31" s="115">
        <f>E26+E30</f>
        <v>0</v>
      </c>
      <c r="F31" s="115">
        <f t="shared" ref="F31:BO31" si="57">F26+F30</f>
        <v>0</v>
      </c>
      <c r="G31" s="115">
        <f t="shared" si="57"/>
        <v>0</v>
      </c>
      <c r="H31" s="115">
        <f t="shared" si="57"/>
        <v>0</v>
      </c>
      <c r="I31" s="115">
        <f t="shared" si="57"/>
        <v>0</v>
      </c>
      <c r="J31" s="115">
        <f t="shared" si="57"/>
        <v>0</v>
      </c>
      <c r="K31" s="115">
        <f t="shared" si="57"/>
        <v>0</v>
      </c>
      <c r="L31" s="115">
        <f t="shared" si="57"/>
        <v>0</v>
      </c>
      <c r="M31" s="115">
        <f t="shared" si="57"/>
        <v>0</v>
      </c>
      <c r="N31" s="115">
        <f t="shared" si="57"/>
        <v>0</v>
      </c>
      <c r="O31" s="115">
        <f t="shared" si="57"/>
        <v>0</v>
      </c>
      <c r="P31" s="115">
        <f t="shared" si="57"/>
        <v>0</v>
      </c>
      <c r="Q31" s="115">
        <f t="shared" si="57"/>
        <v>0</v>
      </c>
      <c r="R31" s="115">
        <f t="shared" si="57"/>
        <v>0</v>
      </c>
      <c r="S31" s="115">
        <f t="shared" si="57"/>
        <v>0</v>
      </c>
      <c r="T31" s="115">
        <f t="shared" si="57"/>
        <v>0</v>
      </c>
      <c r="U31" s="115">
        <f t="shared" si="57"/>
        <v>0</v>
      </c>
      <c r="V31" s="115">
        <f t="shared" si="57"/>
        <v>0</v>
      </c>
      <c r="W31" s="115">
        <f t="shared" si="57"/>
        <v>0</v>
      </c>
      <c r="X31" s="115">
        <f t="shared" si="57"/>
        <v>0</v>
      </c>
      <c r="Y31" s="115">
        <f t="shared" si="57"/>
        <v>0</v>
      </c>
      <c r="Z31" s="115">
        <f t="shared" si="57"/>
        <v>0</v>
      </c>
      <c r="AA31" s="115">
        <f t="shared" si="57"/>
        <v>0</v>
      </c>
      <c r="AB31" s="115">
        <f t="shared" si="57"/>
        <v>0</v>
      </c>
      <c r="AC31" s="115">
        <f t="shared" si="57"/>
        <v>0</v>
      </c>
      <c r="AD31" s="115">
        <f t="shared" si="57"/>
        <v>0</v>
      </c>
      <c r="AE31" s="115">
        <f t="shared" si="57"/>
        <v>0</v>
      </c>
      <c r="AF31" s="115">
        <f t="shared" si="57"/>
        <v>0</v>
      </c>
      <c r="AG31" s="115">
        <f t="shared" si="57"/>
        <v>0</v>
      </c>
      <c r="AH31" s="115">
        <f t="shared" si="57"/>
        <v>0</v>
      </c>
      <c r="AI31" s="115">
        <f t="shared" si="57"/>
        <v>0</v>
      </c>
      <c r="AJ31" s="115">
        <f t="shared" si="57"/>
        <v>0</v>
      </c>
      <c r="AK31" s="115">
        <f t="shared" si="57"/>
        <v>0</v>
      </c>
      <c r="AL31" s="115">
        <f t="shared" si="57"/>
        <v>0</v>
      </c>
      <c r="AM31" s="115">
        <f t="shared" si="57"/>
        <v>0</v>
      </c>
      <c r="AN31" s="115">
        <f t="shared" si="57"/>
        <v>0</v>
      </c>
      <c r="AO31" s="115">
        <f t="shared" si="57"/>
        <v>0</v>
      </c>
      <c r="AP31" s="115">
        <f t="shared" si="57"/>
        <v>0</v>
      </c>
      <c r="AQ31" s="115">
        <f t="shared" si="57"/>
        <v>0</v>
      </c>
      <c r="AR31" s="115">
        <f t="shared" si="57"/>
        <v>0</v>
      </c>
      <c r="AS31" s="115">
        <f t="shared" si="57"/>
        <v>0</v>
      </c>
      <c r="AT31" s="115">
        <f t="shared" si="57"/>
        <v>0</v>
      </c>
      <c r="AU31" s="115">
        <f t="shared" si="57"/>
        <v>0</v>
      </c>
      <c r="AV31" s="115">
        <f t="shared" si="57"/>
        <v>0</v>
      </c>
      <c r="AW31" s="115">
        <f t="shared" si="57"/>
        <v>0</v>
      </c>
      <c r="AX31" s="115">
        <f t="shared" si="57"/>
        <v>0</v>
      </c>
      <c r="AY31" s="115">
        <f t="shared" si="57"/>
        <v>0</v>
      </c>
      <c r="AZ31" s="115">
        <f t="shared" si="57"/>
        <v>0</v>
      </c>
      <c r="BA31" s="115">
        <f t="shared" si="57"/>
        <v>0</v>
      </c>
      <c r="BB31" s="115">
        <f t="shared" si="57"/>
        <v>0</v>
      </c>
      <c r="BC31" s="115">
        <f t="shared" si="57"/>
        <v>0</v>
      </c>
      <c r="BD31" s="115">
        <f t="shared" si="57"/>
        <v>0</v>
      </c>
      <c r="BE31" s="115">
        <f t="shared" si="57"/>
        <v>0</v>
      </c>
      <c r="BF31" s="115">
        <f t="shared" si="57"/>
        <v>0</v>
      </c>
      <c r="BG31" s="115">
        <f t="shared" si="57"/>
        <v>0</v>
      </c>
      <c r="BH31" s="115">
        <f t="shared" si="57"/>
        <v>0</v>
      </c>
      <c r="BI31" s="115">
        <f t="shared" si="57"/>
        <v>0</v>
      </c>
      <c r="BJ31" s="115">
        <f t="shared" si="57"/>
        <v>0</v>
      </c>
      <c r="BK31" s="115">
        <f t="shared" si="57"/>
        <v>-154152.79999999999</v>
      </c>
      <c r="BL31" s="115">
        <f t="shared" si="57"/>
        <v>1144641.3506709996</v>
      </c>
      <c r="BM31" s="115">
        <f t="shared" si="57"/>
        <v>848172.17067099968</v>
      </c>
      <c r="BN31" s="115">
        <f t="shared" si="57"/>
        <v>537411.38067099964</v>
      </c>
      <c r="BO31" s="115">
        <f t="shared" si="57"/>
        <v>269099.92067099962</v>
      </c>
      <c r="BP31" s="115">
        <f t="shared" ref="BP31:BV31" si="58">BP26+BP30</f>
        <v>3545915.6816225988</v>
      </c>
      <c r="BQ31" s="115">
        <f t="shared" si="58"/>
        <v>3294766.881622599</v>
      </c>
      <c r="BR31" s="115">
        <f t="shared" si="58"/>
        <v>3012344.4316225988</v>
      </c>
      <c r="BS31" s="115">
        <f t="shared" si="58"/>
        <v>2732692.1716225985</v>
      </c>
      <c r="BT31" s="115">
        <f t="shared" si="58"/>
        <v>2487859.0816225987</v>
      </c>
      <c r="BU31" s="115">
        <f t="shared" si="58"/>
        <v>2218916.1816225988</v>
      </c>
      <c r="BV31" s="115">
        <f t="shared" si="58"/>
        <v>1932431.3416225987</v>
      </c>
      <c r="BW31" s="115">
        <f t="shared" ref="BW31:CA31" si="59">BW26+BW30</f>
        <v>1625203.2916225987</v>
      </c>
      <c r="BX31" s="115">
        <f t="shared" si="59"/>
        <v>1305578.0216225986</v>
      </c>
      <c r="BY31" s="115">
        <f t="shared" si="59"/>
        <v>1008894.2516225986</v>
      </c>
      <c r="BZ31" s="115">
        <f t="shared" si="59"/>
        <v>666623.484077145</v>
      </c>
      <c r="CA31" s="115">
        <f t="shared" si="59"/>
        <v>360614.42611868598</v>
      </c>
    </row>
    <row r="32" spans="1:79" x14ac:dyDescent="0.2">
      <c r="BW32" s="115"/>
      <c r="BX32" s="115"/>
      <c r="BY32" s="115"/>
      <c r="BZ32" s="115"/>
      <c r="CA32" s="115"/>
    </row>
    <row r="33" spans="1:79" x14ac:dyDescent="0.2">
      <c r="A33" s="4" t="s">
        <v>264</v>
      </c>
      <c r="C33" s="114">
        <v>18237431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5"/>
      <c r="BX33" s="115"/>
      <c r="BY33" s="115"/>
      <c r="BZ33" s="115"/>
      <c r="CA33" s="115"/>
    </row>
    <row r="34" spans="1:79" x14ac:dyDescent="0.2">
      <c r="B34" s="39" t="s">
        <v>257</v>
      </c>
      <c r="C34" s="114">
        <v>25400861</v>
      </c>
      <c r="D34" s="115">
        <v>0</v>
      </c>
      <c r="E34" s="115">
        <f>D39</f>
        <v>0</v>
      </c>
      <c r="F34" s="115">
        <f t="shared" ref="F34:BO34" si="60">E39</f>
        <v>0</v>
      </c>
      <c r="G34" s="115">
        <f t="shared" si="60"/>
        <v>0</v>
      </c>
      <c r="H34" s="115">
        <f t="shared" si="60"/>
        <v>0</v>
      </c>
      <c r="I34" s="115">
        <f t="shared" si="60"/>
        <v>0</v>
      </c>
      <c r="J34" s="115">
        <f t="shared" si="60"/>
        <v>0</v>
      </c>
      <c r="K34" s="115">
        <f t="shared" si="60"/>
        <v>0</v>
      </c>
      <c r="L34" s="115">
        <f t="shared" si="60"/>
        <v>0</v>
      </c>
      <c r="M34" s="115">
        <f t="shared" si="60"/>
        <v>0</v>
      </c>
      <c r="N34" s="115">
        <f t="shared" si="60"/>
        <v>0</v>
      </c>
      <c r="O34" s="115">
        <f t="shared" si="60"/>
        <v>0</v>
      </c>
      <c r="P34" s="115">
        <f t="shared" si="60"/>
        <v>0</v>
      </c>
      <c r="Q34" s="115">
        <f t="shared" si="60"/>
        <v>0</v>
      </c>
      <c r="R34" s="115">
        <f t="shared" si="60"/>
        <v>0</v>
      </c>
      <c r="S34" s="115">
        <f t="shared" si="60"/>
        <v>0</v>
      </c>
      <c r="T34" s="115">
        <f t="shared" si="60"/>
        <v>0</v>
      </c>
      <c r="U34" s="115">
        <f t="shared" si="60"/>
        <v>0</v>
      </c>
      <c r="V34" s="115">
        <f t="shared" si="60"/>
        <v>0</v>
      </c>
      <c r="W34" s="115">
        <f t="shared" si="60"/>
        <v>0</v>
      </c>
      <c r="X34" s="115">
        <f t="shared" si="60"/>
        <v>0</v>
      </c>
      <c r="Y34" s="115">
        <f t="shared" si="60"/>
        <v>0</v>
      </c>
      <c r="Z34" s="115">
        <f t="shared" si="60"/>
        <v>0</v>
      </c>
      <c r="AA34" s="115">
        <f t="shared" si="60"/>
        <v>0</v>
      </c>
      <c r="AB34" s="115">
        <f t="shared" si="60"/>
        <v>0</v>
      </c>
      <c r="AC34" s="115">
        <f t="shared" si="60"/>
        <v>0</v>
      </c>
      <c r="AD34" s="115">
        <f t="shared" si="60"/>
        <v>0</v>
      </c>
      <c r="AE34" s="115">
        <f t="shared" si="60"/>
        <v>0</v>
      </c>
      <c r="AF34" s="115">
        <f t="shared" si="60"/>
        <v>0</v>
      </c>
      <c r="AG34" s="115">
        <f t="shared" si="60"/>
        <v>0</v>
      </c>
      <c r="AH34" s="115">
        <f t="shared" si="60"/>
        <v>0</v>
      </c>
      <c r="AI34" s="115">
        <f t="shared" si="60"/>
        <v>0</v>
      </c>
      <c r="AJ34" s="115">
        <f t="shared" si="60"/>
        <v>0</v>
      </c>
      <c r="AK34" s="115">
        <f t="shared" si="60"/>
        <v>0</v>
      </c>
      <c r="AL34" s="115">
        <f t="shared" si="60"/>
        <v>0</v>
      </c>
      <c r="AM34" s="115">
        <f t="shared" si="60"/>
        <v>0</v>
      </c>
      <c r="AN34" s="115">
        <f t="shared" si="60"/>
        <v>0</v>
      </c>
      <c r="AO34" s="115">
        <f t="shared" si="60"/>
        <v>0</v>
      </c>
      <c r="AP34" s="115">
        <f t="shared" si="60"/>
        <v>0</v>
      </c>
      <c r="AQ34" s="115">
        <f t="shared" si="60"/>
        <v>0</v>
      </c>
      <c r="AR34" s="115">
        <f t="shared" si="60"/>
        <v>0</v>
      </c>
      <c r="AS34" s="115">
        <f t="shared" si="60"/>
        <v>0</v>
      </c>
      <c r="AT34" s="115">
        <f t="shared" si="60"/>
        <v>0</v>
      </c>
      <c r="AU34" s="115">
        <f t="shared" si="60"/>
        <v>0</v>
      </c>
      <c r="AV34" s="115">
        <f t="shared" si="60"/>
        <v>0</v>
      </c>
      <c r="AW34" s="115">
        <f t="shared" si="60"/>
        <v>0</v>
      </c>
      <c r="AX34" s="115">
        <f t="shared" si="60"/>
        <v>0</v>
      </c>
      <c r="AY34" s="115">
        <f t="shared" si="60"/>
        <v>0</v>
      </c>
      <c r="AZ34" s="115">
        <f t="shared" si="60"/>
        <v>0</v>
      </c>
      <c r="BA34" s="115">
        <f t="shared" si="60"/>
        <v>0</v>
      </c>
      <c r="BB34" s="115">
        <f t="shared" si="60"/>
        <v>0</v>
      </c>
      <c r="BC34" s="115">
        <f t="shared" si="60"/>
        <v>0</v>
      </c>
      <c r="BD34" s="115">
        <f t="shared" si="60"/>
        <v>0</v>
      </c>
      <c r="BE34" s="115">
        <f t="shared" si="60"/>
        <v>0</v>
      </c>
      <c r="BF34" s="115">
        <f t="shared" si="60"/>
        <v>0</v>
      </c>
      <c r="BG34" s="115">
        <f t="shared" si="60"/>
        <v>0</v>
      </c>
      <c r="BH34" s="115">
        <f t="shared" si="60"/>
        <v>0</v>
      </c>
      <c r="BI34" s="115">
        <f t="shared" si="60"/>
        <v>0</v>
      </c>
      <c r="BJ34" s="115">
        <f t="shared" si="60"/>
        <v>0</v>
      </c>
      <c r="BK34" s="115">
        <f t="shared" si="60"/>
        <v>0</v>
      </c>
      <c r="BL34" s="115">
        <f t="shared" si="60"/>
        <v>-152267.75</v>
      </c>
      <c r="BM34" s="115">
        <f t="shared" si="60"/>
        <v>1240435.3544160002</v>
      </c>
      <c r="BN34" s="115">
        <f t="shared" si="60"/>
        <v>900983.93441600027</v>
      </c>
      <c r="BO34" s="115">
        <f t="shared" si="60"/>
        <v>548005.24441600032</v>
      </c>
      <c r="BP34" s="115">
        <f t="shared" ref="BP34" si="61">BO39</f>
        <v>229795.80441600032</v>
      </c>
      <c r="BQ34" s="115">
        <f t="shared" ref="BQ34" si="62">BP39</f>
        <v>3858912.8594311639</v>
      </c>
      <c r="BR34" s="115">
        <f t="shared" ref="BR34" si="63">BQ39</f>
        <v>3536893.7994311638</v>
      </c>
      <c r="BS34" s="115">
        <f t="shared" ref="BS34" si="64">BR39</f>
        <v>3165881.5294311638</v>
      </c>
      <c r="BT34" s="115">
        <f t="shared" ref="BT34" si="65">BS39</f>
        <v>2816201.039431164</v>
      </c>
      <c r="BU34" s="115">
        <f t="shared" ref="BU34" si="66">BT39</f>
        <v>2504767.6594311642</v>
      </c>
      <c r="BV34" s="115">
        <f t="shared" ref="BV34" si="67">BU39</f>
        <v>2165290.019431164</v>
      </c>
      <c r="BW34" s="115">
        <f t="shared" ref="BW34" si="68">BV39</f>
        <v>1822958.489431164</v>
      </c>
      <c r="BX34" s="115">
        <f t="shared" ref="BX34" si="69">BW39</f>
        <v>1451761.6494311639</v>
      </c>
      <c r="BY34" s="115">
        <f t="shared" ref="BY34" si="70">BX39</f>
        <v>1074304.739431164</v>
      </c>
      <c r="BZ34" s="115">
        <f t="shared" ref="BZ34" si="71">BY39</f>
        <v>703699.35943116399</v>
      </c>
      <c r="CA34" s="115">
        <f t="shared" ref="CA34" si="72">BZ39</f>
        <v>320006.79805422371</v>
      </c>
    </row>
    <row r="35" spans="1:79" x14ac:dyDescent="0.2">
      <c r="B35" s="116" t="s">
        <v>258</v>
      </c>
      <c r="C35" s="119"/>
      <c r="D35" s="305">
        <v>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305">
        <v>0</v>
      </c>
      <c r="AC35" s="305">
        <v>0</v>
      </c>
      <c r="AD35" s="305">
        <v>0</v>
      </c>
      <c r="AE35" s="305">
        <v>0</v>
      </c>
      <c r="AF35" s="305">
        <v>0</v>
      </c>
      <c r="AG35" s="305">
        <v>0</v>
      </c>
      <c r="AH35" s="305">
        <v>0</v>
      </c>
      <c r="AI35" s="305">
        <v>0</v>
      </c>
      <c r="AJ35" s="305">
        <v>0</v>
      </c>
      <c r="AK35" s="305">
        <v>0</v>
      </c>
      <c r="AL35" s="305">
        <v>0</v>
      </c>
      <c r="AM35" s="305">
        <v>0</v>
      </c>
      <c r="AN35" s="305">
        <v>0</v>
      </c>
      <c r="AO35" s="305">
        <v>0</v>
      </c>
      <c r="AP35" s="305">
        <v>0</v>
      </c>
      <c r="AQ35" s="305">
        <v>0</v>
      </c>
      <c r="AR35" s="305">
        <v>0</v>
      </c>
      <c r="AS35" s="305">
        <v>0</v>
      </c>
      <c r="AT35" s="305">
        <v>0</v>
      </c>
      <c r="AU35" s="305">
        <v>0</v>
      </c>
      <c r="AV35" s="305">
        <v>0</v>
      </c>
      <c r="AW35" s="305">
        <v>0</v>
      </c>
      <c r="AX35" s="305">
        <v>0</v>
      </c>
      <c r="AY35" s="305">
        <v>0</v>
      </c>
      <c r="AZ35" s="305">
        <v>0</v>
      </c>
      <c r="BA35" s="305">
        <v>0</v>
      </c>
      <c r="BB35" s="305">
        <v>0</v>
      </c>
      <c r="BC35" s="305">
        <v>0</v>
      </c>
      <c r="BD35" s="305">
        <v>0</v>
      </c>
      <c r="BE35" s="305">
        <v>0</v>
      </c>
      <c r="BF35" s="305">
        <v>0</v>
      </c>
      <c r="BG35" s="305">
        <v>0</v>
      </c>
      <c r="BH35" s="305">
        <v>0</v>
      </c>
      <c r="BI35" s="305">
        <v>0</v>
      </c>
      <c r="BJ35" s="305">
        <v>0</v>
      </c>
      <c r="BK35" s="305">
        <v>0</v>
      </c>
      <c r="BL35" s="305">
        <v>0</v>
      </c>
      <c r="BM35" s="305">
        <v>0</v>
      </c>
      <c r="BN35" s="305">
        <v>0</v>
      </c>
      <c r="BO35" s="305">
        <v>0</v>
      </c>
      <c r="BP35" s="305">
        <v>3974140.3850151636</v>
      </c>
      <c r="BQ35" s="305">
        <v>0</v>
      </c>
      <c r="BR35" s="305">
        <v>0</v>
      </c>
      <c r="BS35" s="305">
        <v>0</v>
      </c>
      <c r="BT35" s="305">
        <v>0</v>
      </c>
      <c r="BU35" s="305">
        <v>0</v>
      </c>
      <c r="BV35" s="305">
        <v>0</v>
      </c>
      <c r="BW35" s="305">
        <v>0</v>
      </c>
      <c r="BX35" s="305">
        <v>0</v>
      </c>
      <c r="BY35" s="305">
        <v>0</v>
      </c>
      <c r="BZ35" s="305">
        <v>0</v>
      </c>
      <c r="CA35" s="305">
        <v>0</v>
      </c>
    </row>
    <row r="36" spans="1:79" x14ac:dyDescent="0.2">
      <c r="B36" s="116" t="s">
        <v>263</v>
      </c>
      <c r="C36" s="119"/>
      <c r="D36" s="305">
        <v>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305">
        <v>0</v>
      </c>
      <c r="AC36" s="305">
        <v>0</v>
      </c>
      <c r="AD36" s="305">
        <v>0</v>
      </c>
      <c r="AE36" s="305">
        <v>0</v>
      </c>
      <c r="AF36" s="305">
        <v>0</v>
      </c>
      <c r="AG36" s="305">
        <v>0</v>
      </c>
      <c r="AH36" s="305">
        <v>0</v>
      </c>
      <c r="AI36" s="305">
        <v>0</v>
      </c>
      <c r="AJ36" s="305">
        <v>0</v>
      </c>
      <c r="AK36" s="305">
        <v>0</v>
      </c>
      <c r="AL36" s="305">
        <v>0</v>
      </c>
      <c r="AM36" s="305">
        <v>0</v>
      </c>
      <c r="AN36" s="305">
        <v>0</v>
      </c>
      <c r="AO36" s="305">
        <v>0</v>
      </c>
      <c r="AP36" s="305">
        <v>0</v>
      </c>
      <c r="AQ36" s="305">
        <v>0</v>
      </c>
      <c r="AR36" s="305">
        <v>0</v>
      </c>
      <c r="AS36" s="305">
        <v>0</v>
      </c>
      <c r="AT36" s="305">
        <v>0</v>
      </c>
      <c r="AU36" s="305">
        <v>0</v>
      </c>
      <c r="AV36" s="305">
        <v>0</v>
      </c>
      <c r="AW36" s="305">
        <v>0</v>
      </c>
      <c r="AX36" s="305">
        <v>0</v>
      </c>
      <c r="AY36" s="305">
        <v>0</v>
      </c>
      <c r="AZ36" s="305">
        <v>0</v>
      </c>
      <c r="BA36" s="305">
        <v>0</v>
      </c>
      <c r="BB36" s="305">
        <v>0</v>
      </c>
      <c r="BC36" s="305">
        <v>0</v>
      </c>
      <c r="BD36" s="305">
        <v>0</v>
      </c>
      <c r="BE36" s="305">
        <v>0</v>
      </c>
      <c r="BF36" s="305">
        <v>0</v>
      </c>
      <c r="BG36" s="305">
        <v>0</v>
      </c>
      <c r="BH36" s="305">
        <v>0</v>
      </c>
      <c r="BI36" s="305">
        <v>0</v>
      </c>
      <c r="BJ36" s="305">
        <v>0</v>
      </c>
      <c r="BK36" s="305">
        <v>0</v>
      </c>
      <c r="BL36" s="305">
        <v>1745677.2044160001</v>
      </c>
      <c r="BM36" s="305">
        <v>0</v>
      </c>
      <c r="BN36" s="305">
        <v>0</v>
      </c>
      <c r="BO36" s="305">
        <v>0</v>
      </c>
      <c r="BP36" s="305">
        <v>0</v>
      </c>
      <c r="BQ36" s="305">
        <v>0</v>
      </c>
      <c r="BR36" s="305">
        <v>0</v>
      </c>
      <c r="BS36" s="305">
        <v>0</v>
      </c>
      <c r="BT36" s="305">
        <v>0</v>
      </c>
      <c r="BU36" s="305">
        <v>0</v>
      </c>
      <c r="BV36" s="305">
        <v>0</v>
      </c>
      <c r="BW36" s="305">
        <v>0</v>
      </c>
      <c r="BX36" s="305">
        <v>0</v>
      </c>
      <c r="BY36" s="305">
        <v>0</v>
      </c>
      <c r="BZ36" s="305">
        <v>0</v>
      </c>
      <c r="CA36" s="305">
        <v>0</v>
      </c>
    </row>
    <row r="37" spans="1:79" x14ac:dyDescent="0.2">
      <c r="B37" s="116" t="s">
        <v>259</v>
      </c>
      <c r="D37" s="305">
        <v>0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305">
        <v>0</v>
      </c>
      <c r="AC37" s="305">
        <v>0</v>
      </c>
      <c r="AD37" s="305">
        <v>0</v>
      </c>
      <c r="AE37" s="305">
        <v>0</v>
      </c>
      <c r="AF37" s="305">
        <v>0</v>
      </c>
      <c r="AG37" s="305">
        <v>0</v>
      </c>
      <c r="AH37" s="305">
        <v>0</v>
      </c>
      <c r="AI37" s="305">
        <v>0</v>
      </c>
      <c r="AJ37" s="305">
        <v>0</v>
      </c>
      <c r="AK37" s="305">
        <v>0</v>
      </c>
      <c r="AL37" s="305">
        <v>0</v>
      </c>
      <c r="AM37" s="305">
        <v>0</v>
      </c>
      <c r="AN37" s="305">
        <v>0</v>
      </c>
      <c r="AO37" s="305">
        <v>0</v>
      </c>
      <c r="AP37" s="305">
        <v>0</v>
      </c>
      <c r="AQ37" s="305">
        <v>0</v>
      </c>
      <c r="AR37" s="305">
        <v>0</v>
      </c>
      <c r="AS37" s="305">
        <v>0</v>
      </c>
      <c r="AT37" s="305">
        <v>0</v>
      </c>
      <c r="AU37" s="305">
        <v>0</v>
      </c>
      <c r="AV37" s="305">
        <v>0</v>
      </c>
      <c r="AW37" s="305">
        <v>0</v>
      </c>
      <c r="AX37" s="305">
        <v>0</v>
      </c>
      <c r="AY37" s="305">
        <v>0</v>
      </c>
      <c r="AZ37" s="305">
        <v>0</v>
      </c>
      <c r="BA37" s="305">
        <v>0</v>
      </c>
      <c r="BB37" s="305">
        <v>0</v>
      </c>
      <c r="BC37" s="305">
        <v>0</v>
      </c>
      <c r="BD37" s="305">
        <v>0</v>
      </c>
      <c r="BE37" s="305">
        <v>0</v>
      </c>
      <c r="BF37" s="305">
        <v>0</v>
      </c>
      <c r="BG37" s="305">
        <v>0</v>
      </c>
      <c r="BH37" s="305">
        <v>0</v>
      </c>
      <c r="BI37" s="305">
        <v>0</v>
      </c>
      <c r="BJ37" s="305">
        <v>0</v>
      </c>
      <c r="BK37" s="305">
        <v>-152267.75</v>
      </c>
      <c r="BL37" s="117">
        <f>-'Schedule 7A,11,25,29,35,43'!C42</f>
        <v>-352974.1</v>
      </c>
      <c r="BM37" s="117">
        <f>-'Schedule 7A,11,25,29,35,43'!D42</f>
        <v>-339451.42</v>
      </c>
      <c r="BN37" s="117">
        <f>-'Schedule 7A,11,25,29,35,43'!E42</f>
        <v>-352978.69</v>
      </c>
      <c r="BO37" s="117">
        <f>-'Schedule 7A,11,25,29,35,43'!F42</f>
        <v>-318209.44</v>
      </c>
      <c r="BP37" s="117">
        <f>-'Schedule 7A,11,25,29,35,43'!G42</f>
        <v>-345023.33</v>
      </c>
      <c r="BQ37" s="117">
        <f>-'Schedule 7A,11,25,29,35,43'!H42</f>
        <v>-322019.06</v>
      </c>
      <c r="BR37" s="117">
        <f>-'Schedule 7A,11,25,29,35,43'!I42</f>
        <v>-371012.27</v>
      </c>
      <c r="BS37" s="117">
        <f>-'Schedule 7A,11,25,29,35,43'!J42</f>
        <v>-349680.49</v>
      </c>
      <c r="BT37" s="117">
        <f>-'Schedule 7A,11,25,29,35,43'!K42</f>
        <v>-311433.38</v>
      </c>
      <c r="BU37" s="117">
        <f>-'Schedule 7A,11,25,29,35,43'!L42</f>
        <v>-339477.64</v>
      </c>
      <c r="BV37" s="117">
        <f>-'Schedule 7A,11,25,29,35,43'!M42</f>
        <v>-342331.53</v>
      </c>
      <c r="BW37" s="117">
        <f>-'Schedule 7A,11,25,29,35,43'!N42</f>
        <v>-371196.84</v>
      </c>
      <c r="BX37" s="305">
        <v>-377456.91</v>
      </c>
      <c r="BY37" s="305">
        <v>-370605.38</v>
      </c>
      <c r="BZ37" s="117">
        <f>-'Amort Estimate'!D34</f>
        <v>-383692.56137694028</v>
      </c>
      <c r="CA37" s="117">
        <f>-'Amort Estimate'!E34</f>
        <v>-361972.88499850366</v>
      </c>
    </row>
    <row r="38" spans="1:79" x14ac:dyDescent="0.2">
      <c r="B38" s="39" t="s">
        <v>260</v>
      </c>
      <c r="D38" s="118">
        <f>SUM(D35:D37)</f>
        <v>0</v>
      </c>
      <c r="E38" s="118">
        <f>SUM(E35:E37)</f>
        <v>0</v>
      </c>
      <c r="F38" s="118">
        <f t="shared" ref="F38:BO38" si="73">SUM(F35:F37)</f>
        <v>0</v>
      </c>
      <c r="G38" s="118">
        <f t="shared" si="73"/>
        <v>0</v>
      </c>
      <c r="H38" s="118">
        <f t="shared" si="73"/>
        <v>0</v>
      </c>
      <c r="I38" s="118">
        <f t="shared" si="73"/>
        <v>0</v>
      </c>
      <c r="J38" s="118">
        <f t="shared" si="73"/>
        <v>0</v>
      </c>
      <c r="K38" s="118">
        <f t="shared" si="73"/>
        <v>0</v>
      </c>
      <c r="L38" s="118">
        <f t="shared" si="73"/>
        <v>0</v>
      </c>
      <c r="M38" s="118">
        <f t="shared" si="73"/>
        <v>0</v>
      </c>
      <c r="N38" s="118">
        <f t="shared" si="73"/>
        <v>0</v>
      </c>
      <c r="O38" s="118">
        <f t="shared" si="73"/>
        <v>0</v>
      </c>
      <c r="P38" s="118">
        <f t="shared" si="73"/>
        <v>0</v>
      </c>
      <c r="Q38" s="118">
        <f t="shared" si="73"/>
        <v>0</v>
      </c>
      <c r="R38" s="118">
        <f t="shared" si="73"/>
        <v>0</v>
      </c>
      <c r="S38" s="118">
        <f t="shared" si="73"/>
        <v>0</v>
      </c>
      <c r="T38" s="118">
        <f t="shared" si="73"/>
        <v>0</v>
      </c>
      <c r="U38" s="118">
        <f t="shared" si="73"/>
        <v>0</v>
      </c>
      <c r="V38" s="118">
        <f t="shared" si="73"/>
        <v>0</v>
      </c>
      <c r="W38" s="118">
        <f t="shared" si="73"/>
        <v>0</v>
      </c>
      <c r="X38" s="118">
        <f t="shared" si="73"/>
        <v>0</v>
      </c>
      <c r="Y38" s="118">
        <f t="shared" si="73"/>
        <v>0</v>
      </c>
      <c r="Z38" s="118">
        <f t="shared" si="73"/>
        <v>0</v>
      </c>
      <c r="AA38" s="118">
        <f t="shared" si="73"/>
        <v>0</v>
      </c>
      <c r="AB38" s="118">
        <f t="shared" si="73"/>
        <v>0</v>
      </c>
      <c r="AC38" s="118">
        <f t="shared" si="73"/>
        <v>0</v>
      </c>
      <c r="AD38" s="118">
        <f t="shared" si="73"/>
        <v>0</v>
      </c>
      <c r="AE38" s="118">
        <f t="shared" si="73"/>
        <v>0</v>
      </c>
      <c r="AF38" s="118">
        <f t="shared" si="73"/>
        <v>0</v>
      </c>
      <c r="AG38" s="118">
        <f t="shared" si="73"/>
        <v>0</v>
      </c>
      <c r="AH38" s="118">
        <f t="shared" si="73"/>
        <v>0</v>
      </c>
      <c r="AI38" s="118">
        <f t="shared" si="73"/>
        <v>0</v>
      </c>
      <c r="AJ38" s="118">
        <f t="shared" si="73"/>
        <v>0</v>
      </c>
      <c r="AK38" s="118">
        <f t="shared" si="73"/>
        <v>0</v>
      </c>
      <c r="AL38" s="118">
        <f t="shared" si="73"/>
        <v>0</v>
      </c>
      <c r="AM38" s="118">
        <f t="shared" si="73"/>
        <v>0</v>
      </c>
      <c r="AN38" s="118">
        <f t="shared" si="73"/>
        <v>0</v>
      </c>
      <c r="AO38" s="118">
        <f t="shared" si="73"/>
        <v>0</v>
      </c>
      <c r="AP38" s="118">
        <f t="shared" si="73"/>
        <v>0</v>
      </c>
      <c r="AQ38" s="118">
        <f t="shared" si="73"/>
        <v>0</v>
      </c>
      <c r="AR38" s="118">
        <f t="shared" si="73"/>
        <v>0</v>
      </c>
      <c r="AS38" s="118">
        <f t="shared" si="73"/>
        <v>0</v>
      </c>
      <c r="AT38" s="118">
        <f t="shared" si="73"/>
        <v>0</v>
      </c>
      <c r="AU38" s="118">
        <f t="shared" si="73"/>
        <v>0</v>
      </c>
      <c r="AV38" s="118">
        <f t="shared" si="73"/>
        <v>0</v>
      </c>
      <c r="AW38" s="118">
        <f t="shared" si="73"/>
        <v>0</v>
      </c>
      <c r="AX38" s="118">
        <f t="shared" si="73"/>
        <v>0</v>
      </c>
      <c r="AY38" s="118">
        <f t="shared" si="73"/>
        <v>0</v>
      </c>
      <c r="AZ38" s="118">
        <f t="shared" si="73"/>
        <v>0</v>
      </c>
      <c r="BA38" s="118">
        <f t="shared" si="73"/>
        <v>0</v>
      </c>
      <c r="BB38" s="118">
        <f t="shared" si="73"/>
        <v>0</v>
      </c>
      <c r="BC38" s="118">
        <f t="shared" si="73"/>
        <v>0</v>
      </c>
      <c r="BD38" s="118">
        <f t="shared" si="73"/>
        <v>0</v>
      </c>
      <c r="BE38" s="118">
        <f t="shared" si="73"/>
        <v>0</v>
      </c>
      <c r="BF38" s="118">
        <f t="shared" si="73"/>
        <v>0</v>
      </c>
      <c r="BG38" s="118">
        <f t="shared" si="73"/>
        <v>0</v>
      </c>
      <c r="BH38" s="118">
        <f t="shared" si="73"/>
        <v>0</v>
      </c>
      <c r="BI38" s="118">
        <f t="shared" si="73"/>
        <v>0</v>
      </c>
      <c r="BJ38" s="118">
        <f t="shared" si="73"/>
        <v>0</v>
      </c>
      <c r="BK38" s="118">
        <f t="shared" si="73"/>
        <v>-152267.75</v>
      </c>
      <c r="BL38" s="118">
        <f t="shared" si="73"/>
        <v>1392703.1044160002</v>
      </c>
      <c r="BM38" s="118">
        <f t="shared" si="73"/>
        <v>-339451.42</v>
      </c>
      <c r="BN38" s="118">
        <f t="shared" si="73"/>
        <v>-352978.69</v>
      </c>
      <c r="BO38" s="118">
        <f t="shared" si="73"/>
        <v>-318209.44</v>
      </c>
      <c r="BP38" s="118">
        <f t="shared" ref="BP38:BV38" si="74">SUM(BP35:BP37)</f>
        <v>3629117.0550151635</v>
      </c>
      <c r="BQ38" s="118">
        <f t="shared" si="74"/>
        <v>-322019.06</v>
      </c>
      <c r="BR38" s="118">
        <f t="shared" si="74"/>
        <v>-371012.27</v>
      </c>
      <c r="BS38" s="118">
        <f t="shared" si="74"/>
        <v>-349680.49</v>
      </c>
      <c r="BT38" s="118">
        <f t="shared" si="74"/>
        <v>-311433.38</v>
      </c>
      <c r="BU38" s="118">
        <f t="shared" si="74"/>
        <v>-339477.64</v>
      </c>
      <c r="BV38" s="118">
        <f t="shared" si="74"/>
        <v>-342331.53</v>
      </c>
      <c r="BW38" s="118">
        <f t="shared" ref="BW38:CA38" si="75">SUM(BW35:BW37)</f>
        <v>-371196.84</v>
      </c>
      <c r="BX38" s="118">
        <f t="shared" si="75"/>
        <v>-377456.91</v>
      </c>
      <c r="BY38" s="118">
        <f t="shared" si="75"/>
        <v>-370605.38</v>
      </c>
      <c r="BZ38" s="118">
        <f t="shared" si="75"/>
        <v>-383692.56137694028</v>
      </c>
      <c r="CA38" s="118">
        <f t="shared" si="75"/>
        <v>-361972.88499850366</v>
      </c>
    </row>
    <row r="39" spans="1:79" x14ac:dyDescent="0.2">
      <c r="B39" s="39" t="s">
        <v>261</v>
      </c>
      <c r="D39" s="115">
        <f>D34+D38</f>
        <v>0</v>
      </c>
      <c r="E39" s="115">
        <f>E34+E38</f>
        <v>0</v>
      </c>
      <c r="F39" s="115">
        <f t="shared" ref="F39:BO39" si="76">F34+F38</f>
        <v>0</v>
      </c>
      <c r="G39" s="115">
        <f t="shared" si="76"/>
        <v>0</v>
      </c>
      <c r="H39" s="115">
        <f t="shared" si="76"/>
        <v>0</v>
      </c>
      <c r="I39" s="115">
        <f t="shared" si="76"/>
        <v>0</v>
      </c>
      <c r="J39" s="115">
        <f t="shared" si="76"/>
        <v>0</v>
      </c>
      <c r="K39" s="115">
        <f t="shared" si="76"/>
        <v>0</v>
      </c>
      <c r="L39" s="115">
        <f t="shared" si="76"/>
        <v>0</v>
      </c>
      <c r="M39" s="115">
        <f t="shared" si="76"/>
        <v>0</v>
      </c>
      <c r="N39" s="115">
        <f t="shared" si="76"/>
        <v>0</v>
      </c>
      <c r="O39" s="115">
        <f t="shared" si="76"/>
        <v>0</v>
      </c>
      <c r="P39" s="115">
        <f t="shared" si="76"/>
        <v>0</v>
      </c>
      <c r="Q39" s="115">
        <f t="shared" si="76"/>
        <v>0</v>
      </c>
      <c r="R39" s="115">
        <f t="shared" si="76"/>
        <v>0</v>
      </c>
      <c r="S39" s="115">
        <f t="shared" si="76"/>
        <v>0</v>
      </c>
      <c r="T39" s="115">
        <f t="shared" si="76"/>
        <v>0</v>
      </c>
      <c r="U39" s="115">
        <f t="shared" si="76"/>
        <v>0</v>
      </c>
      <c r="V39" s="115">
        <f t="shared" si="76"/>
        <v>0</v>
      </c>
      <c r="W39" s="115">
        <f t="shared" si="76"/>
        <v>0</v>
      </c>
      <c r="X39" s="115">
        <f t="shared" si="76"/>
        <v>0</v>
      </c>
      <c r="Y39" s="115">
        <f t="shared" si="76"/>
        <v>0</v>
      </c>
      <c r="Z39" s="115">
        <f t="shared" si="76"/>
        <v>0</v>
      </c>
      <c r="AA39" s="115">
        <f t="shared" si="76"/>
        <v>0</v>
      </c>
      <c r="AB39" s="115">
        <f t="shared" si="76"/>
        <v>0</v>
      </c>
      <c r="AC39" s="115">
        <f t="shared" si="76"/>
        <v>0</v>
      </c>
      <c r="AD39" s="115">
        <f t="shared" si="76"/>
        <v>0</v>
      </c>
      <c r="AE39" s="115">
        <f t="shared" si="76"/>
        <v>0</v>
      </c>
      <c r="AF39" s="115">
        <f t="shared" si="76"/>
        <v>0</v>
      </c>
      <c r="AG39" s="115">
        <f t="shared" si="76"/>
        <v>0</v>
      </c>
      <c r="AH39" s="115">
        <f t="shared" si="76"/>
        <v>0</v>
      </c>
      <c r="AI39" s="115">
        <f t="shared" si="76"/>
        <v>0</v>
      </c>
      <c r="AJ39" s="115">
        <f t="shared" si="76"/>
        <v>0</v>
      </c>
      <c r="AK39" s="115">
        <f t="shared" si="76"/>
        <v>0</v>
      </c>
      <c r="AL39" s="115">
        <f t="shared" si="76"/>
        <v>0</v>
      </c>
      <c r="AM39" s="115">
        <f t="shared" si="76"/>
        <v>0</v>
      </c>
      <c r="AN39" s="115">
        <f t="shared" si="76"/>
        <v>0</v>
      </c>
      <c r="AO39" s="115">
        <f t="shared" si="76"/>
        <v>0</v>
      </c>
      <c r="AP39" s="115">
        <f t="shared" si="76"/>
        <v>0</v>
      </c>
      <c r="AQ39" s="115">
        <f t="shared" si="76"/>
        <v>0</v>
      </c>
      <c r="AR39" s="115">
        <f t="shared" si="76"/>
        <v>0</v>
      </c>
      <c r="AS39" s="115">
        <f t="shared" si="76"/>
        <v>0</v>
      </c>
      <c r="AT39" s="115">
        <f t="shared" si="76"/>
        <v>0</v>
      </c>
      <c r="AU39" s="115">
        <f t="shared" si="76"/>
        <v>0</v>
      </c>
      <c r="AV39" s="115">
        <f t="shared" si="76"/>
        <v>0</v>
      </c>
      <c r="AW39" s="115">
        <f t="shared" si="76"/>
        <v>0</v>
      </c>
      <c r="AX39" s="115">
        <f t="shared" si="76"/>
        <v>0</v>
      </c>
      <c r="AY39" s="115">
        <f t="shared" si="76"/>
        <v>0</v>
      </c>
      <c r="AZ39" s="115">
        <f t="shared" si="76"/>
        <v>0</v>
      </c>
      <c r="BA39" s="115">
        <f t="shared" si="76"/>
        <v>0</v>
      </c>
      <c r="BB39" s="115">
        <f t="shared" si="76"/>
        <v>0</v>
      </c>
      <c r="BC39" s="115">
        <f t="shared" si="76"/>
        <v>0</v>
      </c>
      <c r="BD39" s="115">
        <f t="shared" si="76"/>
        <v>0</v>
      </c>
      <c r="BE39" s="115">
        <f t="shared" si="76"/>
        <v>0</v>
      </c>
      <c r="BF39" s="115">
        <f t="shared" si="76"/>
        <v>0</v>
      </c>
      <c r="BG39" s="115">
        <f t="shared" si="76"/>
        <v>0</v>
      </c>
      <c r="BH39" s="115">
        <f t="shared" si="76"/>
        <v>0</v>
      </c>
      <c r="BI39" s="115">
        <f t="shared" si="76"/>
        <v>0</v>
      </c>
      <c r="BJ39" s="115">
        <f t="shared" si="76"/>
        <v>0</v>
      </c>
      <c r="BK39" s="115">
        <f t="shared" si="76"/>
        <v>-152267.75</v>
      </c>
      <c r="BL39" s="115">
        <f t="shared" si="76"/>
        <v>1240435.3544160002</v>
      </c>
      <c r="BM39" s="115">
        <f t="shared" si="76"/>
        <v>900983.93441600027</v>
      </c>
      <c r="BN39" s="115">
        <f t="shared" si="76"/>
        <v>548005.24441600032</v>
      </c>
      <c r="BO39" s="115">
        <f t="shared" si="76"/>
        <v>229795.80441600032</v>
      </c>
      <c r="BP39" s="115">
        <f t="shared" ref="BP39:BV39" si="77">BP34+BP38</f>
        <v>3858912.8594311639</v>
      </c>
      <c r="BQ39" s="115">
        <f t="shared" si="77"/>
        <v>3536893.7994311638</v>
      </c>
      <c r="BR39" s="115">
        <f t="shared" si="77"/>
        <v>3165881.5294311638</v>
      </c>
      <c r="BS39" s="115">
        <f t="shared" si="77"/>
        <v>2816201.039431164</v>
      </c>
      <c r="BT39" s="115">
        <f t="shared" si="77"/>
        <v>2504767.6594311642</v>
      </c>
      <c r="BU39" s="115">
        <f t="shared" si="77"/>
        <v>2165290.019431164</v>
      </c>
      <c r="BV39" s="115">
        <f t="shared" si="77"/>
        <v>1822958.489431164</v>
      </c>
      <c r="BW39" s="115">
        <f t="shared" ref="BW39:CA39" si="78">BW34+BW38</f>
        <v>1451761.6494311639</v>
      </c>
      <c r="BX39" s="115">
        <f t="shared" si="78"/>
        <v>1074304.739431164</v>
      </c>
      <c r="BY39" s="115">
        <f t="shared" si="78"/>
        <v>703699.35943116399</v>
      </c>
      <c r="BZ39" s="115">
        <f t="shared" si="78"/>
        <v>320006.79805422371</v>
      </c>
      <c r="CA39" s="115">
        <f t="shared" si="78"/>
        <v>-41966.086944279959</v>
      </c>
    </row>
    <row r="40" spans="1:79" x14ac:dyDescent="0.2">
      <c r="BW40" s="115"/>
      <c r="BX40" s="115"/>
      <c r="BY40" s="115"/>
      <c r="BZ40" s="115"/>
      <c r="CA40" s="115"/>
    </row>
    <row r="41" spans="1:79" x14ac:dyDescent="0.2">
      <c r="A41" s="4" t="s">
        <v>265</v>
      </c>
      <c r="C41" s="114">
        <v>18237441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5"/>
      <c r="BX41" s="115"/>
      <c r="BY41" s="115"/>
      <c r="BZ41" s="115"/>
      <c r="CA41" s="115"/>
    </row>
    <row r="42" spans="1:79" x14ac:dyDescent="0.2">
      <c r="B42" s="39" t="s">
        <v>257</v>
      </c>
      <c r="C42" s="114">
        <v>25400841</v>
      </c>
      <c r="D42" s="115">
        <v>0</v>
      </c>
      <c r="E42" s="115">
        <f>D47</f>
        <v>0</v>
      </c>
      <c r="F42" s="115">
        <f t="shared" ref="F42:BO42" si="79">E47</f>
        <v>0</v>
      </c>
      <c r="G42" s="115">
        <f t="shared" si="79"/>
        <v>0</v>
      </c>
      <c r="H42" s="115">
        <f t="shared" si="79"/>
        <v>0</v>
      </c>
      <c r="I42" s="115">
        <f t="shared" si="79"/>
        <v>0</v>
      </c>
      <c r="J42" s="115">
        <f t="shared" si="79"/>
        <v>0</v>
      </c>
      <c r="K42" s="115">
        <f t="shared" si="79"/>
        <v>0</v>
      </c>
      <c r="L42" s="115">
        <f t="shared" si="79"/>
        <v>0</v>
      </c>
      <c r="M42" s="115">
        <f t="shared" si="79"/>
        <v>0</v>
      </c>
      <c r="N42" s="115">
        <f t="shared" si="79"/>
        <v>0</v>
      </c>
      <c r="O42" s="115">
        <f t="shared" si="79"/>
        <v>0</v>
      </c>
      <c r="P42" s="115">
        <f t="shared" si="79"/>
        <v>0</v>
      </c>
      <c r="Q42" s="115">
        <f t="shared" si="79"/>
        <v>0</v>
      </c>
      <c r="R42" s="115">
        <f t="shared" si="79"/>
        <v>0</v>
      </c>
      <c r="S42" s="115">
        <f t="shared" si="79"/>
        <v>0</v>
      </c>
      <c r="T42" s="115">
        <f t="shared" si="79"/>
        <v>0</v>
      </c>
      <c r="U42" s="115">
        <f t="shared" si="79"/>
        <v>0</v>
      </c>
      <c r="V42" s="115">
        <f t="shared" si="79"/>
        <v>0</v>
      </c>
      <c r="W42" s="115">
        <f t="shared" si="79"/>
        <v>0</v>
      </c>
      <c r="X42" s="115">
        <f t="shared" si="79"/>
        <v>0</v>
      </c>
      <c r="Y42" s="115">
        <f t="shared" si="79"/>
        <v>0</v>
      </c>
      <c r="Z42" s="115">
        <f t="shared" si="79"/>
        <v>0</v>
      </c>
      <c r="AA42" s="115">
        <f t="shared" si="79"/>
        <v>0</v>
      </c>
      <c r="AB42" s="115">
        <f t="shared" si="79"/>
        <v>0</v>
      </c>
      <c r="AC42" s="115">
        <f t="shared" si="79"/>
        <v>0</v>
      </c>
      <c r="AD42" s="115">
        <f t="shared" si="79"/>
        <v>0</v>
      </c>
      <c r="AE42" s="115">
        <f t="shared" si="79"/>
        <v>0</v>
      </c>
      <c r="AF42" s="115">
        <f t="shared" si="79"/>
        <v>0</v>
      </c>
      <c r="AG42" s="115">
        <f t="shared" si="79"/>
        <v>0</v>
      </c>
      <c r="AH42" s="115">
        <f t="shared" si="79"/>
        <v>0</v>
      </c>
      <c r="AI42" s="115">
        <f t="shared" si="79"/>
        <v>0</v>
      </c>
      <c r="AJ42" s="115">
        <f t="shared" si="79"/>
        <v>0</v>
      </c>
      <c r="AK42" s="115">
        <f t="shared" si="79"/>
        <v>0</v>
      </c>
      <c r="AL42" s="115">
        <f t="shared" si="79"/>
        <v>0</v>
      </c>
      <c r="AM42" s="115">
        <f t="shared" si="79"/>
        <v>0</v>
      </c>
      <c r="AN42" s="115">
        <f t="shared" si="79"/>
        <v>0</v>
      </c>
      <c r="AO42" s="115">
        <f t="shared" si="79"/>
        <v>0</v>
      </c>
      <c r="AP42" s="115">
        <f t="shared" si="79"/>
        <v>0</v>
      </c>
      <c r="AQ42" s="115">
        <f t="shared" si="79"/>
        <v>0</v>
      </c>
      <c r="AR42" s="115">
        <f t="shared" si="79"/>
        <v>0</v>
      </c>
      <c r="AS42" s="115">
        <f t="shared" si="79"/>
        <v>0</v>
      </c>
      <c r="AT42" s="115">
        <f t="shared" si="79"/>
        <v>0</v>
      </c>
      <c r="AU42" s="115">
        <f t="shared" si="79"/>
        <v>0</v>
      </c>
      <c r="AV42" s="115">
        <f t="shared" si="79"/>
        <v>0</v>
      </c>
      <c r="AW42" s="115">
        <f t="shared" si="79"/>
        <v>0</v>
      </c>
      <c r="AX42" s="115">
        <f t="shared" si="79"/>
        <v>0</v>
      </c>
      <c r="AY42" s="115">
        <f t="shared" si="79"/>
        <v>0</v>
      </c>
      <c r="AZ42" s="115">
        <f t="shared" si="79"/>
        <v>0</v>
      </c>
      <c r="BA42" s="115">
        <f t="shared" si="79"/>
        <v>0</v>
      </c>
      <c r="BB42" s="115">
        <f t="shared" si="79"/>
        <v>0</v>
      </c>
      <c r="BC42" s="115">
        <f t="shared" si="79"/>
        <v>0</v>
      </c>
      <c r="BD42" s="115">
        <f t="shared" si="79"/>
        <v>0</v>
      </c>
      <c r="BE42" s="115">
        <f t="shared" si="79"/>
        <v>0</v>
      </c>
      <c r="BF42" s="115">
        <f t="shared" si="79"/>
        <v>0</v>
      </c>
      <c r="BG42" s="115">
        <f t="shared" si="79"/>
        <v>0</v>
      </c>
      <c r="BH42" s="115">
        <f t="shared" si="79"/>
        <v>0</v>
      </c>
      <c r="BI42" s="115">
        <f t="shared" si="79"/>
        <v>0</v>
      </c>
      <c r="BJ42" s="115">
        <f t="shared" si="79"/>
        <v>0</v>
      </c>
      <c r="BK42" s="115">
        <f t="shared" si="79"/>
        <v>0</v>
      </c>
      <c r="BL42" s="115">
        <f t="shared" si="79"/>
        <v>-23482.89</v>
      </c>
      <c r="BM42" s="115">
        <f t="shared" si="79"/>
        <v>259504.88231000002</v>
      </c>
      <c r="BN42" s="115">
        <f t="shared" si="79"/>
        <v>208583.38231000002</v>
      </c>
      <c r="BO42" s="115">
        <f t="shared" si="79"/>
        <v>156717.25231000001</v>
      </c>
      <c r="BP42" s="115">
        <f t="shared" ref="BP42" si="80">BO47</f>
        <v>99665.822310000018</v>
      </c>
      <c r="BQ42" s="115">
        <f t="shared" ref="BQ42" si="81">BP47</f>
        <v>900129.8261436529</v>
      </c>
      <c r="BR42" s="115">
        <f t="shared" ref="BR42" si="82">BQ47</f>
        <v>843195.61614365294</v>
      </c>
      <c r="BS42" s="115">
        <f t="shared" ref="BS42" si="83">BR47</f>
        <v>771093.62614365295</v>
      </c>
      <c r="BT42" s="115">
        <f t="shared" ref="BT42" si="84">BS47</f>
        <v>708332.97614365292</v>
      </c>
      <c r="BU42" s="115">
        <f t="shared" ref="BU42" si="85">BT47</f>
        <v>646765.22614365292</v>
      </c>
      <c r="BV42" s="115">
        <f t="shared" ref="BV42" si="86">BU47</f>
        <v>585694.08614365291</v>
      </c>
      <c r="BW42" s="115">
        <f t="shared" ref="BW42" si="87">BV47</f>
        <v>531069.66614365287</v>
      </c>
      <c r="BX42" s="115">
        <f t="shared" ref="BX42" si="88">BW47</f>
        <v>467216.01614365284</v>
      </c>
      <c r="BY42" s="115">
        <f t="shared" ref="BY42" si="89">BX47</f>
        <v>408002.92614365288</v>
      </c>
      <c r="BZ42" s="115">
        <f t="shared" ref="BZ42" si="90">BY47</f>
        <v>344232.26614365284</v>
      </c>
      <c r="CA42" s="115">
        <f t="shared" ref="CA42" si="91">BZ47</f>
        <v>270885.47577915282</v>
      </c>
    </row>
    <row r="43" spans="1:79" x14ac:dyDescent="0.2">
      <c r="B43" s="116" t="s">
        <v>258</v>
      </c>
      <c r="C43" s="119"/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05">
        <v>0</v>
      </c>
      <c r="Y43" s="305">
        <v>0</v>
      </c>
      <c r="Z43" s="305">
        <v>0</v>
      </c>
      <c r="AA43" s="305">
        <v>0</v>
      </c>
      <c r="AB43" s="305">
        <v>0</v>
      </c>
      <c r="AC43" s="305">
        <v>0</v>
      </c>
      <c r="AD43" s="305">
        <v>0</v>
      </c>
      <c r="AE43" s="305">
        <v>0</v>
      </c>
      <c r="AF43" s="305">
        <v>0</v>
      </c>
      <c r="AG43" s="305">
        <v>0</v>
      </c>
      <c r="AH43" s="305">
        <v>0</v>
      </c>
      <c r="AI43" s="305">
        <v>0</v>
      </c>
      <c r="AJ43" s="305">
        <v>0</v>
      </c>
      <c r="AK43" s="305">
        <v>0</v>
      </c>
      <c r="AL43" s="305">
        <v>0</v>
      </c>
      <c r="AM43" s="305">
        <v>0</v>
      </c>
      <c r="AN43" s="305">
        <v>0</v>
      </c>
      <c r="AO43" s="305">
        <v>0</v>
      </c>
      <c r="AP43" s="305">
        <v>0</v>
      </c>
      <c r="AQ43" s="305">
        <v>0</v>
      </c>
      <c r="AR43" s="305">
        <v>0</v>
      </c>
      <c r="AS43" s="305">
        <v>0</v>
      </c>
      <c r="AT43" s="305">
        <v>0</v>
      </c>
      <c r="AU43" s="305">
        <v>0</v>
      </c>
      <c r="AV43" s="305">
        <v>0</v>
      </c>
      <c r="AW43" s="305">
        <v>0</v>
      </c>
      <c r="AX43" s="305">
        <v>0</v>
      </c>
      <c r="AY43" s="305">
        <v>0</v>
      </c>
      <c r="AZ43" s="305">
        <v>0</v>
      </c>
      <c r="BA43" s="305">
        <v>0</v>
      </c>
      <c r="BB43" s="305">
        <v>0</v>
      </c>
      <c r="BC43" s="305">
        <v>0</v>
      </c>
      <c r="BD43" s="305">
        <v>0</v>
      </c>
      <c r="BE43" s="305">
        <v>0</v>
      </c>
      <c r="BF43" s="305">
        <v>0</v>
      </c>
      <c r="BG43" s="305">
        <v>0</v>
      </c>
      <c r="BH43" s="305">
        <v>0</v>
      </c>
      <c r="BI43" s="305">
        <v>0</v>
      </c>
      <c r="BJ43" s="305">
        <v>0</v>
      </c>
      <c r="BK43" s="305">
        <v>0</v>
      </c>
      <c r="BL43" s="305">
        <v>0</v>
      </c>
      <c r="BM43" s="305">
        <v>0</v>
      </c>
      <c r="BN43" s="305">
        <v>0</v>
      </c>
      <c r="BO43" s="305">
        <v>0</v>
      </c>
      <c r="BP43" s="305">
        <v>859615.79383365298</v>
      </c>
      <c r="BQ43" s="305">
        <v>0</v>
      </c>
      <c r="BR43" s="305">
        <v>0</v>
      </c>
      <c r="BS43" s="305">
        <v>0</v>
      </c>
      <c r="BT43" s="305">
        <v>0</v>
      </c>
      <c r="BU43" s="305">
        <v>0</v>
      </c>
      <c r="BV43" s="305">
        <v>0</v>
      </c>
      <c r="BW43" s="305">
        <v>0</v>
      </c>
      <c r="BX43" s="305">
        <v>0</v>
      </c>
      <c r="BY43" s="305">
        <v>0</v>
      </c>
      <c r="BZ43" s="305">
        <v>0</v>
      </c>
      <c r="CA43" s="305">
        <v>0</v>
      </c>
    </row>
    <row r="44" spans="1:79" x14ac:dyDescent="0.2">
      <c r="B44" s="116" t="s">
        <v>263</v>
      </c>
      <c r="C44" s="119"/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05">
        <v>0</v>
      </c>
      <c r="Y44" s="305">
        <v>0</v>
      </c>
      <c r="Z44" s="305">
        <v>0</v>
      </c>
      <c r="AA44" s="305">
        <v>0</v>
      </c>
      <c r="AB44" s="305">
        <v>0</v>
      </c>
      <c r="AC44" s="305">
        <v>0</v>
      </c>
      <c r="AD44" s="305">
        <v>0</v>
      </c>
      <c r="AE44" s="305">
        <v>0</v>
      </c>
      <c r="AF44" s="305">
        <v>0</v>
      </c>
      <c r="AG44" s="305">
        <v>0</v>
      </c>
      <c r="AH44" s="305">
        <v>0</v>
      </c>
      <c r="AI44" s="305">
        <v>0</v>
      </c>
      <c r="AJ44" s="305">
        <v>0</v>
      </c>
      <c r="AK44" s="305">
        <v>0</v>
      </c>
      <c r="AL44" s="305">
        <v>0</v>
      </c>
      <c r="AM44" s="305">
        <v>0</v>
      </c>
      <c r="AN44" s="305">
        <v>0</v>
      </c>
      <c r="AO44" s="305">
        <v>0</v>
      </c>
      <c r="AP44" s="305">
        <v>0</v>
      </c>
      <c r="AQ44" s="305">
        <v>0</v>
      </c>
      <c r="AR44" s="305">
        <v>0</v>
      </c>
      <c r="AS44" s="305">
        <v>0</v>
      </c>
      <c r="AT44" s="305">
        <v>0</v>
      </c>
      <c r="AU44" s="305">
        <v>0</v>
      </c>
      <c r="AV44" s="305">
        <v>0</v>
      </c>
      <c r="AW44" s="305">
        <v>0</v>
      </c>
      <c r="AX44" s="305">
        <v>0</v>
      </c>
      <c r="AY44" s="305">
        <v>0</v>
      </c>
      <c r="AZ44" s="305">
        <v>0</v>
      </c>
      <c r="BA44" s="305">
        <v>0</v>
      </c>
      <c r="BB44" s="305">
        <v>0</v>
      </c>
      <c r="BC44" s="305">
        <v>0</v>
      </c>
      <c r="BD44" s="305">
        <v>0</v>
      </c>
      <c r="BE44" s="305">
        <v>0</v>
      </c>
      <c r="BF44" s="305">
        <v>0</v>
      </c>
      <c r="BG44" s="305">
        <v>0</v>
      </c>
      <c r="BH44" s="305">
        <v>0</v>
      </c>
      <c r="BI44" s="305">
        <v>0</v>
      </c>
      <c r="BJ44" s="305">
        <v>0</v>
      </c>
      <c r="BK44" s="305">
        <v>0</v>
      </c>
      <c r="BL44" s="305">
        <v>337899.27231000003</v>
      </c>
      <c r="BM44" s="305">
        <v>0</v>
      </c>
      <c r="BN44" s="305">
        <v>0</v>
      </c>
      <c r="BO44" s="305">
        <v>0</v>
      </c>
      <c r="BP44" s="305">
        <v>0</v>
      </c>
      <c r="BQ44" s="305">
        <v>0</v>
      </c>
      <c r="BR44" s="305">
        <v>0</v>
      </c>
      <c r="BS44" s="305">
        <v>0</v>
      </c>
      <c r="BT44" s="305">
        <v>0</v>
      </c>
      <c r="BU44" s="305">
        <v>0</v>
      </c>
      <c r="BV44" s="305">
        <v>0</v>
      </c>
      <c r="BW44" s="305">
        <v>0</v>
      </c>
      <c r="BX44" s="305">
        <v>0</v>
      </c>
      <c r="BY44" s="305">
        <v>0</v>
      </c>
      <c r="BZ44" s="305">
        <v>0</v>
      </c>
      <c r="CA44" s="305">
        <v>0</v>
      </c>
    </row>
    <row r="45" spans="1:79" x14ac:dyDescent="0.2">
      <c r="B45" s="116" t="s">
        <v>259</v>
      </c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0</v>
      </c>
      <c r="W45" s="305">
        <v>0</v>
      </c>
      <c r="X45" s="305">
        <v>0</v>
      </c>
      <c r="Y45" s="305">
        <v>0</v>
      </c>
      <c r="Z45" s="305">
        <v>0</v>
      </c>
      <c r="AA45" s="305">
        <v>0</v>
      </c>
      <c r="AB45" s="305">
        <v>0</v>
      </c>
      <c r="AC45" s="305">
        <v>0</v>
      </c>
      <c r="AD45" s="305">
        <v>0</v>
      </c>
      <c r="AE45" s="305">
        <v>0</v>
      </c>
      <c r="AF45" s="305">
        <v>0</v>
      </c>
      <c r="AG45" s="305">
        <v>0</v>
      </c>
      <c r="AH45" s="305">
        <v>0</v>
      </c>
      <c r="AI45" s="305">
        <v>0</v>
      </c>
      <c r="AJ45" s="305">
        <v>0</v>
      </c>
      <c r="AK45" s="305">
        <v>0</v>
      </c>
      <c r="AL45" s="305">
        <v>0</v>
      </c>
      <c r="AM45" s="305">
        <v>0</v>
      </c>
      <c r="AN45" s="305">
        <v>0</v>
      </c>
      <c r="AO45" s="305">
        <v>0</v>
      </c>
      <c r="AP45" s="305">
        <v>0</v>
      </c>
      <c r="AQ45" s="305">
        <v>0</v>
      </c>
      <c r="AR45" s="305">
        <v>0</v>
      </c>
      <c r="AS45" s="305">
        <v>0</v>
      </c>
      <c r="AT45" s="305">
        <v>0</v>
      </c>
      <c r="AU45" s="305">
        <v>0</v>
      </c>
      <c r="AV45" s="305">
        <v>0</v>
      </c>
      <c r="AW45" s="305">
        <v>0</v>
      </c>
      <c r="AX45" s="305">
        <v>0</v>
      </c>
      <c r="AY45" s="305">
        <v>0</v>
      </c>
      <c r="AZ45" s="305">
        <v>0</v>
      </c>
      <c r="BA45" s="305">
        <v>0</v>
      </c>
      <c r="BB45" s="305">
        <v>0</v>
      </c>
      <c r="BC45" s="305">
        <v>0</v>
      </c>
      <c r="BD45" s="305">
        <v>0</v>
      </c>
      <c r="BE45" s="305">
        <v>0</v>
      </c>
      <c r="BF45" s="305">
        <v>0</v>
      </c>
      <c r="BG45" s="305">
        <v>0</v>
      </c>
      <c r="BH45" s="305">
        <v>0</v>
      </c>
      <c r="BI45" s="305">
        <v>0</v>
      </c>
      <c r="BJ45" s="305">
        <v>0</v>
      </c>
      <c r="BK45" s="305">
        <v>-23482.89</v>
      </c>
      <c r="BL45" s="117">
        <f>-'Schedule 40'!C42</f>
        <v>-54911.5</v>
      </c>
      <c r="BM45" s="117">
        <f>-'Schedule 40'!D42</f>
        <v>-50921.5</v>
      </c>
      <c r="BN45" s="117">
        <f>-'Schedule 40'!E42</f>
        <v>-51866.13</v>
      </c>
      <c r="BO45" s="117">
        <f>-'Schedule 40'!F42</f>
        <v>-57051.43</v>
      </c>
      <c r="BP45" s="117">
        <f>-'Schedule 40'!G42</f>
        <v>-59151.79</v>
      </c>
      <c r="BQ45" s="117">
        <f>-'Schedule 40'!H42</f>
        <v>-56934.21</v>
      </c>
      <c r="BR45" s="117">
        <f>-'Schedule 40'!I42</f>
        <v>-72101.990000000005</v>
      </c>
      <c r="BS45" s="117">
        <f>-'Schedule 40'!J42</f>
        <v>-62760.65</v>
      </c>
      <c r="BT45" s="117">
        <f>-'Schedule 40'!K42</f>
        <v>-61567.75</v>
      </c>
      <c r="BU45" s="117">
        <f>-'Schedule 40'!L42</f>
        <v>-61071.14</v>
      </c>
      <c r="BV45" s="117">
        <f>-'Schedule 40'!M42</f>
        <v>-54624.42</v>
      </c>
      <c r="BW45" s="117">
        <f>-'Schedule 40'!N42</f>
        <v>-63853.65</v>
      </c>
      <c r="BX45" s="305">
        <v>-59213.09</v>
      </c>
      <c r="BY45" s="305">
        <v>-63770.66</v>
      </c>
      <c r="BZ45" s="117">
        <f>-'Amort Estimate'!D43</f>
        <v>-73346.790364500048</v>
      </c>
      <c r="CA45" s="117">
        <f>-'Amort Estimate'!E43</f>
        <v>-72256.892933788578</v>
      </c>
    </row>
    <row r="46" spans="1:79" x14ac:dyDescent="0.2">
      <c r="B46" s="39" t="s">
        <v>260</v>
      </c>
      <c r="D46" s="118">
        <f>SUM(D43:D45)</f>
        <v>0</v>
      </c>
      <c r="E46" s="118">
        <f>SUM(E43:E45)</f>
        <v>0</v>
      </c>
      <c r="F46" s="118">
        <f t="shared" ref="F46:BO46" si="92">SUM(F43:F45)</f>
        <v>0</v>
      </c>
      <c r="G46" s="118">
        <f t="shared" si="92"/>
        <v>0</v>
      </c>
      <c r="H46" s="118">
        <f t="shared" si="92"/>
        <v>0</v>
      </c>
      <c r="I46" s="118">
        <f t="shared" si="92"/>
        <v>0</v>
      </c>
      <c r="J46" s="118">
        <f t="shared" si="92"/>
        <v>0</v>
      </c>
      <c r="K46" s="118">
        <f t="shared" si="92"/>
        <v>0</v>
      </c>
      <c r="L46" s="118">
        <f t="shared" si="92"/>
        <v>0</v>
      </c>
      <c r="M46" s="118">
        <f t="shared" si="92"/>
        <v>0</v>
      </c>
      <c r="N46" s="118">
        <f t="shared" si="92"/>
        <v>0</v>
      </c>
      <c r="O46" s="118">
        <f t="shared" si="92"/>
        <v>0</v>
      </c>
      <c r="P46" s="118">
        <f t="shared" si="92"/>
        <v>0</v>
      </c>
      <c r="Q46" s="118">
        <f t="shared" si="92"/>
        <v>0</v>
      </c>
      <c r="R46" s="118">
        <f t="shared" si="92"/>
        <v>0</v>
      </c>
      <c r="S46" s="118">
        <f t="shared" si="92"/>
        <v>0</v>
      </c>
      <c r="T46" s="118">
        <f t="shared" si="92"/>
        <v>0</v>
      </c>
      <c r="U46" s="118">
        <f t="shared" si="92"/>
        <v>0</v>
      </c>
      <c r="V46" s="118">
        <f t="shared" si="92"/>
        <v>0</v>
      </c>
      <c r="W46" s="118">
        <f t="shared" si="92"/>
        <v>0</v>
      </c>
      <c r="X46" s="118">
        <f t="shared" si="92"/>
        <v>0</v>
      </c>
      <c r="Y46" s="118">
        <f t="shared" si="92"/>
        <v>0</v>
      </c>
      <c r="Z46" s="118">
        <f t="shared" si="92"/>
        <v>0</v>
      </c>
      <c r="AA46" s="118">
        <f t="shared" si="92"/>
        <v>0</v>
      </c>
      <c r="AB46" s="118">
        <f t="shared" si="92"/>
        <v>0</v>
      </c>
      <c r="AC46" s="118">
        <f t="shared" si="92"/>
        <v>0</v>
      </c>
      <c r="AD46" s="118">
        <f t="shared" si="92"/>
        <v>0</v>
      </c>
      <c r="AE46" s="118">
        <f t="shared" si="92"/>
        <v>0</v>
      </c>
      <c r="AF46" s="118">
        <f t="shared" si="92"/>
        <v>0</v>
      </c>
      <c r="AG46" s="118">
        <f t="shared" si="92"/>
        <v>0</v>
      </c>
      <c r="AH46" s="118">
        <f t="shared" si="92"/>
        <v>0</v>
      </c>
      <c r="AI46" s="118">
        <f t="shared" si="92"/>
        <v>0</v>
      </c>
      <c r="AJ46" s="118">
        <f t="shared" si="92"/>
        <v>0</v>
      </c>
      <c r="AK46" s="118">
        <f t="shared" si="92"/>
        <v>0</v>
      </c>
      <c r="AL46" s="118">
        <f t="shared" si="92"/>
        <v>0</v>
      </c>
      <c r="AM46" s="118">
        <f t="shared" si="92"/>
        <v>0</v>
      </c>
      <c r="AN46" s="118">
        <f t="shared" si="92"/>
        <v>0</v>
      </c>
      <c r="AO46" s="118">
        <f t="shared" si="92"/>
        <v>0</v>
      </c>
      <c r="AP46" s="118">
        <f t="shared" si="92"/>
        <v>0</v>
      </c>
      <c r="AQ46" s="118">
        <f t="shared" si="92"/>
        <v>0</v>
      </c>
      <c r="AR46" s="118">
        <f t="shared" si="92"/>
        <v>0</v>
      </c>
      <c r="AS46" s="118">
        <f t="shared" si="92"/>
        <v>0</v>
      </c>
      <c r="AT46" s="118">
        <f t="shared" si="92"/>
        <v>0</v>
      </c>
      <c r="AU46" s="118">
        <f t="shared" si="92"/>
        <v>0</v>
      </c>
      <c r="AV46" s="118">
        <f t="shared" si="92"/>
        <v>0</v>
      </c>
      <c r="AW46" s="118">
        <f t="shared" si="92"/>
        <v>0</v>
      </c>
      <c r="AX46" s="118">
        <f t="shared" si="92"/>
        <v>0</v>
      </c>
      <c r="AY46" s="118">
        <f t="shared" si="92"/>
        <v>0</v>
      </c>
      <c r="AZ46" s="118">
        <f t="shared" si="92"/>
        <v>0</v>
      </c>
      <c r="BA46" s="118">
        <f t="shared" si="92"/>
        <v>0</v>
      </c>
      <c r="BB46" s="118">
        <f t="shared" si="92"/>
        <v>0</v>
      </c>
      <c r="BC46" s="118">
        <f t="shared" si="92"/>
        <v>0</v>
      </c>
      <c r="BD46" s="118">
        <f t="shared" si="92"/>
        <v>0</v>
      </c>
      <c r="BE46" s="118">
        <f t="shared" si="92"/>
        <v>0</v>
      </c>
      <c r="BF46" s="118">
        <f t="shared" si="92"/>
        <v>0</v>
      </c>
      <c r="BG46" s="118">
        <f t="shared" si="92"/>
        <v>0</v>
      </c>
      <c r="BH46" s="118">
        <f t="shared" si="92"/>
        <v>0</v>
      </c>
      <c r="BI46" s="118">
        <f t="shared" si="92"/>
        <v>0</v>
      </c>
      <c r="BJ46" s="118">
        <f t="shared" si="92"/>
        <v>0</v>
      </c>
      <c r="BK46" s="118">
        <f t="shared" si="92"/>
        <v>-23482.89</v>
      </c>
      <c r="BL46" s="118">
        <f t="shared" si="92"/>
        <v>282987.77231000003</v>
      </c>
      <c r="BM46" s="118">
        <f t="shared" si="92"/>
        <v>-50921.5</v>
      </c>
      <c r="BN46" s="118">
        <f t="shared" si="92"/>
        <v>-51866.13</v>
      </c>
      <c r="BO46" s="118">
        <f t="shared" si="92"/>
        <v>-57051.43</v>
      </c>
      <c r="BP46" s="118">
        <f t="shared" ref="BP46:BV46" si="93">SUM(BP43:BP45)</f>
        <v>800464.00383365294</v>
      </c>
      <c r="BQ46" s="118">
        <f t="shared" si="93"/>
        <v>-56934.21</v>
      </c>
      <c r="BR46" s="118">
        <f t="shared" si="93"/>
        <v>-72101.990000000005</v>
      </c>
      <c r="BS46" s="118">
        <f t="shared" si="93"/>
        <v>-62760.65</v>
      </c>
      <c r="BT46" s="118">
        <f t="shared" si="93"/>
        <v>-61567.75</v>
      </c>
      <c r="BU46" s="118">
        <f t="shared" si="93"/>
        <v>-61071.14</v>
      </c>
      <c r="BV46" s="118">
        <f t="shared" si="93"/>
        <v>-54624.42</v>
      </c>
      <c r="BW46" s="118">
        <f t="shared" ref="BW46:CA46" si="94">SUM(BW43:BW45)</f>
        <v>-63853.65</v>
      </c>
      <c r="BX46" s="118">
        <f t="shared" si="94"/>
        <v>-59213.09</v>
      </c>
      <c r="BY46" s="118">
        <f t="shared" si="94"/>
        <v>-63770.66</v>
      </c>
      <c r="BZ46" s="118">
        <f t="shared" si="94"/>
        <v>-73346.790364500048</v>
      </c>
      <c r="CA46" s="118">
        <f t="shared" si="94"/>
        <v>-72256.892933788578</v>
      </c>
    </row>
    <row r="47" spans="1:79" x14ac:dyDescent="0.2">
      <c r="B47" s="39" t="s">
        <v>261</v>
      </c>
      <c r="D47" s="115">
        <f>D42+D46</f>
        <v>0</v>
      </c>
      <c r="E47" s="115">
        <f>E42+E46</f>
        <v>0</v>
      </c>
      <c r="F47" s="115">
        <f t="shared" ref="F47:BO47" si="95">F42+F46</f>
        <v>0</v>
      </c>
      <c r="G47" s="115">
        <f t="shared" si="95"/>
        <v>0</v>
      </c>
      <c r="H47" s="115">
        <f t="shared" si="95"/>
        <v>0</v>
      </c>
      <c r="I47" s="115">
        <f t="shared" si="95"/>
        <v>0</v>
      </c>
      <c r="J47" s="115">
        <f t="shared" si="95"/>
        <v>0</v>
      </c>
      <c r="K47" s="115">
        <f t="shared" si="95"/>
        <v>0</v>
      </c>
      <c r="L47" s="115">
        <f t="shared" si="95"/>
        <v>0</v>
      </c>
      <c r="M47" s="115">
        <f t="shared" si="95"/>
        <v>0</v>
      </c>
      <c r="N47" s="115">
        <f t="shared" si="95"/>
        <v>0</v>
      </c>
      <c r="O47" s="115">
        <f t="shared" si="95"/>
        <v>0</v>
      </c>
      <c r="P47" s="115">
        <f t="shared" si="95"/>
        <v>0</v>
      </c>
      <c r="Q47" s="115">
        <f t="shared" si="95"/>
        <v>0</v>
      </c>
      <c r="R47" s="115">
        <f t="shared" si="95"/>
        <v>0</v>
      </c>
      <c r="S47" s="115">
        <f t="shared" si="95"/>
        <v>0</v>
      </c>
      <c r="T47" s="115">
        <f t="shared" si="95"/>
        <v>0</v>
      </c>
      <c r="U47" s="115">
        <f t="shared" si="95"/>
        <v>0</v>
      </c>
      <c r="V47" s="115">
        <f t="shared" si="95"/>
        <v>0</v>
      </c>
      <c r="W47" s="115">
        <f t="shared" si="95"/>
        <v>0</v>
      </c>
      <c r="X47" s="115">
        <f t="shared" si="95"/>
        <v>0</v>
      </c>
      <c r="Y47" s="115">
        <f t="shared" si="95"/>
        <v>0</v>
      </c>
      <c r="Z47" s="115">
        <f t="shared" si="95"/>
        <v>0</v>
      </c>
      <c r="AA47" s="115">
        <f t="shared" si="95"/>
        <v>0</v>
      </c>
      <c r="AB47" s="115">
        <f t="shared" si="95"/>
        <v>0</v>
      </c>
      <c r="AC47" s="115">
        <f t="shared" si="95"/>
        <v>0</v>
      </c>
      <c r="AD47" s="115">
        <f t="shared" si="95"/>
        <v>0</v>
      </c>
      <c r="AE47" s="115">
        <f t="shared" si="95"/>
        <v>0</v>
      </c>
      <c r="AF47" s="115">
        <f t="shared" si="95"/>
        <v>0</v>
      </c>
      <c r="AG47" s="115">
        <f t="shared" si="95"/>
        <v>0</v>
      </c>
      <c r="AH47" s="115">
        <f t="shared" si="95"/>
        <v>0</v>
      </c>
      <c r="AI47" s="115">
        <f t="shared" si="95"/>
        <v>0</v>
      </c>
      <c r="AJ47" s="115">
        <f t="shared" si="95"/>
        <v>0</v>
      </c>
      <c r="AK47" s="115">
        <f t="shared" si="95"/>
        <v>0</v>
      </c>
      <c r="AL47" s="115">
        <f t="shared" si="95"/>
        <v>0</v>
      </c>
      <c r="AM47" s="115">
        <f t="shared" si="95"/>
        <v>0</v>
      </c>
      <c r="AN47" s="115">
        <f t="shared" si="95"/>
        <v>0</v>
      </c>
      <c r="AO47" s="115">
        <f t="shared" si="95"/>
        <v>0</v>
      </c>
      <c r="AP47" s="115">
        <f t="shared" si="95"/>
        <v>0</v>
      </c>
      <c r="AQ47" s="115">
        <f t="shared" si="95"/>
        <v>0</v>
      </c>
      <c r="AR47" s="115">
        <f t="shared" si="95"/>
        <v>0</v>
      </c>
      <c r="AS47" s="115">
        <f t="shared" si="95"/>
        <v>0</v>
      </c>
      <c r="AT47" s="115">
        <f t="shared" si="95"/>
        <v>0</v>
      </c>
      <c r="AU47" s="115">
        <f t="shared" si="95"/>
        <v>0</v>
      </c>
      <c r="AV47" s="115">
        <f t="shared" si="95"/>
        <v>0</v>
      </c>
      <c r="AW47" s="115">
        <f t="shared" si="95"/>
        <v>0</v>
      </c>
      <c r="AX47" s="115">
        <f t="shared" si="95"/>
        <v>0</v>
      </c>
      <c r="AY47" s="115">
        <f t="shared" si="95"/>
        <v>0</v>
      </c>
      <c r="AZ47" s="115">
        <f t="shared" si="95"/>
        <v>0</v>
      </c>
      <c r="BA47" s="115">
        <f t="shared" si="95"/>
        <v>0</v>
      </c>
      <c r="BB47" s="115">
        <f t="shared" si="95"/>
        <v>0</v>
      </c>
      <c r="BC47" s="115">
        <f t="shared" si="95"/>
        <v>0</v>
      </c>
      <c r="BD47" s="115">
        <f t="shared" si="95"/>
        <v>0</v>
      </c>
      <c r="BE47" s="115">
        <f t="shared" si="95"/>
        <v>0</v>
      </c>
      <c r="BF47" s="115">
        <f t="shared" si="95"/>
        <v>0</v>
      </c>
      <c r="BG47" s="115">
        <f t="shared" si="95"/>
        <v>0</v>
      </c>
      <c r="BH47" s="115">
        <f t="shared" si="95"/>
        <v>0</v>
      </c>
      <c r="BI47" s="115">
        <f t="shared" si="95"/>
        <v>0</v>
      </c>
      <c r="BJ47" s="115">
        <f t="shared" si="95"/>
        <v>0</v>
      </c>
      <c r="BK47" s="115">
        <f t="shared" si="95"/>
        <v>-23482.89</v>
      </c>
      <c r="BL47" s="115">
        <f t="shared" si="95"/>
        <v>259504.88231000002</v>
      </c>
      <c r="BM47" s="115">
        <f t="shared" si="95"/>
        <v>208583.38231000002</v>
      </c>
      <c r="BN47" s="115">
        <f t="shared" si="95"/>
        <v>156717.25231000001</v>
      </c>
      <c r="BO47" s="115">
        <f t="shared" si="95"/>
        <v>99665.822310000018</v>
      </c>
      <c r="BP47" s="115">
        <f t="shared" ref="BP47:BV47" si="96">BP42+BP46</f>
        <v>900129.8261436529</v>
      </c>
      <c r="BQ47" s="115">
        <f t="shared" si="96"/>
        <v>843195.61614365294</v>
      </c>
      <c r="BR47" s="115">
        <f t="shared" si="96"/>
        <v>771093.62614365295</v>
      </c>
      <c r="BS47" s="115">
        <f t="shared" si="96"/>
        <v>708332.97614365292</v>
      </c>
      <c r="BT47" s="115">
        <f t="shared" si="96"/>
        <v>646765.22614365292</v>
      </c>
      <c r="BU47" s="115">
        <f t="shared" si="96"/>
        <v>585694.08614365291</v>
      </c>
      <c r="BV47" s="115">
        <f t="shared" si="96"/>
        <v>531069.66614365287</v>
      </c>
      <c r="BW47" s="115">
        <f t="shared" ref="BW47:CA47" si="97">BW42+BW46</f>
        <v>467216.01614365284</v>
      </c>
      <c r="BX47" s="115">
        <f t="shared" si="97"/>
        <v>408002.92614365288</v>
      </c>
      <c r="BY47" s="115">
        <f t="shared" si="97"/>
        <v>344232.26614365284</v>
      </c>
      <c r="BZ47" s="115">
        <f t="shared" si="97"/>
        <v>270885.47577915282</v>
      </c>
      <c r="CA47" s="115">
        <f t="shared" si="97"/>
        <v>198628.58284536423</v>
      </c>
    </row>
    <row r="48" spans="1:79" x14ac:dyDescent="0.2">
      <c r="BW48" s="115"/>
      <c r="BX48" s="115"/>
      <c r="BY48" s="115"/>
      <c r="BZ48" s="115"/>
      <c r="CA48" s="115"/>
    </row>
    <row r="49" spans="1:79" x14ac:dyDescent="0.2">
      <c r="A49" s="4" t="s">
        <v>266</v>
      </c>
      <c r="C49" s="120">
        <v>18239101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Y49" s="25"/>
      <c r="BZ49" s="25"/>
      <c r="CA49" s="25"/>
    </row>
    <row r="50" spans="1:79" x14ac:dyDescent="0.2">
      <c r="B50" s="39" t="s">
        <v>257</v>
      </c>
      <c r="C50" s="120">
        <v>25400471</v>
      </c>
      <c r="D50" s="115">
        <v>0</v>
      </c>
      <c r="E50" s="115">
        <f>D54</f>
        <v>0</v>
      </c>
      <c r="F50" s="115">
        <f>E54</f>
        <v>0</v>
      </c>
      <c r="G50" s="115">
        <f t="shared" ref="G50:BO50" si="98">F54</f>
        <v>0</v>
      </c>
      <c r="H50" s="115">
        <f t="shared" si="98"/>
        <v>0</v>
      </c>
      <c r="I50" s="115">
        <f t="shared" si="98"/>
        <v>0</v>
      </c>
      <c r="J50" s="115">
        <f t="shared" si="98"/>
        <v>0</v>
      </c>
      <c r="K50" s="115">
        <f t="shared" si="98"/>
        <v>0</v>
      </c>
      <c r="L50" s="115">
        <f t="shared" si="98"/>
        <v>0</v>
      </c>
      <c r="M50" s="115">
        <f t="shared" si="98"/>
        <v>0</v>
      </c>
      <c r="N50" s="115">
        <f t="shared" si="98"/>
        <v>0</v>
      </c>
      <c r="O50" s="115">
        <f t="shared" si="98"/>
        <v>0</v>
      </c>
      <c r="P50" s="115">
        <f t="shared" si="98"/>
        <v>0</v>
      </c>
      <c r="Q50" s="115">
        <f t="shared" si="98"/>
        <v>0</v>
      </c>
      <c r="R50" s="115">
        <f t="shared" si="98"/>
        <v>0</v>
      </c>
      <c r="S50" s="115">
        <f t="shared" si="98"/>
        <v>0</v>
      </c>
      <c r="T50" s="115">
        <f t="shared" si="98"/>
        <v>0</v>
      </c>
      <c r="U50" s="115">
        <f t="shared" si="98"/>
        <v>-168504.32698013465</v>
      </c>
      <c r="V50" s="115">
        <f t="shared" si="98"/>
        <v>-153067.87387301345</v>
      </c>
      <c r="W50" s="115">
        <f t="shared" si="98"/>
        <v>-136870.38635348945</v>
      </c>
      <c r="X50" s="115">
        <f t="shared" si="98"/>
        <v>-121693.79843201705</v>
      </c>
      <c r="Y50" s="115">
        <f t="shared" si="98"/>
        <v>-107051.81621468785</v>
      </c>
      <c r="Z50" s="115">
        <f t="shared" si="98"/>
        <v>-92440.277160452242</v>
      </c>
      <c r="AA50" s="115">
        <f t="shared" si="98"/>
        <v>-78439.76895367344</v>
      </c>
      <c r="AB50" s="115">
        <f t="shared" si="98"/>
        <v>-64131.604460193441</v>
      </c>
      <c r="AC50" s="115">
        <f t="shared" si="98"/>
        <v>-47992.293593999842</v>
      </c>
      <c r="AD50" s="115">
        <f t="shared" si="98"/>
        <v>-32776.33104900024</v>
      </c>
      <c r="AE50" s="115">
        <f t="shared" si="98"/>
        <v>-18883.213003065841</v>
      </c>
      <c r="AF50" s="115">
        <f t="shared" si="98"/>
        <v>-5600.2573196982412</v>
      </c>
      <c r="AG50" s="115">
        <f t="shared" si="98"/>
        <v>1165638.2562179731</v>
      </c>
      <c r="AH50" s="115">
        <f t="shared" si="98"/>
        <v>1074933.1920167054</v>
      </c>
      <c r="AI50" s="115">
        <f t="shared" si="98"/>
        <v>956803.34807238227</v>
      </c>
      <c r="AJ50" s="115">
        <f t="shared" si="98"/>
        <v>856844.59464242449</v>
      </c>
      <c r="AK50" s="115">
        <f t="shared" si="98"/>
        <v>750255.56148134149</v>
      </c>
      <c r="AL50" s="115">
        <f t="shared" si="98"/>
        <v>653378.38980668085</v>
      </c>
      <c r="AM50" s="115">
        <f t="shared" si="98"/>
        <v>563350.89117573074</v>
      </c>
      <c r="AN50" s="115">
        <f t="shared" si="98"/>
        <v>461891.73857335182</v>
      </c>
      <c r="AO50" s="115">
        <f t="shared" si="98"/>
        <v>369274.28772768821</v>
      </c>
      <c r="AP50" s="115">
        <f t="shared" si="98"/>
        <v>266834.7492021214</v>
      </c>
      <c r="AQ50" s="115">
        <f t="shared" si="98"/>
        <v>175239.93129764916</v>
      </c>
      <c r="AR50" s="115">
        <f t="shared" si="98"/>
        <v>81621.29183429676</v>
      </c>
      <c r="AS50" s="115">
        <f t="shared" si="98"/>
        <v>14125.692600086637</v>
      </c>
      <c r="AT50" s="115">
        <f t="shared" si="98"/>
        <v>-3151.432154795566</v>
      </c>
      <c r="AU50" s="115">
        <f t="shared" si="98"/>
        <v>-10978.557360647967</v>
      </c>
      <c r="AV50" s="115">
        <f t="shared" si="98"/>
        <v>-18716.341866185605</v>
      </c>
      <c r="AW50" s="115">
        <f t="shared" si="98"/>
        <v>-27032.611830648606</v>
      </c>
      <c r="AX50" s="115">
        <f t="shared" si="98"/>
        <v>-34630.266468809954</v>
      </c>
      <c r="AY50" s="115">
        <f t="shared" si="98"/>
        <v>-41359.970424349493</v>
      </c>
      <c r="AZ50" s="115">
        <f t="shared" si="98"/>
        <v>-48866.341635780293</v>
      </c>
      <c r="BA50" s="115">
        <f t="shared" si="98"/>
        <v>-56057.771635780293</v>
      </c>
      <c r="BB50" s="115">
        <f t="shared" si="98"/>
        <v>-63305.551635780292</v>
      </c>
      <c r="BC50" s="115">
        <f t="shared" si="98"/>
        <v>-70539.971635780297</v>
      </c>
      <c r="BD50" s="115">
        <f t="shared" si="98"/>
        <v>-77454.721635780297</v>
      </c>
      <c r="BE50" s="115">
        <f t="shared" si="98"/>
        <v>-698139.13163578033</v>
      </c>
      <c r="BF50" s="115">
        <f t="shared" si="98"/>
        <v>-636374.74163578032</v>
      </c>
      <c r="BG50" s="115">
        <f t="shared" si="98"/>
        <v>-573333.78163578035</v>
      </c>
      <c r="BH50" s="115">
        <f t="shared" si="98"/>
        <v>-507751.45163578034</v>
      </c>
      <c r="BI50" s="115">
        <f t="shared" si="98"/>
        <v>-441936.59163578035</v>
      </c>
      <c r="BJ50" s="115">
        <f t="shared" si="98"/>
        <v>-378690.52163578034</v>
      </c>
      <c r="BK50" s="115">
        <f t="shared" si="98"/>
        <v>-318387.61163578031</v>
      </c>
      <c r="BL50" s="115">
        <f t="shared" si="98"/>
        <v>-255908.1616357803</v>
      </c>
      <c r="BM50" s="115">
        <f t="shared" si="98"/>
        <v>-195081.93163578029</v>
      </c>
      <c r="BN50" s="115">
        <f t="shared" si="98"/>
        <v>-131774.9116357803</v>
      </c>
      <c r="BO50" s="115">
        <f t="shared" si="98"/>
        <v>-72586.711635780302</v>
      </c>
      <c r="BP50" s="115">
        <f t="shared" ref="BP50" si="99">BO54</f>
        <v>-13570.7016357803</v>
      </c>
      <c r="BQ50" s="115">
        <f t="shared" ref="BQ50" si="100">BP54</f>
        <v>-219661.47221055531</v>
      </c>
      <c r="BR50" s="115">
        <f t="shared" ref="BR50" si="101">BQ54</f>
        <v>-196486.60221055531</v>
      </c>
      <c r="BS50" s="115">
        <f t="shared" ref="BS50" si="102">BR54</f>
        <v>-173002.00221055531</v>
      </c>
      <c r="BT50" s="115">
        <f t="shared" ref="BT50" si="103">BS54</f>
        <v>-147695.16221055531</v>
      </c>
      <c r="BU50" s="115">
        <f t="shared" ref="BU50" si="104">BT54</f>
        <v>-124396.54221055532</v>
      </c>
      <c r="BV50" s="115">
        <f t="shared" ref="BV50" si="105">BU54</f>
        <v>-101759.92221055532</v>
      </c>
      <c r="BW50" s="115">
        <f t="shared" ref="BW50" si="106">BV54</f>
        <v>-80713.752210555322</v>
      </c>
      <c r="BX50" s="115">
        <f t="shared" ref="BX50" si="107">BW54</f>
        <v>-58251.622210555317</v>
      </c>
      <c r="BY50" s="115">
        <f t="shared" ref="BY50" si="108">BX54</f>
        <v>-37568.792210555315</v>
      </c>
      <c r="BZ50" s="115">
        <f t="shared" ref="BZ50" si="109">BY54</f>
        <v>-16534.542210555315</v>
      </c>
      <c r="CA50" s="115">
        <f t="shared" ref="CA50" si="110">BZ54</f>
        <v>4083.567064844683</v>
      </c>
    </row>
    <row r="51" spans="1:79" x14ac:dyDescent="0.2">
      <c r="B51" s="116" t="s">
        <v>258</v>
      </c>
      <c r="C51" s="114"/>
      <c r="D51" s="305">
        <v>0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-174339.95907047705</v>
      </c>
      <c r="U51" s="305">
        <v>0</v>
      </c>
      <c r="V51" s="305">
        <v>0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305">
        <v>0</v>
      </c>
      <c r="AC51" s="305">
        <v>0</v>
      </c>
      <c r="AD51" s="305">
        <v>0</v>
      </c>
      <c r="AE51" s="305">
        <v>0</v>
      </c>
      <c r="AF51" s="305">
        <v>1202060.3148560976</v>
      </c>
      <c r="AG51" s="305">
        <v>0</v>
      </c>
      <c r="AH51" s="305">
        <v>0</v>
      </c>
      <c r="AI51" s="305">
        <v>0</v>
      </c>
      <c r="AJ51" s="305">
        <v>0</v>
      </c>
      <c r="AK51" s="305">
        <v>0</v>
      </c>
      <c r="AL51" s="305">
        <v>0</v>
      </c>
      <c r="AM51" s="305">
        <v>0</v>
      </c>
      <c r="AN51" s="305">
        <v>0</v>
      </c>
      <c r="AO51" s="305">
        <v>0</v>
      </c>
      <c r="AP51" s="305">
        <v>0</v>
      </c>
      <c r="AQ51" s="305">
        <v>0</v>
      </c>
      <c r="AR51" s="305">
        <v>-8392.3902011108112</v>
      </c>
      <c r="AS51" s="305">
        <v>0</v>
      </c>
      <c r="AT51" s="305">
        <v>0</v>
      </c>
      <c r="AU51" s="305">
        <v>0</v>
      </c>
      <c r="AV51" s="305">
        <v>0</v>
      </c>
      <c r="AW51" s="305">
        <v>0</v>
      </c>
      <c r="AX51" s="305">
        <v>0</v>
      </c>
      <c r="AY51" s="305">
        <v>0</v>
      </c>
      <c r="AZ51" s="305">
        <v>0</v>
      </c>
      <c r="BA51" s="305">
        <v>0</v>
      </c>
      <c r="BB51" s="305">
        <v>0</v>
      </c>
      <c r="BC51" s="305">
        <v>0</v>
      </c>
      <c r="BD51" s="305">
        <v>-644684.38</v>
      </c>
      <c r="BE51" s="305">
        <v>0</v>
      </c>
      <c r="BF51" s="305">
        <v>0</v>
      </c>
      <c r="BG51" s="305">
        <v>0</v>
      </c>
      <c r="BH51" s="305">
        <v>0</v>
      </c>
      <c r="BI51" s="305">
        <v>0</v>
      </c>
      <c r="BJ51" s="305">
        <v>0</v>
      </c>
      <c r="BK51" s="305">
        <v>0</v>
      </c>
      <c r="BL51" s="305">
        <v>0</v>
      </c>
      <c r="BM51" s="305">
        <v>0</v>
      </c>
      <c r="BN51" s="305">
        <v>0</v>
      </c>
      <c r="BO51" s="305">
        <v>0</v>
      </c>
      <c r="BP51" s="305">
        <v>-251333.770574775</v>
      </c>
      <c r="BQ51" s="305">
        <v>0</v>
      </c>
      <c r="BR51" s="305">
        <v>0</v>
      </c>
      <c r="BS51" s="305">
        <v>0</v>
      </c>
      <c r="BT51" s="305">
        <v>0</v>
      </c>
      <c r="BU51" s="305">
        <v>0</v>
      </c>
      <c r="BV51" s="305">
        <v>0</v>
      </c>
      <c r="BW51" s="305">
        <v>0</v>
      </c>
      <c r="BX51" s="305">
        <v>0</v>
      </c>
      <c r="BY51" s="305">
        <v>0</v>
      </c>
      <c r="BZ51" s="305">
        <v>0</v>
      </c>
      <c r="CA51" s="305">
        <v>0</v>
      </c>
    </row>
    <row r="52" spans="1:79" x14ac:dyDescent="0.2">
      <c r="B52" s="116" t="s">
        <v>259</v>
      </c>
      <c r="D52" s="305">
        <v>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5835.6320903424003</v>
      </c>
      <c r="U52" s="305">
        <v>15436.4531071212</v>
      </c>
      <c r="V52" s="305">
        <v>16197.487519523997</v>
      </c>
      <c r="W52" s="305">
        <v>15176.587921472401</v>
      </c>
      <c r="X52" s="305">
        <v>14641.9822173292</v>
      </c>
      <c r="Y52" s="305">
        <v>14611.539054235602</v>
      </c>
      <c r="Z52" s="305">
        <v>14000.508206778799</v>
      </c>
      <c r="AA52" s="305">
        <v>14308.164493480001</v>
      </c>
      <c r="AB52" s="305">
        <v>16139.310866193598</v>
      </c>
      <c r="AC52" s="305">
        <v>15215.9625449996</v>
      </c>
      <c r="AD52" s="305">
        <v>13893.1180459344</v>
      </c>
      <c r="AE52" s="305">
        <v>13282.9556833676</v>
      </c>
      <c r="AF52" s="305">
        <v>-30821.801318426202</v>
      </c>
      <c r="AG52" s="305">
        <v>-90705.064201267684</v>
      </c>
      <c r="AH52" s="305">
        <v>-118129.8439443231</v>
      </c>
      <c r="AI52" s="305">
        <v>-99958.753429957826</v>
      </c>
      <c r="AJ52" s="305">
        <v>-106589.033161083</v>
      </c>
      <c r="AK52" s="305">
        <v>-96877.171674660611</v>
      </c>
      <c r="AL52" s="305">
        <v>-90027.498630950096</v>
      </c>
      <c r="AM52" s="305">
        <v>-101459.1526023789</v>
      </c>
      <c r="AN52" s="305">
        <v>-92617.450845663625</v>
      </c>
      <c r="AO52" s="305">
        <v>-102439.53852556681</v>
      </c>
      <c r="AP52" s="305">
        <v>-91594.81790447222</v>
      </c>
      <c r="AQ52" s="305">
        <v>-93618.639463352403</v>
      </c>
      <c r="AR52" s="305">
        <v>-59103.209033099309</v>
      </c>
      <c r="AS52" s="305">
        <v>-17277.124754882203</v>
      </c>
      <c r="AT52" s="305">
        <v>-7827.1252058524005</v>
      </c>
      <c r="AU52" s="305">
        <v>-7737.7845055376401</v>
      </c>
      <c r="AV52" s="305">
        <v>-8316.2699644630011</v>
      </c>
      <c r="AW52" s="305">
        <v>-7597.6546381613462</v>
      </c>
      <c r="AX52" s="305">
        <v>-6729.7039555395368</v>
      </c>
      <c r="AY52" s="305">
        <v>-7506.3712114308037</v>
      </c>
      <c r="AZ52" s="305">
        <v>-7191.43</v>
      </c>
      <c r="BA52" s="305">
        <v>-7247.78</v>
      </c>
      <c r="BB52" s="305">
        <v>-7234.42</v>
      </c>
      <c r="BC52" s="305">
        <v>-6914.75</v>
      </c>
      <c r="BD52" s="305">
        <v>23999.97</v>
      </c>
      <c r="BE52" s="305">
        <v>61764.39</v>
      </c>
      <c r="BF52" s="305">
        <v>63040.959999999999</v>
      </c>
      <c r="BG52" s="305">
        <v>65582.33</v>
      </c>
      <c r="BH52" s="305">
        <v>65814.86</v>
      </c>
      <c r="BI52" s="305">
        <v>63246.07</v>
      </c>
      <c r="BJ52" s="305">
        <v>60302.91</v>
      </c>
      <c r="BK52" s="305">
        <v>62479.450000000004</v>
      </c>
      <c r="BL52" s="117">
        <f>-'Schedule 12&amp;26'!C42</f>
        <v>60826.23</v>
      </c>
      <c r="BM52" s="117">
        <f>-'Schedule 12&amp;26'!D42</f>
        <v>63307.02</v>
      </c>
      <c r="BN52" s="117">
        <f>-'Schedule 12&amp;26'!E42</f>
        <v>59188.2</v>
      </c>
      <c r="BO52" s="117">
        <f>-'Schedule 12&amp;26'!F42</f>
        <v>59016.01</v>
      </c>
      <c r="BP52" s="117">
        <f>-'Schedule 12&amp;26'!G42</f>
        <v>45243</v>
      </c>
      <c r="BQ52" s="117">
        <f>-'Schedule 12&amp;26'!H42</f>
        <v>23174.87</v>
      </c>
      <c r="BR52" s="117">
        <f>-'Schedule 12&amp;26'!I42</f>
        <v>23484.6</v>
      </c>
      <c r="BS52" s="117">
        <f>-'Schedule 12&amp;26'!J42</f>
        <v>25306.84</v>
      </c>
      <c r="BT52" s="117">
        <f>-'Schedule 12&amp;26'!K42</f>
        <v>23298.62</v>
      </c>
      <c r="BU52" s="117">
        <f>-'Schedule 12&amp;26'!L42</f>
        <v>22636.62</v>
      </c>
      <c r="BV52" s="117">
        <f>-'Schedule 12&amp;26'!M42</f>
        <v>21046.17</v>
      </c>
      <c r="BW52" s="117">
        <f>-'Schedule 12&amp;26'!N42</f>
        <v>22462.13</v>
      </c>
      <c r="BX52" s="305">
        <v>20682.830000000002</v>
      </c>
      <c r="BY52" s="305">
        <v>21034.25</v>
      </c>
      <c r="BZ52" s="117">
        <f>-'Amort Estimate'!D52</f>
        <v>20618.109275399998</v>
      </c>
      <c r="CA52" s="117">
        <f>-'Amort Estimate'!E52</f>
        <v>20661.02378856</v>
      </c>
    </row>
    <row r="53" spans="1:79" x14ac:dyDescent="0.2">
      <c r="B53" s="39" t="s">
        <v>260</v>
      </c>
      <c r="D53" s="118">
        <f t="shared" ref="D53:BC53" si="111">SUM(D51:D52)</f>
        <v>0</v>
      </c>
      <c r="E53" s="118">
        <f t="shared" si="111"/>
        <v>0</v>
      </c>
      <c r="F53" s="118">
        <f t="shared" ref="F53:S53" si="112">SUM(F51:F52)</f>
        <v>0</v>
      </c>
      <c r="G53" s="118">
        <f t="shared" si="112"/>
        <v>0</v>
      </c>
      <c r="H53" s="118">
        <f t="shared" si="112"/>
        <v>0</v>
      </c>
      <c r="I53" s="118">
        <f t="shared" si="112"/>
        <v>0</v>
      </c>
      <c r="J53" s="118">
        <f t="shared" si="112"/>
        <v>0</v>
      </c>
      <c r="K53" s="118">
        <f t="shared" si="112"/>
        <v>0</v>
      </c>
      <c r="L53" s="118">
        <f t="shared" si="112"/>
        <v>0</v>
      </c>
      <c r="M53" s="118">
        <f t="shared" si="112"/>
        <v>0</v>
      </c>
      <c r="N53" s="118">
        <f t="shared" si="112"/>
        <v>0</v>
      </c>
      <c r="O53" s="118">
        <f t="shared" si="112"/>
        <v>0</v>
      </c>
      <c r="P53" s="118">
        <f t="shared" si="112"/>
        <v>0</v>
      </c>
      <c r="Q53" s="118">
        <f t="shared" si="112"/>
        <v>0</v>
      </c>
      <c r="R53" s="118">
        <f t="shared" si="112"/>
        <v>0</v>
      </c>
      <c r="S53" s="118">
        <f t="shared" si="112"/>
        <v>0</v>
      </c>
      <c r="T53" s="118">
        <f t="shared" si="111"/>
        <v>-168504.32698013465</v>
      </c>
      <c r="U53" s="118">
        <f t="shared" si="111"/>
        <v>15436.4531071212</v>
      </c>
      <c r="V53" s="118">
        <f t="shared" si="111"/>
        <v>16197.487519523997</v>
      </c>
      <c r="W53" s="118">
        <f t="shared" si="111"/>
        <v>15176.587921472401</v>
      </c>
      <c r="X53" s="118">
        <f t="shared" si="111"/>
        <v>14641.9822173292</v>
      </c>
      <c r="Y53" s="118">
        <f t="shared" si="111"/>
        <v>14611.539054235602</v>
      </c>
      <c r="Z53" s="118">
        <f t="shared" si="111"/>
        <v>14000.508206778799</v>
      </c>
      <c r="AA53" s="118">
        <f t="shared" si="111"/>
        <v>14308.164493480001</v>
      </c>
      <c r="AB53" s="118">
        <f t="shared" si="111"/>
        <v>16139.310866193598</v>
      </c>
      <c r="AC53" s="118">
        <f t="shared" si="111"/>
        <v>15215.9625449996</v>
      </c>
      <c r="AD53" s="118">
        <f t="shared" si="111"/>
        <v>13893.1180459344</v>
      </c>
      <c r="AE53" s="118">
        <f t="shared" si="111"/>
        <v>13282.9556833676</v>
      </c>
      <c r="AF53" s="118">
        <f t="shared" si="111"/>
        <v>1171238.5135376714</v>
      </c>
      <c r="AG53" s="118">
        <f t="shared" si="111"/>
        <v>-90705.064201267684</v>
      </c>
      <c r="AH53" s="118">
        <f t="shared" si="111"/>
        <v>-118129.8439443231</v>
      </c>
      <c r="AI53" s="118">
        <f t="shared" si="111"/>
        <v>-99958.753429957826</v>
      </c>
      <c r="AJ53" s="118">
        <f t="shared" si="111"/>
        <v>-106589.033161083</v>
      </c>
      <c r="AK53" s="118">
        <f t="shared" si="111"/>
        <v>-96877.171674660611</v>
      </c>
      <c r="AL53" s="118">
        <f t="shared" si="111"/>
        <v>-90027.498630950096</v>
      </c>
      <c r="AM53" s="118">
        <f t="shared" si="111"/>
        <v>-101459.1526023789</v>
      </c>
      <c r="AN53" s="118">
        <f t="shared" si="111"/>
        <v>-92617.450845663625</v>
      </c>
      <c r="AO53" s="118">
        <f t="shared" si="111"/>
        <v>-102439.53852556681</v>
      </c>
      <c r="AP53" s="118">
        <f t="shared" si="111"/>
        <v>-91594.81790447222</v>
      </c>
      <c r="AQ53" s="118">
        <f t="shared" si="111"/>
        <v>-93618.639463352403</v>
      </c>
      <c r="AR53" s="118">
        <f t="shared" si="111"/>
        <v>-67495.599234210124</v>
      </c>
      <c r="AS53" s="118">
        <f t="shared" si="111"/>
        <v>-17277.124754882203</v>
      </c>
      <c r="AT53" s="118">
        <f t="shared" si="111"/>
        <v>-7827.1252058524005</v>
      </c>
      <c r="AU53" s="118">
        <f t="shared" si="111"/>
        <v>-7737.7845055376401</v>
      </c>
      <c r="AV53" s="118">
        <f t="shared" si="111"/>
        <v>-8316.2699644630011</v>
      </c>
      <c r="AW53" s="118">
        <f t="shared" si="111"/>
        <v>-7597.6546381613462</v>
      </c>
      <c r="AX53" s="118">
        <f t="shared" si="111"/>
        <v>-6729.7039555395368</v>
      </c>
      <c r="AY53" s="118">
        <f t="shared" si="111"/>
        <v>-7506.3712114308037</v>
      </c>
      <c r="AZ53" s="118">
        <f t="shared" si="111"/>
        <v>-7191.43</v>
      </c>
      <c r="BA53" s="118">
        <f t="shared" si="111"/>
        <v>-7247.78</v>
      </c>
      <c r="BB53" s="118">
        <f t="shared" si="111"/>
        <v>-7234.42</v>
      </c>
      <c r="BC53" s="118">
        <f t="shared" si="111"/>
        <v>-6914.75</v>
      </c>
      <c r="BD53" s="118">
        <f t="shared" ref="BD53:BO53" si="113">SUM(BD51:BD52)</f>
        <v>-620684.41</v>
      </c>
      <c r="BE53" s="118">
        <f t="shared" si="113"/>
        <v>61764.39</v>
      </c>
      <c r="BF53" s="118">
        <f t="shared" si="113"/>
        <v>63040.959999999999</v>
      </c>
      <c r="BG53" s="118">
        <f t="shared" si="113"/>
        <v>65582.33</v>
      </c>
      <c r="BH53" s="118">
        <f t="shared" si="113"/>
        <v>65814.86</v>
      </c>
      <c r="BI53" s="118">
        <f t="shared" si="113"/>
        <v>63246.07</v>
      </c>
      <c r="BJ53" s="118">
        <f t="shared" si="113"/>
        <v>60302.91</v>
      </c>
      <c r="BK53" s="118">
        <f t="shared" si="113"/>
        <v>62479.450000000004</v>
      </c>
      <c r="BL53" s="118">
        <f t="shared" si="113"/>
        <v>60826.23</v>
      </c>
      <c r="BM53" s="118">
        <f t="shared" si="113"/>
        <v>63307.02</v>
      </c>
      <c r="BN53" s="118">
        <f t="shared" si="113"/>
        <v>59188.2</v>
      </c>
      <c r="BO53" s="118">
        <f t="shared" si="113"/>
        <v>59016.01</v>
      </c>
      <c r="BP53" s="118">
        <f t="shared" ref="BP53:BV53" si="114">SUM(BP51:BP52)</f>
        <v>-206090.770574775</v>
      </c>
      <c r="BQ53" s="118">
        <f t="shared" si="114"/>
        <v>23174.87</v>
      </c>
      <c r="BR53" s="118">
        <f t="shared" si="114"/>
        <v>23484.6</v>
      </c>
      <c r="BS53" s="118">
        <f t="shared" si="114"/>
        <v>25306.84</v>
      </c>
      <c r="BT53" s="118">
        <f t="shared" si="114"/>
        <v>23298.62</v>
      </c>
      <c r="BU53" s="118">
        <f t="shared" si="114"/>
        <v>22636.62</v>
      </c>
      <c r="BV53" s="118">
        <f t="shared" si="114"/>
        <v>21046.17</v>
      </c>
      <c r="BW53" s="118">
        <f t="shared" ref="BW53:CA53" si="115">SUM(BW51:BW52)</f>
        <v>22462.13</v>
      </c>
      <c r="BX53" s="118">
        <f t="shared" si="115"/>
        <v>20682.830000000002</v>
      </c>
      <c r="BY53" s="118">
        <f t="shared" si="115"/>
        <v>21034.25</v>
      </c>
      <c r="BZ53" s="118">
        <f t="shared" si="115"/>
        <v>20618.109275399998</v>
      </c>
      <c r="CA53" s="118">
        <f t="shared" si="115"/>
        <v>20661.02378856</v>
      </c>
    </row>
    <row r="54" spans="1:79" x14ac:dyDescent="0.2">
      <c r="B54" s="39" t="s">
        <v>261</v>
      </c>
      <c r="D54" s="115">
        <f t="shared" ref="D54:BO54" si="116">D50+D53</f>
        <v>0</v>
      </c>
      <c r="E54" s="115">
        <f t="shared" si="116"/>
        <v>0</v>
      </c>
      <c r="F54" s="115">
        <f t="shared" si="116"/>
        <v>0</v>
      </c>
      <c r="G54" s="115">
        <f t="shared" si="116"/>
        <v>0</v>
      </c>
      <c r="H54" s="115">
        <f t="shared" si="116"/>
        <v>0</v>
      </c>
      <c r="I54" s="115">
        <f t="shared" si="116"/>
        <v>0</v>
      </c>
      <c r="J54" s="115">
        <f t="shared" si="116"/>
        <v>0</v>
      </c>
      <c r="K54" s="115">
        <f t="shared" si="116"/>
        <v>0</v>
      </c>
      <c r="L54" s="115">
        <f t="shared" si="116"/>
        <v>0</v>
      </c>
      <c r="M54" s="115">
        <f t="shared" si="116"/>
        <v>0</v>
      </c>
      <c r="N54" s="115">
        <f t="shared" si="116"/>
        <v>0</v>
      </c>
      <c r="O54" s="115">
        <f t="shared" si="116"/>
        <v>0</v>
      </c>
      <c r="P54" s="115">
        <f t="shared" si="116"/>
        <v>0</v>
      </c>
      <c r="Q54" s="115">
        <f t="shared" si="116"/>
        <v>0</v>
      </c>
      <c r="R54" s="115">
        <f t="shared" si="116"/>
        <v>0</v>
      </c>
      <c r="S54" s="115">
        <f t="shared" si="116"/>
        <v>0</v>
      </c>
      <c r="T54" s="115">
        <f t="shared" si="116"/>
        <v>-168504.32698013465</v>
      </c>
      <c r="U54" s="115">
        <f t="shared" si="116"/>
        <v>-153067.87387301345</v>
      </c>
      <c r="V54" s="115">
        <f t="shared" si="116"/>
        <v>-136870.38635348945</v>
      </c>
      <c r="W54" s="115">
        <f t="shared" si="116"/>
        <v>-121693.79843201705</v>
      </c>
      <c r="X54" s="115">
        <f t="shared" si="116"/>
        <v>-107051.81621468785</v>
      </c>
      <c r="Y54" s="115">
        <f t="shared" si="116"/>
        <v>-92440.277160452242</v>
      </c>
      <c r="Z54" s="115">
        <f t="shared" si="116"/>
        <v>-78439.76895367344</v>
      </c>
      <c r="AA54" s="115">
        <f t="shared" si="116"/>
        <v>-64131.604460193441</v>
      </c>
      <c r="AB54" s="115">
        <f t="shared" si="116"/>
        <v>-47992.293593999842</v>
      </c>
      <c r="AC54" s="115">
        <f t="shared" si="116"/>
        <v>-32776.33104900024</v>
      </c>
      <c r="AD54" s="115">
        <f t="shared" si="116"/>
        <v>-18883.213003065841</v>
      </c>
      <c r="AE54" s="115">
        <f t="shared" si="116"/>
        <v>-5600.2573196982412</v>
      </c>
      <c r="AF54" s="115">
        <f t="shared" si="116"/>
        <v>1165638.2562179731</v>
      </c>
      <c r="AG54" s="115">
        <f t="shared" si="116"/>
        <v>1074933.1920167054</v>
      </c>
      <c r="AH54" s="115">
        <f t="shared" si="116"/>
        <v>956803.34807238227</v>
      </c>
      <c r="AI54" s="115">
        <f t="shared" si="116"/>
        <v>856844.59464242449</v>
      </c>
      <c r="AJ54" s="115">
        <f t="shared" si="116"/>
        <v>750255.56148134149</v>
      </c>
      <c r="AK54" s="115">
        <f t="shared" si="116"/>
        <v>653378.38980668085</v>
      </c>
      <c r="AL54" s="115">
        <f t="shared" si="116"/>
        <v>563350.89117573074</v>
      </c>
      <c r="AM54" s="115">
        <f t="shared" si="116"/>
        <v>461891.73857335182</v>
      </c>
      <c r="AN54" s="115">
        <f t="shared" si="116"/>
        <v>369274.28772768821</v>
      </c>
      <c r="AO54" s="115">
        <f t="shared" si="116"/>
        <v>266834.7492021214</v>
      </c>
      <c r="AP54" s="115">
        <f t="shared" si="116"/>
        <v>175239.93129764916</v>
      </c>
      <c r="AQ54" s="115">
        <f t="shared" si="116"/>
        <v>81621.29183429676</v>
      </c>
      <c r="AR54" s="115">
        <f t="shared" si="116"/>
        <v>14125.692600086637</v>
      </c>
      <c r="AS54" s="115">
        <f t="shared" si="116"/>
        <v>-3151.432154795566</v>
      </c>
      <c r="AT54" s="115">
        <f t="shared" si="116"/>
        <v>-10978.557360647967</v>
      </c>
      <c r="AU54" s="115">
        <f t="shared" si="116"/>
        <v>-18716.341866185605</v>
      </c>
      <c r="AV54" s="115">
        <f t="shared" si="116"/>
        <v>-27032.611830648606</v>
      </c>
      <c r="AW54" s="115">
        <f t="shared" si="116"/>
        <v>-34630.266468809954</v>
      </c>
      <c r="AX54" s="115">
        <f t="shared" si="116"/>
        <v>-41359.970424349493</v>
      </c>
      <c r="AY54" s="115">
        <f t="shared" si="116"/>
        <v>-48866.341635780293</v>
      </c>
      <c r="AZ54" s="115">
        <f t="shared" si="116"/>
        <v>-56057.771635780293</v>
      </c>
      <c r="BA54" s="115">
        <f t="shared" si="116"/>
        <v>-63305.551635780292</v>
      </c>
      <c r="BB54" s="115">
        <f t="shared" si="116"/>
        <v>-70539.971635780297</v>
      </c>
      <c r="BC54" s="115">
        <f t="shared" si="116"/>
        <v>-77454.721635780297</v>
      </c>
      <c r="BD54" s="115">
        <f t="shared" si="116"/>
        <v>-698139.13163578033</v>
      </c>
      <c r="BE54" s="115">
        <f t="shared" si="116"/>
        <v>-636374.74163578032</v>
      </c>
      <c r="BF54" s="115">
        <f t="shared" si="116"/>
        <v>-573333.78163578035</v>
      </c>
      <c r="BG54" s="115">
        <f t="shared" si="116"/>
        <v>-507751.45163578034</v>
      </c>
      <c r="BH54" s="115">
        <f t="shared" si="116"/>
        <v>-441936.59163578035</v>
      </c>
      <c r="BI54" s="115">
        <f t="shared" si="116"/>
        <v>-378690.52163578034</v>
      </c>
      <c r="BJ54" s="115">
        <f t="shared" si="116"/>
        <v>-318387.61163578031</v>
      </c>
      <c r="BK54" s="115">
        <f t="shared" si="116"/>
        <v>-255908.1616357803</v>
      </c>
      <c r="BL54" s="115">
        <f t="shared" si="116"/>
        <v>-195081.93163578029</v>
      </c>
      <c r="BM54" s="115">
        <f t="shared" si="116"/>
        <v>-131774.9116357803</v>
      </c>
      <c r="BN54" s="115">
        <f t="shared" si="116"/>
        <v>-72586.711635780302</v>
      </c>
      <c r="BO54" s="115">
        <f t="shared" si="116"/>
        <v>-13570.7016357803</v>
      </c>
      <c r="BP54" s="115">
        <f t="shared" ref="BP54:BV54" si="117">BP50+BP53</f>
        <v>-219661.47221055531</v>
      </c>
      <c r="BQ54" s="115">
        <f t="shared" si="117"/>
        <v>-196486.60221055531</v>
      </c>
      <c r="BR54" s="115">
        <f t="shared" si="117"/>
        <v>-173002.00221055531</v>
      </c>
      <c r="BS54" s="115">
        <f t="shared" si="117"/>
        <v>-147695.16221055531</v>
      </c>
      <c r="BT54" s="115">
        <f t="shared" si="117"/>
        <v>-124396.54221055532</v>
      </c>
      <c r="BU54" s="115">
        <f t="shared" si="117"/>
        <v>-101759.92221055532</v>
      </c>
      <c r="BV54" s="115">
        <f t="shared" si="117"/>
        <v>-80713.752210555322</v>
      </c>
      <c r="BW54" s="115">
        <f t="shared" ref="BW54:CA54" si="118">BW50+BW53</f>
        <v>-58251.622210555317</v>
      </c>
      <c r="BX54" s="115">
        <f t="shared" si="118"/>
        <v>-37568.792210555315</v>
      </c>
      <c r="BY54" s="115">
        <f t="shared" si="118"/>
        <v>-16534.542210555315</v>
      </c>
      <c r="BZ54" s="115">
        <f t="shared" si="118"/>
        <v>4083.567064844683</v>
      </c>
      <c r="CA54" s="115">
        <f t="shared" si="118"/>
        <v>24744.590853404683</v>
      </c>
    </row>
    <row r="55" spans="1:79" x14ac:dyDescent="0.2">
      <c r="BW55" s="115"/>
      <c r="BX55" s="115"/>
      <c r="BY55" s="115"/>
      <c r="BZ55" s="115"/>
      <c r="CA55" s="115"/>
    </row>
    <row r="56" spans="1:79" x14ac:dyDescent="0.2">
      <c r="A56" s="4" t="s">
        <v>267</v>
      </c>
      <c r="C56" s="120">
        <v>18239111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Y56" s="25"/>
      <c r="BZ56" s="25"/>
      <c r="CA56" s="25"/>
    </row>
    <row r="57" spans="1:79" x14ac:dyDescent="0.2">
      <c r="B57" s="39" t="s">
        <v>257</v>
      </c>
      <c r="C57" s="120">
        <v>25400481</v>
      </c>
      <c r="D57" s="115">
        <v>0</v>
      </c>
      <c r="E57" s="115">
        <f>D62</f>
        <v>0</v>
      </c>
      <c r="F57" s="115">
        <f>E62</f>
        <v>0</v>
      </c>
      <c r="G57" s="115">
        <f t="shared" ref="G57:BO57" si="119">F62</f>
        <v>0</v>
      </c>
      <c r="H57" s="115">
        <f t="shared" si="119"/>
        <v>0</v>
      </c>
      <c r="I57" s="115">
        <f t="shared" si="119"/>
        <v>0</v>
      </c>
      <c r="J57" s="115">
        <f t="shared" si="119"/>
        <v>0</v>
      </c>
      <c r="K57" s="115">
        <f t="shared" si="119"/>
        <v>0</v>
      </c>
      <c r="L57" s="115">
        <f t="shared" si="119"/>
        <v>0</v>
      </c>
      <c r="M57" s="115">
        <f t="shared" si="119"/>
        <v>0</v>
      </c>
      <c r="N57" s="115">
        <f t="shared" si="119"/>
        <v>0</v>
      </c>
      <c r="O57" s="115">
        <f t="shared" si="119"/>
        <v>0</v>
      </c>
      <c r="P57" s="115">
        <f t="shared" si="119"/>
        <v>0</v>
      </c>
      <c r="Q57" s="115">
        <f t="shared" si="119"/>
        <v>0</v>
      </c>
      <c r="R57" s="115">
        <f t="shared" si="119"/>
        <v>0</v>
      </c>
      <c r="S57" s="115">
        <f t="shared" si="119"/>
        <v>0</v>
      </c>
      <c r="T57" s="115">
        <f t="shared" si="119"/>
        <v>0</v>
      </c>
      <c r="U57" s="115">
        <f t="shared" si="119"/>
        <v>-120791.26963922278</v>
      </c>
      <c r="V57" s="115">
        <f t="shared" si="119"/>
        <v>-109917.72085517838</v>
      </c>
      <c r="W57" s="115">
        <f t="shared" si="119"/>
        <v>-99127.199990121182</v>
      </c>
      <c r="X57" s="115">
        <f t="shared" si="119"/>
        <v>-90676.180053146789</v>
      </c>
      <c r="Y57" s="115">
        <f t="shared" si="119"/>
        <v>-79445.521353130796</v>
      </c>
      <c r="Z57" s="115">
        <f t="shared" si="119"/>
        <v>-68629.69913728039</v>
      </c>
      <c r="AA57" s="115">
        <f t="shared" si="119"/>
        <v>-59650.247183037987</v>
      </c>
      <c r="AB57" s="115">
        <f t="shared" si="119"/>
        <v>-49807.734647279984</v>
      </c>
      <c r="AC57" s="115">
        <f t="shared" si="119"/>
        <v>-39421.944538033182</v>
      </c>
      <c r="AD57" s="115">
        <f t="shared" si="119"/>
        <v>-27908.25634703198</v>
      </c>
      <c r="AE57" s="115">
        <f t="shared" si="119"/>
        <v>-18229.193049323581</v>
      </c>
      <c r="AF57" s="115">
        <f t="shared" si="119"/>
        <v>-8268.6429188455822</v>
      </c>
      <c r="AG57" s="115">
        <f t="shared" si="119"/>
        <v>-356.16645376838551</v>
      </c>
      <c r="AH57" s="115">
        <f t="shared" si="119"/>
        <v>603.46392124121451</v>
      </c>
      <c r="AI57" s="115">
        <f t="shared" si="119"/>
        <v>1074.2800782792144</v>
      </c>
      <c r="AJ57" s="115">
        <f t="shared" si="119"/>
        <v>1074.2800782792144</v>
      </c>
      <c r="AK57" s="115">
        <f t="shared" si="119"/>
        <v>1074.2800782792144</v>
      </c>
      <c r="AL57" s="115">
        <f t="shared" si="119"/>
        <v>1074.2800782792144</v>
      </c>
      <c r="AM57" s="115">
        <f t="shared" si="119"/>
        <v>1074.2800782792144</v>
      </c>
      <c r="AN57" s="115">
        <f t="shared" si="119"/>
        <v>1074.2800782792144</v>
      </c>
      <c r="AO57" s="115">
        <f t="shared" si="119"/>
        <v>1074.2800782792144</v>
      </c>
      <c r="AP57" s="115">
        <f t="shared" si="119"/>
        <v>1074.2800782792144</v>
      </c>
      <c r="AQ57" s="115">
        <f t="shared" si="119"/>
        <v>1074.2800782792144</v>
      </c>
      <c r="AR57" s="115">
        <f t="shared" si="119"/>
        <v>1074.2800782792144</v>
      </c>
      <c r="AS57" s="115">
        <f t="shared" si="119"/>
        <v>1359180.811589503</v>
      </c>
      <c r="AT57" s="115">
        <f t="shared" si="119"/>
        <v>1256679.8527626984</v>
      </c>
      <c r="AU57" s="115">
        <f t="shared" si="119"/>
        <v>1144474.5172622169</v>
      </c>
      <c r="AV57" s="115">
        <f t="shared" si="119"/>
        <v>991224.06644523493</v>
      </c>
      <c r="AW57" s="115">
        <f t="shared" si="119"/>
        <v>866806.36016818136</v>
      </c>
      <c r="AX57" s="115">
        <f t="shared" si="119"/>
        <v>750502.3031043855</v>
      </c>
      <c r="AY57" s="115">
        <f t="shared" si="119"/>
        <v>640125.77807959937</v>
      </c>
      <c r="AZ57" s="115">
        <f t="shared" si="119"/>
        <v>526913.34565329715</v>
      </c>
      <c r="BA57" s="115">
        <f t="shared" si="119"/>
        <v>414185.64565329714</v>
      </c>
      <c r="BB57" s="115">
        <f t="shared" si="119"/>
        <v>289529.78565329715</v>
      </c>
      <c r="BC57" s="115">
        <f t="shared" si="119"/>
        <v>173479.21565329714</v>
      </c>
      <c r="BD57" s="115">
        <f t="shared" si="119"/>
        <v>54431.575653297143</v>
      </c>
      <c r="BE57" s="115">
        <f t="shared" si="119"/>
        <v>-206875.49434670288</v>
      </c>
      <c r="BF57" s="115">
        <f t="shared" si="119"/>
        <v>-199357.75434670289</v>
      </c>
      <c r="BG57" s="115">
        <f t="shared" si="119"/>
        <v>-189360.96434670288</v>
      </c>
      <c r="BH57" s="115">
        <f t="shared" si="119"/>
        <v>-177854.86434670287</v>
      </c>
      <c r="BI57" s="115">
        <f t="shared" si="119"/>
        <v>-167227.96434670288</v>
      </c>
      <c r="BJ57" s="115">
        <f t="shared" si="119"/>
        <v>-156218.47434670289</v>
      </c>
      <c r="BK57" s="115">
        <f t="shared" si="119"/>
        <v>-146353.31434670289</v>
      </c>
      <c r="BL57" s="115">
        <f t="shared" si="119"/>
        <v>-135995.2943467029</v>
      </c>
      <c r="BM57" s="115">
        <f t="shared" si="119"/>
        <v>-125447.5343467029</v>
      </c>
      <c r="BN57" s="115">
        <f t="shared" si="119"/>
        <v>-114880.4743467029</v>
      </c>
      <c r="BO57" s="115">
        <f t="shared" si="119"/>
        <v>-105273.3143467029</v>
      </c>
      <c r="BP57" s="115">
        <f t="shared" ref="BP57" si="120">BO62</f>
        <v>-94904.884346702893</v>
      </c>
      <c r="BQ57" s="115">
        <f t="shared" ref="BQ57" si="121">BP62</f>
        <v>-244697.65466126814</v>
      </c>
      <c r="BR57" s="115">
        <f t="shared" ref="BR57" si="122">BQ62</f>
        <v>-224972.17466126813</v>
      </c>
      <c r="BS57" s="115">
        <f>BR62</f>
        <v>-203868.24466126814</v>
      </c>
      <c r="BT57" s="115">
        <f t="shared" ref="BT57" si="123">BS62</f>
        <v>-181946.42466126813</v>
      </c>
      <c r="BU57" s="115">
        <f t="shared" ref="BU57" si="124">BT62</f>
        <v>-160862.99466126814</v>
      </c>
      <c r="BV57" s="115">
        <f t="shared" ref="BV57" si="125">BU62</f>
        <v>-140645.84466126814</v>
      </c>
      <c r="BW57" s="115">
        <f t="shared" ref="BW57" si="126">BV62</f>
        <v>-121304.94466126815</v>
      </c>
      <c r="BX57" s="115">
        <f t="shared" ref="BX57" si="127">BW62</f>
        <v>-100638.71466126815</v>
      </c>
      <c r="BY57" s="115">
        <f t="shared" ref="BY57" si="128">BX62</f>
        <v>-82046.934661268155</v>
      </c>
      <c r="BZ57" s="115">
        <f t="shared" ref="BZ57" si="129">BY62</f>
        <v>-62174.394661268154</v>
      </c>
      <c r="CA57" s="115">
        <f t="shared" ref="CA57" si="130">BZ62</f>
        <v>-41080.035242708153</v>
      </c>
    </row>
    <row r="58" spans="1:79" x14ac:dyDescent="0.2">
      <c r="B58" s="116" t="s">
        <v>258</v>
      </c>
      <c r="C58" s="114"/>
      <c r="D58" s="305">
        <v>0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-123235.11244162398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305">
        <v>0</v>
      </c>
      <c r="AC58" s="305">
        <v>0</v>
      </c>
      <c r="AD58" s="305">
        <v>0</v>
      </c>
      <c r="AE58" s="305">
        <v>0</v>
      </c>
      <c r="AF58" s="305">
        <v>0</v>
      </c>
      <c r="AG58" s="305">
        <v>0</v>
      </c>
      <c r="AH58" s="305">
        <v>0</v>
      </c>
      <c r="AI58" s="305">
        <v>0</v>
      </c>
      <c r="AJ58" s="305">
        <v>0</v>
      </c>
      <c r="AK58" s="305">
        <v>0</v>
      </c>
      <c r="AL58" s="305">
        <v>0</v>
      </c>
      <c r="AM58" s="305">
        <v>0</v>
      </c>
      <c r="AN58" s="305">
        <v>0</v>
      </c>
      <c r="AO58" s="305">
        <v>0</v>
      </c>
      <c r="AP58" s="305">
        <v>0</v>
      </c>
      <c r="AQ58" s="305">
        <v>0</v>
      </c>
      <c r="AR58" s="305">
        <v>1389689.2889829746</v>
      </c>
      <c r="AS58" s="305">
        <v>0</v>
      </c>
      <c r="AT58" s="305">
        <v>0</v>
      </c>
      <c r="AU58" s="305">
        <v>0</v>
      </c>
      <c r="AV58" s="305">
        <v>0</v>
      </c>
      <c r="AW58" s="305">
        <v>0</v>
      </c>
      <c r="AX58" s="305">
        <v>0</v>
      </c>
      <c r="AY58" s="305">
        <v>0</v>
      </c>
      <c r="AZ58" s="305">
        <v>0</v>
      </c>
      <c r="BA58" s="305">
        <v>0</v>
      </c>
      <c r="BB58" s="305">
        <v>0</v>
      </c>
      <c r="BC58" s="305">
        <v>0</v>
      </c>
      <c r="BD58" s="305">
        <v>-195227.02</v>
      </c>
      <c r="BE58" s="305">
        <v>0</v>
      </c>
      <c r="BF58" s="305">
        <v>0</v>
      </c>
      <c r="BG58" s="305">
        <v>0</v>
      </c>
      <c r="BH58" s="305">
        <v>0</v>
      </c>
      <c r="BI58" s="305">
        <v>0</v>
      </c>
      <c r="BJ58" s="305">
        <v>0</v>
      </c>
      <c r="BK58" s="305">
        <v>0</v>
      </c>
      <c r="BL58" s="305">
        <v>0</v>
      </c>
      <c r="BM58" s="305">
        <v>0</v>
      </c>
      <c r="BN58" s="305">
        <v>0</v>
      </c>
      <c r="BO58" s="305">
        <v>0</v>
      </c>
      <c r="BP58" s="305">
        <v>-164365.95031456524</v>
      </c>
      <c r="BQ58" s="305">
        <v>0</v>
      </c>
      <c r="BR58" s="305">
        <v>0</v>
      </c>
      <c r="BS58" s="305">
        <v>0</v>
      </c>
      <c r="BT58" s="305">
        <v>0</v>
      </c>
      <c r="BU58" s="305">
        <v>0</v>
      </c>
      <c r="BV58" s="305">
        <v>0</v>
      </c>
      <c r="BW58" s="305">
        <v>0</v>
      </c>
      <c r="BX58" s="305">
        <v>0</v>
      </c>
      <c r="BY58" s="305">
        <v>0</v>
      </c>
      <c r="BZ58" s="305">
        <v>0</v>
      </c>
      <c r="CA58" s="305">
        <v>0</v>
      </c>
    </row>
    <row r="59" spans="1:79" x14ac:dyDescent="0.2">
      <c r="B59" s="116" t="s">
        <v>405</v>
      </c>
      <c r="C59" s="114"/>
      <c r="D59" s="305">
        <v>0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305">
        <v>0</v>
      </c>
      <c r="AC59" s="305">
        <v>0</v>
      </c>
      <c r="AD59" s="305">
        <v>0</v>
      </c>
      <c r="AE59" s="305">
        <v>0</v>
      </c>
      <c r="AF59" s="305">
        <v>2541.9869394935959</v>
      </c>
      <c r="AG59" s="305">
        <v>0</v>
      </c>
      <c r="AH59" s="305">
        <v>0</v>
      </c>
      <c r="AI59" s="305">
        <v>0</v>
      </c>
      <c r="AJ59" s="305">
        <v>0</v>
      </c>
      <c r="AK59" s="305">
        <v>0</v>
      </c>
      <c r="AL59" s="305">
        <v>0</v>
      </c>
      <c r="AM59" s="305">
        <v>0</v>
      </c>
      <c r="AN59" s="305">
        <v>0</v>
      </c>
      <c r="AO59" s="305">
        <v>0</v>
      </c>
      <c r="AP59" s="305">
        <v>0</v>
      </c>
      <c r="AQ59" s="305">
        <v>0</v>
      </c>
      <c r="AR59" s="305">
        <v>0</v>
      </c>
      <c r="AS59" s="305">
        <v>0</v>
      </c>
      <c r="AT59" s="305">
        <v>0</v>
      </c>
      <c r="AU59" s="305">
        <v>0</v>
      </c>
      <c r="AV59" s="305">
        <v>0</v>
      </c>
      <c r="AW59" s="305">
        <v>0</v>
      </c>
      <c r="AX59" s="305">
        <v>0</v>
      </c>
      <c r="AY59" s="305">
        <v>0</v>
      </c>
      <c r="AZ59" s="305">
        <v>0</v>
      </c>
      <c r="BA59" s="305">
        <v>0</v>
      </c>
      <c r="BB59" s="305">
        <v>0</v>
      </c>
      <c r="BC59" s="305">
        <v>0</v>
      </c>
      <c r="BD59" s="305">
        <v>0</v>
      </c>
      <c r="BE59" s="305">
        <v>0</v>
      </c>
      <c r="BF59" s="305">
        <v>0</v>
      </c>
      <c r="BG59" s="305">
        <v>0</v>
      </c>
      <c r="BH59" s="305">
        <v>0</v>
      </c>
      <c r="BI59" s="305">
        <v>0</v>
      </c>
      <c r="BJ59" s="305">
        <v>0</v>
      </c>
      <c r="BK59" s="305">
        <v>0</v>
      </c>
      <c r="BL59" s="305">
        <v>0</v>
      </c>
      <c r="BM59" s="305">
        <v>0</v>
      </c>
      <c r="BN59" s="305">
        <v>0</v>
      </c>
      <c r="BO59" s="305">
        <v>0</v>
      </c>
      <c r="BP59" s="305">
        <v>0</v>
      </c>
      <c r="BQ59" s="305">
        <v>0</v>
      </c>
      <c r="BR59" s="305">
        <v>0</v>
      </c>
      <c r="BS59" s="305">
        <v>0</v>
      </c>
      <c r="BT59" s="305">
        <v>0</v>
      </c>
      <c r="BU59" s="305">
        <v>0</v>
      </c>
      <c r="BV59" s="305">
        <v>0</v>
      </c>
      <c r="BW59" s="305">
        <v>0</v>
      </c>
      <c r="BX59" s="305">
        <v>0</v>
      </c>
      <c r="BY59" s="305">
        <v>0</v>
      </c>
      <c r="BZ59" s="305">
        <v>0</v>
      </c>
      <c r="CA59" s="305">
        <v>0</v>
      </c>
    </row>
    <row r="60" spans="1:79" x14ac:dyDescent="0.2">
      <c r="B60" s="116" t="s">
        <v>259</v>
      </c>
      <c r="D60" s="305">
        <v>0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2443.8428024012001</v>
      </c>
      <c r="U60" s="305">
        <v>10873.548784044402</v>
      </c>
      <c r="V60" s="305">
        <v>10790.520865057199</v>
      </c>
      <c r="W60" s="305">
        <v>8451.0199369744005</v>
      </c>
      <c r="X60" s="305">
        <v>11230.658700015998</v>
      </c>
      <c r="Y60" s="305">
        <v>10815.822215850401</v>
      </c>
      <c r="Z60" s="305">
        <v>8979.4519542424005</v>
      </c>
      <c r="AA60" s="305">
        <v>9842.512535758</v>
      </c>
      <c r="AB60" s="305">
        <v>10385.7901092468</v>
      </c>
      <c r="AC60" s="305">
        <v>11513.6881910012</v>
      </c>
      <c r="AD60" s="305">
        <v>9679.0632977083987</v>
      </c>
      <c r="AE60" s="305">
        <v>9960.5501304779991</v>
      </c>
      <c r="AF60" s="305">
        <v>5370.4895255836009</v>
      </c>
      <c r="AG60" s="305">
        <v>959.63037500960002</v>
      </c>
      <c r="AH60" s="305">
        <v>470.81615703799997</v>
      </c>
      <c r="AI60" s="305">
        <v>0</v>
      </c>
      <c r="AJ60" s="305">
        <v>0</v>
      </c>
      <c r="AK60" s="305">
        <v>0</v>
      </c>
      <c r="AL60" s="305">
        <v>0</v>
      </c>
      <c r="AM60" s="305">
        <v>0</v>
      </c>
      <c r="AN60" s="305">
        <v>0</v>
      </c>
      <c r="AO60" s="305">
        <v>0</v>
      </c>
      <c r="AP60" s="305">
        <v>0</v>
      </c>
      <c r="AQ60" s="305">
        <v>0</v>
      </c>
      <c r="AR60" s="305">
        <v>-31582.757471751003</v>
      </c>
      <c r="AS60" s="305">
        <v>-102500.9588268045</v>
      </c>
      <c r="AT60" s="305">
        <v>-112205.33550048149</v>
      </c>
      <c r="AU60" s="305">
        <v>-153250.45081698202</v>
      </c>
      <c r="AV60" s="305">
        <v>-124417.70627705357</v>
      </c>
      <c r="AW60" s="305">
        <v>-116304.05706379587</v>
      </c>
      <c r="AX60" s="305">
        <v>-110376.5250247861</v>
      </c>
      <c r="AY60" s="305">
        <v>-113212.43242630217</v>
      </c>
      <c r="AZ60" s="305">
        <v>-112727.7</v>
      </c>
      <c r="BA60" s="305">
        <v>-124655.86</v>
      </c>
      <c r="BB60" s="305">
        <v>-116050.57</v>
      </c>
      <c r="BC60" s="305">
        <v>-119047.64</v>
      </c>
      <c r="BD60" s="305">
        <v>-66080.05</v>
      </c>
      <c r="BE60" s="305">
        <v>7517.74</v>
      </c>
      <c r="BF60" s="305">
        <v>9996.7900000000009</v>
      </c>
      <c r="BG60" s="305">
        <v>11506.1</v>
      </c>
      <c r="BH60" s="305">
        <v>10626.9</v>
      </c>
      <c r="BI60" s="305">
        <v>11009.49</v>
      </c>
      <c r="BJ60" s="305">
        <v>9865.16</v>
      </c>
      <c r="BK60" s="305">
        <v>10358.02</v>
      </c>
      <c r="BL60" s="117">
        <f>-'Schedule 10&amp;31'!C42</f>
        <v>10547.76</v>
      </c>
      <c r="BM60" s="117">
        <f>-'Schedule 10&amp;31'!D42</f>
        <v>10567.06</v>
      </c>
      <c r="BN60" s="117">
        <f>-'Schedule 10&amp;31'!E42</f>
        <v>9607.16</v>
      </c>
      <c r="BO60" s="117">
        <f>-'Schedule 10&amp;31'!F42</f>
        <v>10368.43</v>
      </c>
      <c r="BP60" s="117">
        <f>-'Schedule 10&amp;31'!G42</f>
        <v>14573.18</v>
      </c>
      <c r="BQ60" s="117">
        <f>-'Schedule 10&amp;31'!H42</f>
        <v>19725.48</v>
      </c>
      <c r="BR60" s="117">
        <f>-'Schedule 10&amp;31'!I42</f>
        <v>21103.93</v>
      </c>
      <c r="BS60" s="117">
        <f>-'Schedule 10&amp;31'!J42</f>
        <v>21921.82</v>
      </c>
      <c r="BT60" s="117">
        <f>-'Schedule 10&amp;31'!K42</f>
        <v>21083.43</v>
      </c>
      <c r="BU60" s="117">
        <f>-'Schedule 10&amp;31'!L42</f>
        <v>20217.150000000001</v>
      </c>
      <c r="BV60" s="117">
        <f>-'Schedule 10&amp;31'!M42</f>
        <v>19340.900000000001</v>
      </c>
      <c r="BW60" s="117">
        <f>-'Schedule 10&amp;31'!N42</f>
        <v>20666.23</v>
      </c>
      <c r="BX60" s="305">
        <v>18591.78</v>
      </c>
      <c r="BY60" s="305">
        <v>19872.54</v>
      </c>
      <c r="BZ60" s="117">
        <f>-'Amort Estimate'!D61</f>
        <v>21094.359418559998</v>
      </c>
      <c r="CA60" s="117">
        <f>-'Amort Estimate'!E61</f>
        <v>21344.417886719999</v>
      </c>
    </row>
    <row r="61" spans="1:79" x14ac:dyDescent="0.2">
      <c r="B61" s="39" t="s">
        <v>260</v>
      </c>
      <c r="D61" s="118">
        <f t="shared" ref="D61:BC61" si="131">SUM(D58:D60)</f>
        <v>0</v>
      </c>
      <c r="E61" s="118">
        <f t="shared" si="131"/>
        <v>0</v>
      </c>
      <c r="F61" s="118">
        <f t="shared" si="131"/>
        <v>0</v>
      </c>
      <c r="G61" s="118">
        <f t="shared" si="131"/>
        <v>0</v>
      </c>
      <c r="H61" s="118">
        <f t="shared" si="131"/>
        <v>0</v>
      </c>
      <c r="I61" s="118">
        <f t="shared" si="131"/>
        <v>0</v>
      </c>
      <c r="J61" s="118">
        <f t="shared" si="131"/>
        <v>0</v>
      </c>
      <c r="K61" s="118">
        <f t="shared" si="131"/>
        <v>0</v>
      </c>
      <c r="L61" s="118">
        <f t="shared" si="131"/>
        <v>0</v>
      </c>
      <c r="M61" s="118">
        <f t="shared" si="131"/>
        <v>0</v>
      </c>
      <c r="N61" s="118">
        <f t="shared" si="131"/>
        <v>0</v>
      </c>
      <c r="O61" s="118">
        <f t="shared" si="131"/>
        <v>0</v>
      </c>
      <c r="P61" s="118">
        <f t="shared" si="131"/>
        <v>0</v>
      </c>
      <c r="Q61" s="118">
        <f t="shared" si="131"/>
        <v>0</v>
      </c>
      <c r="R61" s="118">
        <f t="shared" si="131"/>
        <v>0</v>
      </c>
      <c r="S61" s="118">
        <f t="shared" si="131"/>
        <v>0</v>
      </c>
      <c r="T61" s="118">
        <f t="shared" si="131"/>
        <v>-120791.26963922278</v>
      </c>
      <c r="U61" s="118">
        <f t="shared" si="131"/>
        <v>10873.548784044402</v>
      </c>
      <c r="V61" s="118">
        <f t="shared" si="131"/>
        <v>10790.520865057199</v>
      </c>
      <c r="W61" s="118">
        <f t="shared" si="131"/>
        <v>8451.0199369744005</v>
      </c>
      <c r="X61" s="118">
        <f t="shared" si="131"/>
        <v>11230.658700015998</v>
      </c>
      <c r="Y61" s="118">
        <f t="shared" si="131"/>
        <v>10815.822215850401</v>
      </c>
      <c r="Z61" s="118">
        <f t="shared" si="131"/>
        <v>8979.4519542424005</v>
      </c>
      <c r="AA61" s="118">
        <f t="shared" si="131"/>
        <v>9842.512535758</v>
      </c>
      <c r="AB61" s="118">
        <f t="shared" si="131"/>
        <v>10385.7901092468</v>
      </c>
      <c r="AC61" s="118">
        <f t="shared" si="131"/>
        <v>11513.6881910012</v>
      </c>
      <c r="AD61" s="118">
        <f t="shared" si="131"/>
        <v>9679.0632977083987</v>
      </c>
      <c r="AE61" s="118">
        <f t="shared" si="131"/>
        <v>9960.5501304779991</v>
      </c>
      <c r="AF61" s="118">
        <f>SUM(AF58:AF60)</f>
        <v>7912.4764650771967</v>
      </c>
      <c r="AG61" s="118">
        <f t="shared" si="131"/>
        <v>959.63037500960002</v>
      </c>
      <c r="AH61" s="118">
        <f t="shared" si="131"/>
        <v>470.81615703799997</v>
      </c>
      <c r="AI61" s="118">
        <f t="shared" si="131"/>
        <v>0</v>
      </c>
      <c r="AJ61" s="118">
        <f t="shared" si="131"/>
        <v>0</v>
      </c>
      <c r="AK61" s="118">
        <f t="shared" si="131"/>
        <v>0</v>
      </c>
      <c r="AL61" s="118">
        <f t="shared" si="131"/>
        <v>0</v>
      </c>
      <c r="AM61" s="118">
        <f t="shared" si="131"/>
        <v>0</v>
      </c>
      <c r="AN61" s="118">
        <f t="shared" si="131"/>
        <v>0</v>
      </c>
      <c r="AO61" s="118">
        <f t="shared" si="131"/>
        <v>0</v>
      </c>
      <c r="AP61" s="118">
        <f t="shared" si="131"/>
        <v>0</v>
      </c>
      <c r="AQ61" s="118">
        <f t="shared" si="131"/>
        <v>0</v>
      </c>
      <c r="AR61" s="118">
        <f t="shared" si="131"/>
        <v>1358106.5315112236</v>
      </c>
      <c r="AS61" s="118">
        <f t="shared" si="131"/>
        <v>-102500.9588268045</v>
      </c>
      <c r="AT61" s="118">
        <f t="shared" si="131"/>
        <v>-112205.33550048149</v>
      </c>
      <c r="AU61" s="118">
        <f t="shared" si="131"/>
        <v>-153250.45081698202</v>
      </c>
      <c r="AV61" s="118">
        <f t="shared" si="131"/>
        <v>-124417.70627705357</v>
      </c>
      <c r="AW61" s="118">
        <f t="shared" si="131"/>
        <v>-116304.05706379587</v>
      </c>
      <c r="AX61" s="118">
        <f t="shared" si="131"/>
        <v>-110376.5250247861</v>
      </c>
      <c r="AY61" s="118">
        <f t="shared" si="131"/>
        <v>-113212.43242630217</v>
      </c>
      <c r="AZ61" s="118">
        <f t="shared" si="131"/>
        <v>-112727.7</v>
      </c>
      <c r="BA61" s="118">
        <f t="shared" si="131"/>
        <v>-124655.86</v>
      </c>
      <c r="BB61" s="118">
        <f t="shared" si="131"/>
        <v>-116050.57</v>
      </c>
      <c r="BC61" s="118">
        <f t="shared" si="131"/>
        <v>-119047.64</v>
      </c>
      <c r="BD61" s="118">
        <f t="shared" ref="BD61:BO61" si="132">SUM(BD58:BD60)</f>
        <v>-261307.07</v>
      </c>
      <c r="BE61" s="118">
        <f t="shared" si="132"/>
        <v>7517.74</v>
      </c>
      <c r="BF61" s="118">
        <f t="shared" si="132"/>
        <v>9996.7900000000009</v>
      </c>
      <c r="BG61" s="118">
        <f t="shared" si="132"/>
        <v>11506.1</v>
      </c>
      <c r="BH61" s="118">
        <f t="shared" si="132"/>
        <v>10626.9</v>
      </c>
      <c r="BI61" s="118">
        <f t="shared" si="132"/>
        <v>11009.49</v>
      </c>
      <c r="BJ61" s="118">
        <f t="shared" si="132"/>
        <v>9865.16</v>
      </c>
      <c r="BK61" s="118">
        <f t="shared" si="132"/>
        <v>10358.02</v>
      </c>
      <c r="BL61" s="118">
        <f t="shared" si="132"/>
        <v>10547.76</v>
      </c>
      <c r="BM61" s="118">
        <f t="shared" si="132"/>
        <v>10567.06</v>
      </c>
      <c r="BN61" s="118">
        <f t="shared" si="132"/>
        <v>9607.16</v>
      </c>
      <c r="BO61" s="118">
        <f t="shared" si="132"/>
        <v>10368.43</v>
      </c>
      <c r="BP61" s="118">
        <f t="shared" ref="BP61:BV61" si="133">SUM(BP58:BP60)</f>
        <v>-149792.77031456525</v>
      </c>
      <c r="BQ61" s="118">
        <f t="shared" si="133"/>
        <v>19725.48</v>
      </c>
      <c r="BR61" s="118">
        <f t="shared" si="133"/>
        <v>21103.93</v>
      </c>
      <c r="BS61" s="118">
        <f t="shared" si="133"/>
        <v>21921.82</v>
      </c>
      <c r="BT61" s="118">
        <f t="shared" si="133"/>
        <v>21083.43</v>
      </c>
      <c r="BU61" s="118">
        <f t="shared" si="133"/>
        <v>20217.150000000001</v>
      </c>
      <c r="BV61" s="118">
        <f t="shared" si="133"/>
        <v>19340.900000000001</v>
      </c>
      <c r="BW61" s="118">
        <f>SUM(BW58:BW60)</f>
        <v>20666.23</v>
      </c>
      <c r="BX61" s="118">
        <f>SUM(BX58:BX60)</f>
        <v>18591.78</v>
      </c>
      <c r="BY61" s="118">
        <f>SUM(BY58:BY60)</f>
        <v>19872.54</v>
      </c>
      <c r="BZ61" s="118">
        <f>SUM(BZ58:BZ60)</f>
        <v>21094.359418559998</v>
      </c>
      <c r="CA61" s="118">
        <f>SUM(CA58:CA60)</f>
        <v>21344.417886719999</v>
      </c>
    </row>
    <row r="62" spans="1:79" x14ac:dyDescent="0.2">
      <c r="B62" s="39" t="s">
        <v>261</v>
      </c>
      <c r="D62" s="115">
        <f t="shared" ref="D62:BO62" si="134">D57+D61</f>
        <v>0</v>
      </c>
      <c r="E62" s="115">
        <f t="shared" si="134"/>
        <v>0</v>
      </c>
      <c r="F62" s="115">
        <f t="shared" si="134"/>
        <v>0</v>
      </c>
      <c r="G62" s="115">
        <f t="shared" si="134"/>
        <v>0</v>
      </c>
      <c r="H62" s="115">
        <f t="shared" si="134"/>
        <v>0</v>
      </c>
      <c r="I62" s="115">
        <f t="shared" si="134"/>
        <v>0</v>
      </c>
      <c r="J62" s="115">
        <f t="shared" si="134"/>
        <v>0</v>
      </c>
      <c r="K62" s="115">
        <f t="shared" si="134"/>
        <v>0</v>
      </c>
      <c r="L62" s="115">
        <f t="shared" si="134"/>
        <v>0</v>
      </c>
      <c r="M62" s="115">
        <f t="shared" si="134"/>
        <v>0</v>
      </c>
      <c r="N62" s="115">
        <f t="shared" si="134"/>
        <v>0</v>
      </c>
      <c r="O62" s="115">
        <f t="shared" si="134"/>
        <v>0</v>
      </c>
      <c r="P62" s="115">
        <f t="shared" si="134"/>
        <v>0</v>
      </c>
      <c r="Q62" s="115">
        <f t="shared" si="134"/>
        <v>0</v>
      </c>
      <c r="R62" s="115">
        <f t="shared" si="134"/>
        <v>0</v>
      </c>
      <c r="S62" s="115">
        <f t="shared" si="134"/>
        <v>0</v>
      </c>
      <c r="T62" s="115">
        <f t="shared" si="134"/>
        <v>-120791.26963922278</v>
      </c>
      <c r="U62" s="115">
        <f t="shared" si="134"/>
        <v>-109917.72085517838</v>
      </c>
      <c r="V62" s="115">
        <f t="shared" si="134"/>
        <v>-99127.199990121182</v>
      </c>
      <c r="W62" s="115">
        <f t="shared" si="134"/>
        <v>-90676.180053146789</v>
      </c>
      <c r="X62" s="115">
        <f t="shared" si="134"/>
        <v>-79445.521353130796</v>
      </c>
      <c r="Y62" s="115">
        <f t="shared" si="134"/>
        <v>-68629.69913728039</v>
      </c>
      <c r="Z62" s="115">
        <f t="shared" si="134"/>
        <v>-59650.247183037987</v>
      </c>
      <c r="AA62" s="115">
        <f t="shared" si="134"/>
        <v>-49807.734647279984</v>
      </c>
      <c r="AB62" s="115">
        <f t="shared" si="134"/>
        <v>-39421.944538033182</v>
      </c>
      <c r="AC62" s="115">
        <f t="shared" si="134"/>
        <v>-27908.25634703198</v>
      </c>
      <c r="AD62" s="115">
        <f t="shared" si="134"/>
        <v>-18229.193049323581</v>
      </c>
      <c r="AE62" s="115">
        <f t="shared" si="134"/>
        <v>-8268.6429188455822</v>
      </c>
      <c r="AF62" s="115">
        <f t="shared" si="134"/>
        <v>-356.16645376838551</v>
      </c>
      <c r="AG62" s="115">
        <f t="shared" si="134"/>
        <v>603.46392124121451</v>
      </c>
      <c r="AH62" s="115">
        <f t="shared" si="134"/>
        <v>1074.2800782792144</v>
      </c>
      <c r="AI62" s="115">
        <f t="shared" si="134"/>
        <v>1074.2800782792144</v>
      </c>
      <c r="AJ62" s="115">
        <f t="shared" si="134"/>
        <v>1074.2800782792144</v>
      </c>
      <c r="AK62" s="115">
        <f t="shared" si="134"/>
        <v>1074.2800782792144</v>
      </c>
      <c r="AL62" s="115">
        <f t="shared" si="134"/>
        <v>1074.2800782792144</v>
      </c>
      <c r="AM62" s="115">
        <f t="shared" si="134"/>
        <v>1074.2800782792144</v>
      </c>
      <c r="AN62" s="115">
        <f t="shared" si="134"/>
        <v>1074.2800782792144</v>
      </c>
      <c r="AO62" s="115">
        <f t="shared" si="134"/>
        <v>1074.2800782792144</v>
      </c>
      <c r="AP62" s="115">
        <f t="shared" si="134"/>
        <v>1074.2800782792144</v>
      </c>
      <c r="AQ62" s="115">
        <f t="shared" si="134"/>
        <v>1074.2800782792144</v>
      </c>
      <c r="AR62" s="115">
        <f t="shared" si="134"/>
        <v>1359180.811589503</v>
      </c>
      <c r="AS62" s="115">
        <f t="shared" si="134"/>
        <v>1256679.8527626984</v>
      </c>
      <c r="AT62" s="115">
        <f t="shared" si="134"/>
        <v>1144474.5172622169</v>
      </c>
      <c r="AU62" s="115">
        <f t="shared" si="134"/>
        <v>991224.06644523493</v>
      </c>
      <c r="AV62" s="115">
        <f t="shared" si="134"/>
        <v>866806.36016818136</v>
      </c>
      <c r="AW62" s="115">
        <f t="shared" si="134"/>
        <v>750502.3031043855</v>
      </c>
      <c r="AX62" s="115">
        <f t="shared" si="134"/>
        <v>640125.77807959937</v>
      </c>
      <c r="AY62" s="115">
        <f t="shared" si="134"/>
        <v>526913.34565329715</v>
      </c>
      <c r="AZ62" s="115">
        <f t="shared" si="134"/>
        <v>414185.64565329714</v>
      </c>
      <c r="BA62" s="115">
        <f t="shared" si="134"/>
        <v>289529.78565329715</v>
      </c>
      <c r="BB62" s="115">
        <f t="shared" si="134"/>
        <v>173479.21565329714</v>
      </c>
      <c r="BC62" s="115">
        <f t="shared" si="134"/>
        <v>54431.575653297143</v>
      </c>
      <c r="BD62" s="115">
        <f t="shared" si="134"/>
        <v>-206875.49434670288</v>
      </c>
      <c r="BE62" s="115">
        <f t="shared" si="134"/>
        <v>-199357.75434670289</v>
      </c>
      <c r="BF62" s="115">
        <f t="shared" si="134"/>
        <v>-189360.96434670288</v>
      </c>
      <c r="BG62" s="115">
        <f t="shared" si="134"/>
        <v>-177854.86434670287</v>
      </c>
      <c r="BH62" s="115">
        <f t="shared" si="134"/>
        <v>-167227.96434670288</v>
      </c>
      <c r="BI62" s="115">
        <f t="shared" si="134"/>
        <v>-156218.47434670289</v>
      </c>
      <c r="BJ62" s="115">
        <f t="shared" si="134"/>
        <v>-146353.31434670289</v>
      </c>
      <c r="BK62" s="115">
        <f t="shared" si="134"/>
        <v>-135995.2943467029</v>
      </c>
      <c r="BL62" s="115">
        <f t="shared" si="134"/>
        <v>-125447.5343467029</v>
      </c>
      <c r="BM62" s="115">
        <f t="shared" si="134"/>
        <v>-114880.4743467029</v>
      </c>
      <c r="BN62" s="115">
        <f t="shared" si="134"/>
        <v>-105273.3143467029</v>
      </c>
      <c r="BO62" s="115">
        <f t="shared" si="134"/>
        <v>-94904.884346702893</v>
      </c>
      <c r="BP62" s="115">
        <f t="shared" ref="BP62:BV62" si="135">BP57+BP61</f>
        <v>-244697.65466126814</v>
      </c>
      <c r="BQ62" s="115">
        <f t="shared" si="135"/>
        <v>-224972.17466126813</v>
      </c>
      <c r="BR62" s="115">
        <f t="shared" si="135"/>
        <v>-203868.24466126814</v>
      </c>
      <c r="BS62" s="115">
        <f>BS57+BS61</f>
        <v>-181946.42466126813</v>
      </c>
      <c r="BT62" s="115">
        <f t="shared" si="135"/>
        <v>-160862.99466126814</v>
      </c>
      <c r="BU62" s="115">
        <f t="shared" si="135"/>
        <v>-140645.84466126814</v>
      </c>
      <c r="BV62" s="115">
        <f t="shared" si="135"/>
        <v>-121304.94466126815</v>
      </c>
      <c r="BW62" s="115">
        <f>BW57+BW61</f>
        <v>-100638.71466126815</v>
      </c>
      <c r="BX62" s="115">
        <f>BX57+BX61</f>
        <v>-82046.934661268155</v>
      </c>
      <c r="BY62" s="115">
        <f>BY57+BY61</f>
        <v>-62174.394661268154</v>
      </c>
      <c r="BZ62" s="115">
        <f>BZ57+BZ61</f>
        <v>-41080.035242708153</v>
      </c>
      <c r="CA62" s="115">
        <f>CA57+CA61</f>
        <v>-19735.617355988154</v>
      </c>
    </row>
    <row r="63" spans="1:79" x14ac:dyDescent="0.2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15"/>
      <c r="BX63" s="115"/>
      <c r="BY63" s="115"/>
      <c r="BZ63" s="115"/>
      <c r="CA63" s="115"/>
    </row>
    <row r="64" spans="1:79" x14ac:dyDescent="0.2">
      <c r="A64" s="4" t="s">
        <v>268</v>
      </c>
      <c r="C64" s="120">
        <v>18237411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Y64" s="25"/>
      <c r="BZ64" s="25"/>
      <c r="CA64" s="25"/>
    </row>
    <row r="65" spans="1:79" x14ac:dyDescent="0.2">
      <c r="B65" s="39" t="s">
        <v>257</v>
      </c>
      <c r="C65" s="120">
        <v>25400911</v>
      </c>
      <c r="D65" s="115">
        <v>0</v>
      </c>
      <c r="E65" s="115">
        <f>D70</f>
        <v>0</v>
      </c>
      <c r="F65" s="115">
        <f t="shared" ref="F65:BO65" si="136">E70</f>
        <v>0</v>
      </c>
      <c r="G65" s="115">
        <f t="shared" si="136"/>
        <v>0</v>
      </c>
      <c r="H65" s="115">
        <f t="shared" si="136"/>
        <v>0</v>
      </c>
      <c r="I65" s="115">
        <f t="shared" si="136"/>
        <v>0</v>
      </c>
      <c r="J65" s="115">
        <f t="shared" si="136"/>
        <v>0</v>
      </c>
      <c r="K65" s="115">
        <f t="shared" si="136"/>
        <v>0</v>
      </c>
      <c r="L65" s="115">
        <f t="shared" si="136"/>
        <v>0</v>
      </c>
      <c r="M65" s="115">
        <f t="shared" si="136"/>
        <v>0</v>
      </c>
      <c r="N65" s="115">
        <f t="shared" si="136"/>
        <v>0</v>
      </c>
      <c r="O65" s="115">
        <f t="shared" si="136"/>
        <v>0</v>
      </c>
      <c r="P65" s="115">
        <f t="shared" si="136"/>
        <v>0</v>
      </c>
      <c r="Q65" s="115">
        <f t="shared" si="136"/>
        <v>0</v>
      </c>
      <c r="R65" s="115">
        <f t="shared" si="136"/>
        <v>0</v>
      </c>
      <c r="S65" s="115">
        <f t="shared" si="136"/>
        <v>0</v>
      </c>
      <c r="T65" s="115">
        <f t="shared" si="136"/>
        <v>0</v>
      </c>
      <c r="U65" s="115">
        <f t="shared" si="136"/>
        <v>0</v>
      </c>
      <c r="V65" s="115">
        <f t="shared" si="136"/>
        <v>0</v>
      </c>
      <c r="W65" s="115">
        <f t="shared" si="136"/>
        <v>0</v>
      </c>
      <c r="X65" s="115">
        <f t="shared" si="136"/>
        <v>0</v>
      </c>
      <c r="Y65" s="115">
        <f t="shared" si="136"/>
        <v>0</v>
      </c>
      <c r="Z65" s="115">
        <f t="shared" si="136"/>
        <v>0</v>
      </c>
      <c r="AA65" s="115">
        <f t="shared" si="136"/>
        <v>0</v>
      </c>
      <c r="AB65" s="115">
        <f t="shared" si="136"/>
        <v>0</v>
      </c>
      <c r="AC65" s="115">
        <f t="shared" si="136"/>
        <v>0</v>
      </c>
      <c r="AD65" s="115">
        <f t="shared" si="136"/>
        <v>0</v>
      </c>
      <c r="AE65" s="115">
        <f t="shared" si="136"/>
        <v>0</v>
      </c>
      <c r="AF65" s="115">
        <f t="shared" si="136"/>
        <v>0</v>
      </c>
      <c r="AG65" s="115">
        <f t="shared" si="136"/>
        <v>0</v>
      </c>
      <c r="AH65" s="115">
        <f t="shared" si="136"/>
        <v>0</v>
      </c>
      <c r="AI65" s="115">
        <f t="shared" si="136"/>
        <v>0</v>
      </c>
      <c r="AJ65" s="115">
        <f t="shared" si="136"/>
        <v>0</v>
      </c>
      <c r="AK65" s="115">
        <f t="shared" si="136"/>
        <v>0</v>
      </c>
      <c r="AL65" s="115">
        <f t="shared" si="136"/>
        <v>0</v>
      </c>
      <c r="AM65" s="115">
        <f t="shared" si="136"/>
        <v>0</v>
      </c>
      <c r="AN65" s="115">
        <f t="shared" si="136"/>
        <v>0</v>
      </c>
      <c r="AO65" s="115">
        <f t="shared" si="136"/>
        <v>0</v>
      </c>
      <c r="AP65" s="115">
        <f t="shared" si="136"/>
        <v>0</v>
      </c>
      <c r="AQ65" s="115">
        <f t="shared" si="136"/>
        <v>0</v>
      </c>
      <c r="AR65" s="115">
        <f t="shared" si="136"/>
        <v>0</v>
      </c>
      <c r="AS65" s="115">
        <f t="shared" si="136"/>
        <v>0</v>
      </c>
      <c r="AT65" s="115">
        <f t="shared" si="136"/>
        <v>0</v>
      </c>
      <c r="AU65" s="115">
        <f t="shared" si="136"/>
        <v>0</v>
      </c>
      <c r="AV65" s="115">
        <f t="shared" si="136"/>
        <v>0</v>
      </c>
      <c r="AW65" s="115">
        <f t="shared" si="136"/>
        <v>0</v>
      </c>
      <c r="AX65" s="115">
        <f t="shared" si="136"/>
        <v>0</v>
      </c>
      <c r="AY65" s="115">
        <f t="shared" si="136"/>
        <v>0</v>
      </c>
      <c r="AZ65" s="115">
        <f t="shared" si="136"/>
        <v>0</v>
      </c>
      <c r="BA65" s="115">
        <f t="shared" si="136"/>
        <v>0</v>
      </c>
      <c r="BB65" s="115">
        <f t="shared" si="136"/>
        <v>0</v>
      </c>
      <c r="BC65" s="115">
        <f t="shared" si="136"/>
        <v>0</v>
      </c>
      <c r="BD65" s="115">
        <f t="shared" si="136"/>
        <v>0</v>
      </c>
      <c r="BE65" s="115">
        <f t="shared" si="136"/>
        <v>0</v>
      </c>
      <c r="BF65" s="115">
        <f t="shared" si="136"/>
        <v>0</v>
      </c>
      <c r="BG65" s="115">
        <f t="shared" si="136"/>
        <v>0</v>
      </c>
      <c r="BH65" s="115">
        <f t="shared" si="136"/>
        <v>0</v>
      </c>
      <c r="BI65" s="115">
        <f t="shared" si="136"/>
        <v>0</v>
      </c>
      <c r="BJ65" s="115">
        <f t="shared" si="136"/>
        <v>0</v>
      </c>
      <c r="BK65" s="115">
        <f t="shared" si="136"/>
        <v>0</v>
      </c>
      <c r="BL65" s="115">
        <f t="shared" si="136"/>
        <v>-24025.48</v>
      </c>
      <c r="BM65" s="115">
        <f t="shared" si="136"/>
        <v>268047.02260300005</v>
      </c>
      <c r="BN65" s="115">
        <f t="shared" si="136"/>
        <v>146853.39260300004</v>
      </c>
      <c r="BO65" s="115">
        <f t="shared" si="136"/>
        <v>139199.68260300005</v>
      </c>
      <c r="BP65" s="115">
        <f t="shared" ref="BP65" si="137">BO70</f>
        <v>79537.612603000045</v>
      </c>
      <c r="BQ65" s="115">
        <f t="shared" ref="BQ65" si="138">BP70</f>
        <v>811974.51493255608</v>
      </c>
      <c r="BR65" s="115">
        <f t="shared" ref="BR65" si="139">BQ70</f>
        <v>748105.01493255608</v>
      </c>
      <c r="BS65" s="115">
        <f t="shared" ref="BS65" si="140">BR70</f>
        <v>672847.05493255612</v>
      </c>
      <c r="BT65" s="115">
        <f t="shared" ref="BT65" si="141">BS70</f>
        <v>605758.31493255612</v>
      </c>
      <c r="BU65" s="115">
        <f t="shared" ref="BU65" si="142">BT70</f>
        <v>540499.18493255612</v>
      </c>
      <c r="BV65" s="115">
        <f t="shared" ref="BV65" si="143">BU70</f>
        <v>485779.74493255612</v>
      </c>
      <c r="BW65" s="115">
        <f t="shared" ref="BW65" si="144">BV70</f>
        <v>413895.52493255609</v>
      </c>
      <c r="BX65" s="115">
        <f t="shared" ref="BX65" si="145">BW70</f>
        <v>363202.01493255608</v>
      </c>
      <c r="BY65" s="115">
        <f t="shared" ref="BY65" si="146">BX70</f>
        <v>300695.37493255606</v>
      </c>
      <c r="BZ65" s="115">
        <f t="shared" ref="BZ65" si="147">BY70</f>
        <v>223642.28493255607</v>
      </c>
      <c r="CA65" s="115">
        <f t="shared" ref="CA65" si="148">BZ70</f>
        <v>150974.20452519972</v>
      </c>
    </row>
    <row r="66" spans="1:79" x14ac:dyDescent="0.2">
      <c r="B66" s="116" t="s">
        <v>258</v>
      </c>
      <c r="C66" s="114"/>
      <c r="D66" s="305">
        <v>0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0</v>
      </c>
      <c r="W66" s="305">
        <v>0</v>
      </c>
      <c r="X66" s="305">
        <v>0</v>
      </c>
      <c r="Y66" s="305">
        <v>0</v>
      </c>
      <c r="Z66" s="305">
        <v>0</v>
      </c>
      <c r="AA66" s="305">
        <v>0</v>
      </c>
      <c r="AB66" s="305">
        <v>0</v>
      </c>
      <c r="AC66" s="305">
        <v>0</v>
      </c>
      <c r="AD66" s="305">
        <v>0</v>
      </c>
      <c r="AE66" s="305">
        <v>0</v>
      </c>
      <c r="AF66" s="305">
        <v>0</v>
      </c>
      <c r="AG66" s="305">
        <v>0</v>
      </c>
      <c r="AH66" s="305">
        <v>0</v>
      </c>
      <c r="AI66" s="305">
        <v>0</v>
      </c>
      <c r="AJ66" s="305">
        <v>0</v>
      </c>
      <c r="AK66" s="305">
        <v>0</v>
      </c>
      <c r="AL66" s="305">
        <v>0</v>
      </c>
      <c r="AM66" s="305">
        <v>0</v>
      </c>
      <c r="AN66" s="305">
        <v>0</v>
      </c>
      <c r="AO66" s="305">
        <v>0</v>
      </c>
      <c r="AP66" s="305">
        <v>0</v>
      </c>
      <c r="AQ66" s="305">
        <v>0</v>
      </c>
      <c r="AR66" s="305">
        <v>0</v>
      </c>
      <c r="AS66" s="305">
        <v>0</v>
      </c>
      <c r="AT66" s="305">
        <v>0</v>
      </c>
      <c r="AU66" s="305">
        <v>0</v>
      </c>
      <c r="AV66" s="305">
        <v>0</v>
      </c>
      <c r="AW66" s="305">
        <v>0</v>
      </c>
      <c r="AX66" s="305">
        <v>0</v>
      </c>
      <c r="AY66" s="305">
        <v>0</v>
      </c>
      <c r="AZ66" s="305">
        <v>0</v>
      </c>
      <c r="BA66" s="305">
        <v>0</v>
      </c>
      <c r="BB66" s="305">
        <v>0</v>
      </c>
      <c r="BC66" s="305">
        <v>0</v>
      </c>
      <c r="BD66" s="305">
        <v>0</v>
      </c>
      <c r="BE66" s="305">
        <v>0</v>
      </c>
      <c r="BF66" s="305">
        <v>0</v>
      </c>
      <c r="BG66" s="305">
        <v>0</v>
      </c>
      <c r="BH66" s="305">
        <v>0</v>
      </c>
      <c r="BI66" s="305">
        <v>0</v>
      </c>
      <c r="BJ66" s="305">
        <v>0</v>
      </c>
      <c r="BK66" s="305">
        <v>0</v>
      </c>
      <c r="BL66" s="305">
        <v>0</v>
      </c>
      <c r="BM66" s="305">
        <v>0</v>
      </c>
      <c r="BN66" s="305">
        <v>0</v>
      </c>
      <c r="BO66" s="305">
        <v>0</v>
      </c>
      <c r="BP66" s="305">
        <v>809918.20232955611</v>
      </c>
      <c r="BQ66" s="305">
        <v>0</v>
      </c>
      <c r="BR66" s="305">
        <v>0</v>
      </c>
      <c r="BS66" s="305">
        <v>0</v>
      </c>
      <c r="BT66" s="305">
        <v>0</v>
      </c>
      <c r="BU66" s="305">
        <v>0</v>
      </c>
      <c r="BV66" s="305">
        <v>0</v>
      </c>
      <c r="BW66" s="305">
        <v>0</v>
      </c>
      <c r="BX66" s="305">
        <v>0</v>
      </c>
      <c r="BY66" s="305">
        <v>0</v>
      </c>
      <c r="BZ66" s="305">
        <v>0</v>
      </c>
      <c r="CA66" s="305">
        <v>0</v>
      </c>
    </row>
    <row r="67" spans="1:79" x14ac:dyDescent="0.2">
      <c r="B67" s="116" t="s">
        <v>263</v>
      </c>
      <c r="C67" s="114"/>
      <c r="D67" s="305">
        <v>0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0</v>
      </c>
      <c r="W67" s="305">
        <v>0</v>
      </c>
      <c r="X67" s="305">
        <v>0</v>
      </c>
      <c r="Y67" s="305">
        <v>0</v>
      </c>
      <c r="Z67" s="305">
        <v>0</v>
      </c>
      <c r="AA67" s="305">
        <v>0</v>
      </c>
      <c r="AB67" s="305">
        <v>0</v>
      </c>
      <c r="AC67" s="305">
        <v>0</v>
      </c>
      <c r="AD67" s="305">
        <v>0</v>
      </c>
      <c r="AE67" s="305">
        <v>0</v>
      </c>
      <c r="AF67" s="305">
        <v>0</v>
      </c>
      <c r="AG67" s="305">
        <v>0</v>
      </c>
      <c r="AH67" s="305">
        <v>0</v>
      </c>
      <c r="AI67" s="305">
        <v>0</v>
      </c>
      <c r="AJ67" s="305">
        <v>0</v>
      </c>
      <c r="AK67" s="305">
        <v>0</v>
      </c>
      <c r="AL67" s="305">
        <v>0</v>
      </c>
      <c r="AM67" s="305">
        <v>0</v>
      </c>
      <c r="AN67" s="305">
        <v>0</v>
      </c>
      <c r="AO67" s="305">
        <v>0</v>
      </c>
      <c r="AP67" s="305">
        <v>0</v>
      </c>
      <c r="AQ67" s="305">
        <v>0</v>
      </c>
      <c r="AR67" s="305">
        <v>0</v>
      </c>
      <c r="AS67" s="305">
        <v>0</v>
      </c>
      <c r="AT67" s="305">
        <v>0</v>
      </c>
      <c r="AU67" s="305">
        <v>0</v>
      </c>
      <c r="AV67" s="305">
        <v>0</v>
      </c>
      <c r="AW67" s="305">
        <v>0</v>
      </c>
      <c r="AX67" s="305">
        <v>0</v>
      </c>
      <c r="AY67" s="305">
        <v>0</v>
      </c>
      <c r="AZ67" s="305">
        <v>0</v>
      </c>
      <c r="BA67" s="305">
        <v>0</v>
      </c>
      <c r="BB67" s="305">
        <v>0</v>
      </c>
      <c r="BC67" s="305">
        <v>0</v>
      </c>
      <c r="BD67" s="305">
        <v>0</v>
      </c>
      <c r="BE67" s="305">
        <v>0</v>
      </c>
      <c r="BF67" s="305">
        <v>0</v>
      </c>
      <c r="BG67" s="305">
        <v>0</v>
      </c>
      <c r="BH67" s="305">
        <v>0</v>
      </c>
      <c r="BI67" s="305">
        <v>0</v>
      </c>
      <c r="BJ67" s="305">
        <v>0</v>
      </c>
      <c r="BK67" s="305">
        <v>0</v>
      </c>
      <c r="BL67" s="305">
        <v>357847.54260300001</v>
      </c>
      <c r="BM67" s="305">
        <v>0</v>
      </c>
      <c r="BN67" s="305">
        <v>0</v>
      </c>
      <c r="BO67" s="305">
        <v>0</v>
      </c>
      <c r="BP67" s="305">
        <v>0</v>
      </c>
      <c r="BQ67" s="305">
        <v>0</v>
      </c>
      <c r="BR67" s="305">
        <v>0</v>
      </c>
      <c r="BS67" s="305">
        <v>0</v>
      </c>
      <c r="BT67" s="305">
        <v>0</v>
      </c>
      <c r="BU67" s="305">
        <v>0</v>
      </c>
      <c r="BV67" s="305">
        <v>0</v>
      </c>
      <c r="BW67" s="305">
        <v>0</v>
      </c>
      <c r="BX67" s="305">
        <v>0</v>
      </c>
      <c r="BY67" s="305">
        <v>0</v>
      </c>
      <c r="BZ67" s="305">
        <v>0</v>
      </c>
      <c r="CA67" s="305">
        <v>0</v>
      </c>
    </row>
    <row r="68" spans="1:79" x14ac:dyDescent="0.2">
      <c r="B68" s="116" t="s">
        <v>259</v>
      </c>
      <c r="D68" s="305">
        <v>0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0</v>
      </c>
      <c r="W68" s="305">
        <v>0</v>
      </c>
      <c r="X68" s="305">
        <v>0</v>
      </c>
      <c r="Y68" s="305">
        <v>0</v>
      </c>
      <c r="Z68" s="305">
        <v>0</v>
      </c>
      <c r="AA68" s="305">
        <v>0</v>
      </c>
      <c r="AB68" s="305">
        <v>0</v>
      </c>
      <c r="AC68" s="305">
        <v>0</v>
      </c>
      <c r="AD68" s="305">
        <v>0</v>
      </c>
      <c r="AE68" s="305">
        <v>0</v>
      </c>
      <c r="AF68" s="305">
        <v>0</v>
      </c>
      <c r="AG68" s="305">
        <v>0</v>
      </c>
      <c r="AH68" s="305">
        <v>0</v>
      </c>
      <c r="AI68" s="305">
        <v>0</v>
      </c>
      <c r="AJ68" s="305">
        <v>0</v>
      </c>
      <c r="AK68" s="305">
        <v>0</v>
      </c>
      <c r="AL68" s="305">
        <v>0</v>
      </c>
      <c r="AM68" s="305">
        <v>0</v>
      </c>
      <c r="AN68" s="305">
        <v>0</v>
      </c>
      <c r="AO68" s="305">
        <v>0</v>
      </c>
      <c r="AP68" s="305">
        <v>0</v>
      </c>
      <c r="AQ68" s="305">
        <v>0</v>
      </c>
      <c r="AR68" s="305">
        <v>0</v>
      </c>
      <c r="AS68" s="305">
        <v>0</v>
      </c>
      <c r="AT68" s="305">
        <v>0</v>
      </c>
      <c r="AU68" s="305">
        <v>0</v>
      </c>
      <c r="AV68" s="305">
        <v>0</v>
      </c>
      <c r="AW68" s="305">
        <v>0</v>
      </c>
      <c r="AX68" s="305">
        <v>0</v>
      </c>
      <c r="AY68" s="305">
        <v>0</v>
      </c>
      <c r="AZ68" s="305">
        <v>0</v>
      </c>
      <c r="BA68" s="305">
        <v>0</v>
      </c>
      <c r="BB68" s="305">
        <v>0</v>
      </c>
      <c r="BC68" s="305">
        <v>0</v>
      </c>
      <c r="BD68" s="305">
        <v>0</v>
      </c>
      <c r="BE68" s="305">
        <v>0</v>
      </c>
      <c r="BF68" s="305">
        <v>0</v>
      </c>
      <c r="BG68" s="305">
        <v>0</v>
      </c>
      <c r="BH68" s="305">
        <v>0</v>
      </c>
      <c r="BI68" s="305">
        <v>0</v>
      </c>
      <c r="BJ68" s="305">
        <v>0</v>
      </c>
      <c r="BK68" s="305">
        <v>-24025.48</v>
      </c>
      <c r="BL68" s="117">
        <f>-'Schedule 46&amp;49'!C24</f>
        <v>-65775.039999999994</v>
      </c>
      <c r="BM68" s="117">
        <f>-'Schedule 46&amp;49'!D24</f>
        <v>-121193.63</v>
      </c>
      <c r="BN68" s="117">
        <f>-'Schedule 46&amp;49'!E24</f>
        <v>-7653.71</v>
      </c>
      <c r="BO68" s="117">
        <f>-'Schedule 46&amp;49'!F24</f>
        <v>-59662.07</v>
      </c>
      <c r="BP68" s="117">
        <f>-'Schedule 46&amp;49'!G24</f>
        <v>-77481.3</v>
      </c>
      <c r="BQ68" s="117">
        <f>-'Schedule 46&amp;49'!H24</f>
        <v>-63869.5</v>
      </c>
      <c r="BR68" s="117">
        <f>-'Schedule 46&amp;49'!I24</f>
        <v>-75257.960000000006</v>
      </c>
      <c r="BS68" s="117">
        <f>-'Schedule 46&amp;49'!J24</f>
        <v>-67088.740000000005</v>
      </c>
      <c r="BT68" s="117">
        <f>-'Schedule 46&amp;49'!K24</f>
        <v>-65259.13</v>
      </c>
      <c r="BU68" s="117">
        <f>-'Schedule 46&amp;49'!L24</f>
        <v>-54719.44</v>
      </c>
      <c r="BV68" s="117">
        <f>-'Schedule 46&amp;49'!M24</f>
        <v>-71884.22</v>
      </c>
      <c r="BW68" s="117">
        <f>-'Schedule 46&amp;49'!N24</f>
        <v>-50693.51</v>
      </c>
      <c r="BX68" s="305">
        <v>-62506.64</v>
      </c>
      <c r="BY68" s="305">
        <v>-77053.09</v>
      </c>
      <c r="BZ68" s="117">
        <f>-'Amort Estimate'!D70</f>
        <v>-72668.080407356349</v>
      </c>
      <c r="CA68" s="117">
        <f>-'Amort Estimate'!E70</f>
        <v>-64998.71751994847</v>
      </c>
    </row>
    <row r="69" spans="1:79" x14ac:dyDescent="0.2">
      <c r="B69" s="39" t="s">
        <v>260</v>
      </c>
      <c r="D69" s="118">
        <f t="shared" ref="D69:BO69" si="149">SUM(D66:D68)</f>
        <v>0</v>
      </c>
      <c r="E69" s="118">
        <f t="shared" si="149"/>
        <v>0</v>
      </c>
      <c r="F69" s="118">
        <f t="shared" si="149"/>
        <v>0</v>
      </c>
      <c r="G69" s="118">
        <f t="shared" si="149"/>
        <v>0</v>
      </c>
      <c r="H69" s="118">
        <f t="shared" si="149"/>
        <v>0</v>
      </c>
      <c r="I69" s="118">
        <f t="shared" si="149"/>
        <v>0</v>
      </c>
      <c r="J69" s="118">
        <f t="shared" si="149"/>
        <v>0</v>
      </c>
      <c r="K69" s="118">
        <f t="shared" si="149"/>
        <v>0</v>
      </c>
      <c r="L69" s="118">
        <f t="shared" si="149"/>
        <v>0</v>
      </c>
      <c r="M69" s="118">
        <f t="shared" si="149"/>
        <v>0</v>
      </c>
      <c r="N69" s="118">
        <f t="shared" si="149"/>
        <v>0</v>
      </c>
      <c r="O69" s="118">
        <f t="shared" si="149"/>
        <v>0</v>
      </c>
      <c r="P69" s="118">
        <f t="shared" si="149"/>
        <v>0</v>
      </c>
      <c r="Q69" s="118">
        <f t="shared" si="149"/>
        <v>0</v>
      </c>
      <c r="R69" s="118">
        <f t="shared" si="149"/>
        <v>0</v>
      </c>
      <c r="S69" s="118">
        <f t="shared" si="149"/>
        <v>0</v>
      </c>
      <c r="T69" s="118">
        <f t="shared" si="149"/>
        <v>0</v>
      </c>
      <c r="U69" s="118">
        <f t="shared" si="149"/>
        <v>0</v>
      </c>
      <c r="V69" s="118">
        <f t="shared" si="149"/>
        <v>0</v>
      </c>
      <c r="W69" s="118">
        <f t="shared" si="149"/>
        <v>0</v>
      </c>
      <c r="X69" s="118">
        <f t="shared" si="149"/>
        <v>0</v>
      </c>
      <c r="Y69" s="118">
        <f t="shared" si="149"/>
        <v>0</v>
      </c>
      <c r="Z69" s="118">
        <f t="shared" si="149"/>
        <v>0</v>
      </c>
      <c r="AA69" s="118">
        <f t="shared" si="149"/>
        <v>0</v>
      </c>
      <c r="AB69" s="118">
        <f t="shared" si="149"/>
        <v>0</v>
      </c>
      <c r="AC69" s="118">
        <f t="shared" si="149"/>
        <v>0</v>
      </c>
      <c r="AD69" s="118">
        <f t="shared" si="149"/>
        <v>0</v>
      </c>
      <c r="AE69" s="118">
        <f t="shared" si="149"/>
        <v>0</v>
      </c>
      <c r="AF69" s="118">
        <f t="shared" si="149"/>
        <v>0</v>
      </c>
      <c r="AG69" s="118">
        <f t="shared" si="149"/>
        <v>0</v>
      </c>
      <c r="AH69" s="118">
        <f t="shared" si="149"/>
        <v>0</v>
      </c>
      <c r="AI69" s="118">
        <f t="shared" si="149"/>
        <v>0</v>
      </c>
      <c r="AJ69" s="118">
        <f t="shared" si="149"/>
        <v>0</v>
      </c>
      <c r="AK69" s="118">
        <f t="shared" si="149"/>
        <v>0</v>
      </c>
      <c r="AL69" s="118">
        <f t="shared" si="149"/>
        <v>0</v>
      </c>
      <c r="AM69" s="118">
        <f t="shared" si="149"/>
        <v>0</v>
      </c>
      <c r="AN69" s="118">
        <f t="shared" si="149"/>
        <v>0</v>
      </c>
      <c r="AO69" s="118">
        <f t="shared" si="149"/>
        <v>0</v>
      </c>
      <c r="AP69" s="118">
        <f t="shared" si="149"/>
        <v>0</v>
      </c>
      <c r="AQ69" s="118">
        <f t="shared" si="149"/>
        <v>0</v>
      </c>
      <c r="AR69" s="118">
        <f t="shared" si="149"/>
        <v>0</v>
      </c>
      <c r="AS69" s="118">
        <f t="shared" si="149"/>
        <v>0</v>
      </c>
      <c r="AT69" s="118">
        <f t="shared" si="149"/>
        <v>0</v>
      </c>
      <c r="AU69" s="118">
        <f t="shared" si="149"/>
        <v>0</v>
      </c>
      <c r="AV69" s="118">
        <f t="shared" si="149"/>
        <v>0</v>
      </c>
      <c r="AW69" s="118">
        <f t="shared" si="149"/>
        <v>0</v>
      </c>
      <c r="AX69" s="118">
        <f t="shared" si="149"/>
        <v>0</v>
      </c>
      <c r="AY69" s="118">
        <f t="shared" si="149"/>
        <v>0</v>
      </c>
      <c r="AZ69" s="118">
        <f t="shared" si="149"/>
        <v>0</v>
      </c>
      <c r="BA69" s="118">
        <f t="shared" si="149"/>
        <v>0</v>
      </c>
      <c r="BB69" s="118">
        <f t="shared" si="149"/>
        <v>0</v>
      </c>
      <c r="BC69" s="118">
        <f t="shared" si="149"/>
        <v>0</v>
      </c>
      <c r="BD69" s="118">
        <f t="shared" si="149"/>
        <v>0</v>
      </c>
      <c r="BE69" s="118">
        <f t="shared" si="149"/>
        <v>0</v>
      </c>
      <c r="BF69" s="118">
        <f t="shared" si="149"/>
        <v>0</v>
      </c>
      <c r="BG69" s="118">
        <f t="shared" si="149"/>
        <v>0</v>
      </c>
      <c r="BH69" s="118">
        <f t="shared" si="149"/>
        <v>0</v>
      </c>
      <c r="BI69" s="118">
        <f t="shared" si="149"/>
        <v>0</v>
      </c>
      <c r="BJ69" s="118">
        <f t="shared" si="149"/>
        <v>0</v>
      </c>
      <c r="BK69" s="118">
        <f t="shared" si="149"/>
        <v>-24025.48</v>
      </c>
      <c r="BL69" s="118">
        <f t="shared" si="149"/>
        <v>292072.50260300003</v>
      </c>
      <c r="BM69" s="118">
        <f t="shared" si="149"/>
        <v>-121193.63</v>
      </c>
      <c r="BN69" s="118">
        <f t="shared" si="149"/>
        <v>-7653.71</v>
      </c>
      <c r="BO69" s="118">
        <f t="shared" si="149"/>
        <v>-59662.07</v>
      </c>
      <c r="BP69" s="118">
        <f t="shared" ref="BP69:BV69" si="150">SUM(BP66:BP68)</f>
        <v>732436.90232955606</v>
      </c>
      <c r="BQ69" s="118">
        <f t="shared" si="150"/>
        <v>-63869.5</v>
      </c>
      <c r="BR69" s="118">
        <f t="shared" si="150"/>
        <v>-75257.960000000006</v>
      </c>
      <c r="BS69" s="118">
        <f t="shared" si="150"/>
        <v>-67088.740000000005</v>
      </c>
      <c r="BT69" s="118">
        <f t="shared" si="150"/>
        <v>-65259.13</v>
      </c>
      <c r="BU69" s="118">
        <f t="shared" si="150"/>
        <v>-54719.44</v>
      </c>
      <c r="BV69" s="118">
        <f t="shared" si="150"/>
        <v>-71884.22</v>
      </c>
      <c r="BW69" s="118">
        <f t="shared" ref="BW69:CA69" si="151">SUM(BW66:BW68)</f>
        <v>-50693.51</v>
      </c>
      <c r="BX69" s="118">
        <f t="shared" si="151"/>
        <v>-62506.64</v>
      </c>
      <c r="BY69" s="118">
        <f t="shared" si="151"/>
        <v>-77053.09</v>
      </c>
      <c r="BZ69" s="118">
        <f t="shared" si="151"/>
        <v>-72668.080407356349</v>
      </c>
      <c r="CA69" s="118">
        <f t="shared" si="151"/>
        <v>-64998.71751994847</v>
      </c>
    </row>
    <row r="70" spans="1:79" x14ac:dyDescent="0.2">
      <c r="B70" s="39" t="s">
        <v>261</v>
      </c>
      <c r="D70" s="115">
        <f t="shared" ref="D70:BO70" si="152">D65+D69</f>
        <v>0</v>
      </c>
      <c r="E70" s="115">
        <f t="shared" si="152"/>
        <v>0</v>
      </c>
      <c r="F70" s="115">
        <f t="shared" si="152"/>
        <v>0</v>
      </c>
      <c r="G70" s="115">
        <f t="shared" si="152"/>
        <v>0</v>
      </c>
      <c r="H70" s="115">
        <f t="shared" si="152"/>
        <v>0</v>
      </c>
      <c r="I70" s="115">
        <f t="shared" si="152"/>
        <v>0</v>
      </c>
      <c r="J70" s="115">
        <f t="shared" si="152"/>
        <v>0</v>
      </c>
      <c r="K70" s="115">
        <f t="shared" si="152"/>
        <v>0</v>
      </c>
      <c r="L70" s="115">
        <f t="shared" si="152"/>
        <v>0</v>
      </c>
      <c r="M70" s="115">
        <f t="shared" si="152"/>
        <v>0</v>
      </c>
      <c r="N70" s="115">
        <f t="shared" si="152"/>
        <v>0</v>
      </c>
      <c r="O70" s="115">
        <f t="shared" si="152"/>
        <v>0</v>
      </c>
      <c r="P70" s="115">
        <f t="shared" si="152"/>
        <v>0</v>
      </c>
      <c r="Q70" s="115">
        <f t="shared" si="152"/>
        <v>0</v>
      </c>
      <c r="R70" s="115">
        <f t="shared" si="152"/>
        <v>0</v>
      </c>
      <c r="S70" s="115">
        <f t="shared" si="152"/>
        <v>0</v>
      </c>
      <c r="T70" s="115">
        <f t="shared" si="152"/>
        <v>0</v>
      </c>
      <c r="U70" s="115">
        <f t="shared" si="152"/>
        <v>0</v>
      </c>
      <c r="V70" s="115">
        <f t="shared" si="152"/>
        <v>0</v>
      </c>
      <c r="W70" s="115">
        <f t="shared" si="152"/>
        <v>0</v>
      </c>
      <c r="X70" s="115">
        <f t="shared" si="152"/>
        <v>0</v>
      </c>
      <c r="Y70" s="115">
        <f t="shared" si="152"/>
        <v>0</v>
      </c>
      <c r="Z70" s="115">
        <f t="shared" si="152"/>
        <v>0</v>
      </c>
      <c r="AA70" s="115">
        <f t="shared" si="152"/>
        <v>0</v>
      </c>
      <c r="AB70" s="115">
        <f t="shared" si="152"/>
        <v>0</v>
      </c>
      <c r="AC70" s="115">
        <f t="shared" si="152"/>
        <v>0</v>
      </c>
      <c r="AD70" s="115">
        <f t="shared" si="152"/>
        <v>0</v>
      </c>
      <c r="AE70" s="115">
        <f t="shared" si="152"/>
        <v>0</v>
      </c>
      <c r="AF70" s="115">
        <f t="shared" si="152"/>
        <v>0</v>
      </c>
      <c r="AG70" s="115">
        <f t="shared" si="152"/>
        <v>0</v>
      </c>
      <c r="AH70" s="115">
        <f t="shared" si="152"/>
        <v>0</v>
      </c>
      <c r="AI70" s="115">
        <f t="shared" si="152"/>
        <v>0</v>
      </c>
      <c r="AJ70" s="115">
        <f t="shared" si="152"/>
        <v>0</v>
      </c>
      <c r="AK70" s="115">
        <f t="shared" si="152"/>
        <v>0</v>
      </c>
      <c r="AL70" s="115">
        <f t="shared" si="152"/>
        <v>0</v>
      </c>
      <c r="AM70" s="115">
        <f t="shared" si="152"/>
        <v>0</v>
      </c>
      <c r="AN70" s="115">
        <f t="shared" si="152"/>
        <v>0</v>
      </c>
      <c r="AO70" s="115">
        <f t="shared" si="152"/>
        <v>0</v>
      </c>
      <c r="AP70" s="115">
        <f t="shared" si="152"/>
        <v>0</v>
      </c>
      <c r="AQ70" s="115">
        <f t="shared" si="152"/>
        <v>0</v>
      </c>
      <c r="AR70" s="115">
        <f t="shared" si="152"/>
        <v>0</v>
      </c>
      <c r="AS70" s="115">
        <f t="shared" si="152"/>
        <v>0</v>
      </c>
      <c r="AT70" s="115">
        <f t="shared" si="152"/>
        <v>0</v>
      </c>
      <c r="AU70" s="115">
        <f t="shared" si="152"/>
        <v>0</v>
      </c>
      <c r="AV70" s="115">
        <f t="shared" si="152"/>
        <v>0</v>
      </c>
      <c r="AW70" s="115">
        <f t="shared" si="152"/>
        <v>0</v>
      </c>
      <c r="AX70" s="115">
        <f t="shared" si="152"/>
        <v>0</v>
      </c>
      <c r="AY70" s="115">
        <f t="shared" si="152"/>
        <v>0</v>
      </c>
      <c r="AZ70" s="115">
        <f t="shared" si="152"/>
        <v>0</v>
      </c>
      <c r="BA70" s="115">
        <f t="shared" si="152"/>
        <v>0</v>
      </c>
      <c r="BB70" s="115">
        <f t="shared" si="152"/>
        <v>0</v>
      </c>
      <c r="BC70" s="115">
        <f t="shared" si="152"/>
        <v>0</v>
      </c>
      <c r="BD70" s="115">
        <f t="shared" si="152"/>
        <v>0</v>
      </c>
      <c r="BE70" s="115">
        <f t="shared" si="152"/>
        <v>0</v>
      </c>
      <c r="BF70" s="115">
        <f t="shared" si="152"/>
        <v>0</v>
      </c>
      <c r="BG70" s="115">
        <f t="shared" si="152"/>
        <v>0</v>
      </c>
      <c r="BH70" s="115">
        <f t="shared" si="152"/>
        <v>0</v>
      </c>
      <c r="BI70" s="115">
        <f t="shared" si="152"/>
        <v>0</v>
      </c>
      <c r="BJ70" s="115">
        <f t="shared" si="152"/>
        <v>0</v>
      </c>
      <c r="BK70" s="115">
        <f t="shared" si="152"/>
        <v>-24025.48</v>
      </c>
      <c r="BL70" s="115">
        <f t="shared" si="152"/>
        <v>268047.02260300005</v>
      </c>
      <c r="BM70" s="115">
        <f t="shared" si="152"/>
        <v>146853.39260300004</v>
      </c>
      <c r="BN70" s="115">
        <f t="shared" si="152"/>
        <v>139199.68260300005</v>
      </c>
      <c r="BO70" s="115">
        <f t="shared" si="152"/>
        <v>79537.612603000045</v>
      </c>
      <c r="BP70" s="115">
        <f t="shared" ref="BP70:BV70" si="153">BP65+BP69</f>
        <v>811974.51493255608</v>
      </c>
      <c r="BQ70" s="115">
        <f t="shared" si="153"/>
        <v>748105.01493255608</v>
      </c>
      <c r="BR70" s="115">
        <f t="shared" si="153"/>
        <v>672847.05493255612</v>
      </c>
      <c r="BS70" s="115">
        <f t="shared" si="153"/>
        <v>605758.31493255612</v>
      </c>
      <c r="BT70" s="115">
        <f t="shared" si="153"/>
        <v>540499.18493255612</v>
      </c>
      <c r="BU70" s="115">
        <f t="shared" si="153"/>
        <v>485779.74493255612</v>
      </c>
      <c r="BV70" s="115">
        <f t="shared" si="153"/>
        <v>413895.52493255609</v>
      </c>
      <c r="BW70" s="115">
        <f t="shared" ref="BW70:CA70" si="154">BW65+BW69</f>
        <v>363202.01493255608</v>
      </c>
      <c r="BX70" s="115">
        <f t="shared" si="154"/>
        <v>300695.37493255606</v>
      </c>
      <c r="BY70" s="115">
        <f t="shared" si="154"/>
        <v>223642.28493255607</v>
      </c>
      <c r="BZ70" s="115">
        <f t="shared" si="154"/>
        <v>150974.20452519972</v>
      </c>
      <c r="CA70" s="115">
        <f t="shared" si="154"/>
        <v>85975.487005251256</v>
      </c>
    </row>
    <row r="71" spans="1:79" x14ac:dyDescent="0.2"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5"/>
      <c r="BX71" s="115"/>
      <c r="BY71" s="115"/>
      <c r="BZ71" s="115"/>
      <c r="CA71" s="115"/>
    </row>
    <row r="72" spans="1:79" x14ac:dyDescent="0.2">
      <c r="A72" s="106" t="s">
        <v>269</v>
      </c>
      <c r="C72" s="114">
        <v>18238141</v>
      </c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Y72" s="25"/>
      <c r="BZ72" s="25"/>
      <c r="CA72" s="25"/>
    </row>
    <row r="73" spans="1:79" s="121" customFormat="1" x14ac:dyDescent="0.2">
      <c r="A73" s="39"/>
      <c r="B73" s="39" t="s">
        <v>257</v>
      </c>
      <c r="C73" s="114">
        <v>25400341</v>
      </c>
      <c r="D73" s="115">
        <v>0</v>
      </c>
      <c r="E73" s="115">
        <f>D78</f>
        <v>0</v>
      </c>
      <c r="F73" s="115">
        <f>E78</f>
        <v>0</v>
      </c>
      <c r="G73" s="115">
        <f t="shared" ref="G73:BO73" si="155">F78</f>
        <v>0</v>
      </c>
      <c r="H73" s="115">
        <f t="shared" si="155"/>
        <v>0</v>
      </c>
      <c r="I73" s="115">
        <f t="shared" si="155"/>
        <v>0</v>
      </c>
      <c r="J73" s="115">
        <f t="shared" si="155"/>
        <v>0</v>
      </c>
      <c r="K73" s="115">
        <f t="shared" si="155"/>
        <v>-259574.4351041629</v>
      </c>
      <c r="L73" s="115">
        <f t="shared" si="155"/>
        <v>-1160192.5600718707</v>
      </c>
      <c r="M73" s="115">
        <f t="shared" si="155"/>
        <v>-1804202.8365505976</v>
      </c>
      <c r="N73" s="115">
        <f t="shared" si="155"/>
        <v>-6614648.8215073012</v>
      </c>
      <c r="O73" s="115">
        <f t="shared" si="155"/>
        <v>-9528271.8154572863</v>
      </c>
      <c r="P73" s="115">
        <f t="shared" si="155"/>
        <v>-14002271.977446396</v>
      </c>
      <c r="Q73" s="115">
        <f t="shared" si="155"/>
        <v>-12117410.986555446</v>
      </c>
      <c r="R73" s="115">
        <f t="shared" si="155"/>
        <v>-9518396.587860899</v>
      </c>
      <c r="S73" s="115">
        <f t="shared" si="155"/>
        <v>-6454125.6201141467</v>
      </c>
      <c r="T73" s="115">
        <f t="shared" si="155"/>
        <v>-1745676.2127946271</v>
      </c>
      <c r="U73" s="115">
        <f t="shared" si="155"/>
        <v>14989607.997444928</v>
      </c>
      <c r="V73" s="115">
        <f t="shared" si="155"/>
        <v>17655675.841642328</v>
      </c>
      <c r="W73" s="115">
        <f t="shared" si="155"/>
        <v>17364823.07188141</v>
      </c>
      <c r="X73" s="115">
        <f t="shared" si="155"/>
        <v>16904585.967728365</v>
      </c>
      <c r="Y73" s="115">
        <f t="shared" si="155"/>
        <v>17981925.068773765</v>
      </c>
      <c r="Z73" s="115">
        <f t="shared" si="155"/>
        <v>17300106.695053339</v>
      </c>
      <c r="AA73" s="115">
        <f t="shared" si="155"/>
        <v>14916157.577532705</v>
      </c>
      <c r="AB73" s="115">
        <f t="shared" si="155"/>
        <v>16037516.444016727</v>
      </c>
      <c r="AC73" s="115">
        <f t="shared" si="155"/>
        <v>21159535.668430842</v>
      </c>
      <c r="AD73" s="115">
        <f t="shared" si="155"/>
        <v>30988801.84126202</v>
      </c>
      <c r="AE73" s="115">
        <f t="shared" si="155"/>
        <v>25068238.274840981</v>
      </c>
      <c r="AF73" s="115">
        <f t="shared" si="155"/>
        <v>29256078.961222235</v>
      </c>
      <c r="AG73" s="115">
        <f t="shared" si="155"/>
        <v>23866162.261298254</v>
      </c>
      <c r="AH73" s="115">
        <f t="shared" si="155"/>
        <v>24932956.895777456</v>
      </c>
      <c r="AI73" s="115">
        <f t="shared" si="155"/>
        <v>23644946.407900553</v>
      </c>
      <c r="AJ73" s="115">
        <f t="shared" si="155"/>
        <v>22315055.9176571</v>
      </c>
      <c r="AK73" s="115">
        <f t="shared" si="155"/>
        <v>22807188.845549203</v>
      </c>
      <c r="AL73" s="115">
        <f t="shared" si="155"/>
        <v>21141294.799857955</v>
      </c>
      <c r="AM73" s="115">
        <f t="shared" si="155"/>
        <v>17092874.883525915</v>
      </c>
      <c r="AN73" s="115">
        <f t="shared" si="155"/>
        <v>15715598.619786132</v>
      </c>
      <c r="AO73" s="115">
        <f t="shared" si="155"/>
        <v>17758339.303867556</v>
      </c>
      <c r="AP73" s="115">
        <f t="shared" si="155"/>
        <v>24760867.301574454</v>
      </c>
      <c r="AQ73" s="115">
        <f t="shared" si="155"/>
        <v>29239410.629998256</v>
      </c>
      <c r="AR73" s="115">
        <f t="shared" si="155"/>
        <v>36727932.188818634</v>
      </c>
      <c r="AS73" s="115">
        <f t="shared" si="155"/>
        <v>22959219.07097527</v>
      </c>
      <c r="AT73" s="115">
        <f t="shared" si="155"/>
        <v>25671533.848947242</v>
      </c>
      <c r="AU73" s="115">
        <f t="shared" si="155"/>
        <v>24885116.526730642</v>
      </c>
      <c r="AV73" s="115">
        <f t="shared" si="155"/>
        <v>23909241.450069562</v>
      </c>
      <c r="AW73" s="115">
        <f t="shared" si="155"/>
        <v>25531217.780379895</v>
      </c>
      <c r="AX73" s="115">
        <f t="shared" si="155"/>
        <v>21510519.595571816</v>
      </c>
      <c r="AY73" s="115">
        <f t="shared" si="155"/>
        <v>23062930.385091729</v>
      </c>
      <c r="AZ73" s="115">
        <f t="shared" si="155"/>
        <v>17510371.07669479</v>
      </c>
      <c r="BA73" s="115">
        <f t="shared" si="155"/>
        <v>15423462.66669479</v>
      </c>
      <c r="BB73" s="115">
        <f t="shared" si="155"/>
        <v>19366670.446694791</v>
      </c>
      <c r="BC73" s="115">
        <f t="shared" si="155"/>
        <v>21627728.656694792</v>
      </c>
      <c r="BD73" s="115">
        <f t="shared" si="155"/>
        <v>26237182.866694793</v>
      </c>
      <c r="BE73" s="115">
        <f t="shared" si="155"/>
        <v>9431413.42608729</v>
      </c>
      <c r="BF73" s="115">
        <f t="shared" si="155"/>
        <v>10847040.781086531</v>
      </c>
      <c r="BG73" s="115">
        <f t="shared" si="155"/>
        <v>9581931.9984122738</v>
      </c>
      <c r="BH73" s="115">
        <f t="shared" si="155"/>
        <v>6881842.5900291</v>
      </c>
      <c r="BI73" s="115">
        <f t="shared" si="155"/>
        <v>6208232.1008285973</v>
      </c>
      <c r="BJ73" s="115">
        <f t="shared" si="155"/>
        <v>991460.09481654968</v>
      </c>
      <c r="BK73" s="115">
        <f t="shared" si="155"/>
        <v>-2685103.9555606744</v>
      </c>
      <c r="BL73" s="115">
        <f t="shared" si="155"/>
        <v>-5571892.9236744614</v>
      </c>
      <c r="BM73" s="115">
        <f t="shared" si="155"/>
        <v>-2236315.6736744614</v>
      </c>
      <c r="BN73" s="115">
        <f t="shared" si="155"/>
        <v>-2402159.9436744615</v>
      </c>
      <c r="BO73" s="115">
        <f t="shared" si="155"/>
        <v>-2722276.1136744614</v>
      </c>
      <c r="BP73" s="115">
        <f t="shared" ref="BP73" si="156">BO78</f>
        <v>-3407471.7636744613</v>
      </c>
      <c r="BQ73" s="115">
        <f t="shared" ref="BQ73" si="157">BP78</f>
        <v>4315803.0263255378</v>
      </c>
      <c r="BR73" s="115">
        <f t="shared" ref="BR73" si="158">BQ78</f>
        <v>3447493.0563255381</v>
      </c>
      <c r="BS73" s="115">
        <f t="shared" ref="BS73" si="159">BR78</f>
        <v>2875717.9663255382</v>
      </c>
      <c r="BT73" s="115">
        <f t="shared" ref="BT73" si="160">BS78</f>
        <v>2848434.1063255384</v>
      </c>
      <c r="BU73" s="115">
        <f t="shared" ref="BU73" si="161">BT78</f>
        <v>2683150.7463255385</v>
      </c>
      <c r="BV73" s="115">
        <f t="shared" ref="BV73" si="162">BU78</f>
        <v>2632860.7263255385</v>
      </c>
      <c r="BW73" s="115">
        <f t="shared" ref="BW73" si="163">BV78</f>
        <v>5295418.3963255379</v>
      </c>
      <c r="BX73" s="115">
        <f t="shared" ref="BX73" si="164">BW78</f>
        <v>7972606.436325538</v>
      </c>
      <c r="BY73" s="115">
        <f t="shared" ref="BY73" si="165">BX78</f>
        <v>7972606.436325538</v>
      </c>
      <c r="BZ73" s="115">
        <f t="shared" ref="BZ73" si="166">BY78</f>
        <v>7972606.436325538</v>
      </c>
      <c r="CA73" s="115">
        <f t="shared" ref="CA73" si="167">BZ78</f>
        <v>7972606.436325538</v>
      </c>
    </row>
    <row r="74" spans="1:79" s="116" customFormat="1" x14ac:dyDescent="0.2">
      <c r="A74" s="121"/>
      <c r="B74" s="116" t="s">
        <v>258</v>
      </c>
      <c r="C74" s="122"/>
      <c r="D74" s="305">
        <v>0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14002271.977446396</v>
      </c>
      <c r="U74" s="305">
        <v>0</v>
      </c>
      <c r="V74" s="305">
        <v>0</v>
      </c>
      <c r="W74" s="305">
        <v>0</v>
      </c>
      <c r="X74" s="305">
        <v>0</v>
      </c>
      <c r="Y74" s="305">
        <v>0</v>
      </c>
      <c r="Z74" s="305">
        <v>0</v>
      </c>
      <c r="AA74" s="305">
        <v>0</v>
      </c>
      <c r="AB74" s="305">
        <v>0</v>
      </c>
      <c r="AC74" s="305">
        <v>0</v>
      </c>
      <c r="AD74" s="305">
        <v>0</v>
      </c>
      <c r="AE74" s="305">
        <v>0</v>
      </c>
      <c r="AF74" s="305">
        <v>-7625207.9764886107</v>
      </c>
      <c r="AG74" s="305">
        <v>0</v>
      </c>
      <c r="AH74" s="305">
        <v>0</v>
      </c>
      <c r="AI74" s="305">
        <v>0</v>
      </c>
      <c r="AJ74" s="305">
        <v>0</v>
      </c>
      <c r="AK74" s="305">
        <v>0</v>
      </c>
      <c r="AL74" s="305">
        <v>0</v>
      </c>
      <c r="AM74" s="305">
        <v>0</v>
      </c>
      <c r="AN74" s="305">
        <v>0</v>
      </c>
      <c r="AO74" s="305">
        <v>0</v>
      </c>
      <c r="AP74" s="305">
        <v>0</v>
      </c>
      <c r="AQ74" s="305">
        <v>0</v>
      </c>
      <c r="AR74" s="305">
        <v>-15715598.6197861</v>
      </c>
      <c r="AS74" s="305">
        <v>0</v>
      </c>
      <c r="AT74" s="305">
        <v>0</v>
      </c>
      <c r="AU74" s="305">
        <v>0</v>
      </c>
      <c r="AV74" s="305">
        <v>0</v>
      </c>
      <c r="AW74" s="305">
        <v>0</v>
      </c>
      <c r="AX74" s="305">
        <v>0</v>
      </c>
      <c r="AY74" s="305">
        <v>0</v>
      </c>
      <c r="AZ74" s="305">
        <v>0</v>
      </c>
      <c r="BA74" s="305">
        <v>0</v>
      </c>
      <c r="BB74" s="305">
        <v>0</v>
      </c>
      <c r="BC74" s="305">
        <v>0</v>
      </c>
      <c r="BD74" s="305">
        <v>-17510371.079999998</v>
      </c>
      <c r="BE74" s="305">
        <v>0</v>
      </c>
      <c r="BF74" s="305">
        <v>0</v>
      </c>
      <c r="BG74" s="305">
        <v>0</v>
      </c>
      <c r="BH74" s="305">
        <v>0</v>
      </c>
      <c r="BI74" s="305">
        <v>0</v>
      </c>
      <c r="BJ74" s="305">
        <v>0</v>
      </c>
      <c r="BK74" s="305">
        <v>0</v>
      </c>
      <c r="BL74" s="305">
        <v>0</v>
      </c>
      <c r="BM74" s="305">
        <v>0</v>
      </c>
      <c r="BN74" s="305">
        <v>0</v>
      </c>
      <c r="BO74" s="305">
        <v>0</v>
      </c>
      <c r="BP74" s="305">
        <v>5571892.9399999995</v>
      </c>
      <c r="BQ74" s="305">
        <v>0</v>
      </c>
      <c r="BR74" s="305">
        <v>0</v>
      </c>
      <c r="BS74" s="305">
        <v>0</v>
      </c>
      <c r="BT74" s="305">
        <v>0</v>
      </c>
      <c r="BU74" s="305">
        <v>0</v>
      </c>
      <c r="BV74" s="305">
        <v>0</v>
      </c>
      <c r="BW74" s="305">
        <v>0</v>
      </c>
      <c r="BX74" s="305"/>
      <c r="BY74" s="305"/>
      <c r="BZ74" s="305"/>
      <c r="CA74" s="305"/>
    </row>
    <row r="75" spans="1:79" x14ac:dyDescent="0.2">
      <c r="A75" s="121"/>
      <c r="B75" s="116" t="s">
        <v>399</v>
      </c>
      <c r="C75" s="122"/>
      <c r="D75" s="305">
        <v>0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0</v>
      </c>
      <c r="W75" s="305">
        <v>0</v>
      </c>
      <c r="X75" s="305">
        <v>0</v>
      </c>
      <c r="Y75" s="305">
        <v>0</v>
      </c>
      <c r="Z75" s="305">
        <v>0</v>
      </c>
      <c r="AA75" s="305">
        <v>0</v>
      </c>
      <c r="AB75" s="305">
        <v>0</v>
      </c>
      <c r="AC75" s="305">
        <v>0</v>
      </c>
      <c r="AD75" s="305">
        <v>-12260387.240880318</v>
      </c>
      <c r="AE75" s="305">
        <v>-1098632.7100275056</v>
      </c>
      <c r="AF75" s="305">
        <v>76890.472524348646</v>
      </c>
      <c r="AG75" s="305">
        <v>-24374.116759902798</v>
      </c>
      <c r="AH75" s="305">
        <v>-1044.8710636990145</v>
      </c>
      <c r="AI75" s="305">
        <v>0</v>
      </c>
      <c r="AJ75" s="305">
        <v>0</v>
      </c>
      <c r="AK75" s="305">
        <v>0</v>
      </c>
      <c r="AL75" s="305">
        <v>0</v>
      </c>
      <c r="AM75" s="305">
        <v>0</v>
      </c>
      <c r="AN75" s="305">
        <v>0</v>
      </c>
      <c r="AO75" s="305">
        <v>0</v>
      </c>
      <c r="AP75" s="305">
        <v>0</v>
      </c>
      <c r="AQ75" s="305">
        <v>0</v>
      </c>
      <c r="AR75" s="305">
        <v>0</v>
      </c>
      <c r="AS75" s="305">
        <v>0</v>
      </c>
      <c r="AT75" s="305">
        <v>0</v>
      </c>
      <c r="AU75" s="305">
        <v>0</v>
      </c>
      <c r="AV75" s="305">
        <v>0</v>
      </c>
      <c r="AW75" s="305">
        <v>0</v>
      </c>
      <c r="AX75" s="305">
        <v>0</v>
      </c>
      <c r="AY75" s="305">
        <v>0</v>
      </c>
      <c r="AZ75" s="305">
        <v>0</v>
      </c>
      <c r="BA75" s="305">
        <v>0</v>
      </c>
      <c r="BB75" s="305">
        <v>0</v>
      </c>
      <c r="BC75" s="305">
        <v>0</v>
      </c>
      <c r="BD75" s="305">
        <v>0</v>
      </c>
      <c r="BE75" s="305">
        <v>0</v>
      </c>
      <c r="BF75" s="305">
        <v>0</v>
      </c>
      <c r="BG75" s="305">
        <v>0</v>
      </c>
      <c r="BH75" s="305">
        <v>0</v>
      </c>
      <c r="BI75" s="305">
        <v>0</v>
      </c>
      <c r="BJ75" s="305">
        <v>0</v>
      </c>
      <c r="BK75" s="305">
        <v>0</v>
      </c>
      <c r="BL75" s="305">
        <v>0</v>
      </c>
      <c r="BM75" s="305">
        <v>0</v>
      </c>
      <c r="BN75" s="305">
        <v>0</v>
      </c>
      <c r="BO75" s="305">
        <v>0</v>
      </c>
      <c r="BP75" s="305">
        <v>0</v>
      </c>
      <c r="BQ75" s="305">
        <v>0</v>
      </c>
      <c r="BR75" s="305">
        <v>0</v>
      </c>
      <c r="BS75" s="305">
        <v>0</v>
      </c>
      <c r="BT75" s="305">
        <v>0</v>
      </c>
      <c r="BU75" s="305">
        <v>0</v>
      </c>
      <c r="BV75" s="305">
        <v>0</v>
      </c>
      <c r="BW75" s="305">
        <v>0</v>
      </c>
      <c r="BX75" s="305"/>
      <c r="BY75" s="305"/>
      <c r="BZ75" s="305"/>
      <c r="CA75" s="305"/>
    </row>
    <row r="76" spans="1:79" x14ac:dyDescent="0.2">
      <c r="A76" s="116"/>
      <c r="B76" s="116" t="s">
        <v>270</v>
      </c>
      <c r="C76" s="124"/>
      <c r="D76" s="305">
        <v>0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-259574.4351041629</v>
      </c>
      <c r="K76" s="305">
        <v>-900618.12496770767</v>
      </c>
      <c r="L76" s="305">
        <v>-644010.276478727</v>
      </c>
      <c r="M76" s="305">
        <v>-4810445.9849567031</v>
      </c>
      <c r="N76" s="305">
        <v>-2913622.9939499847</v>
      </c>
      <c r="O76" s="305">
        <v>-4474000.1619891087</v>
      </c>
      <c r="P76" s="305">
        <v>1884860.9908909495</v>
      </c>
      <c r="Q76" s="305">
        <v>2599014.3986945474</v>
      </c>
      <c r="R76" s="305">
        <v>3064270.9677467523</v>
      </c>
      <c r="S76" s="305">
        <v>4708449.4073195197</v>
      </c>
      <c r="T76" s="305">
        <v>2733012.2327931607</v>
      </c>
      <c r="U76" s="305">
        <v>2666067.8441973994</v>
      </c>
      <c r="V76" s="305">
        <v>-290852.76976091636</v>
      </c>
      <c r="W76" s="305">
        <v>-460237.10415304435</v>
      </c>
      <c r="X76" s="305">
        <v>1077339.1010454011</v>
      </c>
      <c r="Y76" s="305">
        <v>-681818.37372042553</v>
      </c>
      <c r="Z76" s="305">
        <v>-2383949.1175206346</v>
      </c>
      <c r="AA76" s="305">
        <v>1121358.866484022</v>
      </c>
      <c r="AB76" s="305">
        <v>5122019.2244141139</v>
      </c>
      <c r="AC76" s="305">
        <v>9829266.1728311796</v>
      </c>
      <c r="AD76" s="305">
        <v>6339823.6744592786</v>
      </c>
      <c r="AE76" s="305">
        <v>5286473.3964087609</v>
      </c>
      <c r="AF76" s="305">
        <v>2158400.8040402806</v>
      </c>
      <c r="AG76" s="305">
        <v>1091168.7512391056</v>
      </c>
      <c r="AH76" s="305">
        <v>-1286965.6168132029</v>
      </c>
      <c r="AI76" s="305">
        <v>-1329890.4902434519</v>
      </c>
      <c r="AJ76" s="305">
        <v>492132.92789210402</v>
      </c>
      <c r="AK76" s="305">
        <v>-1665894.045691248</v>
      </c>
      <c r="AL76" s="305">
        <v>-4048419.9163320381</v>
      </c>
      <c r="AM76" s="305">
        <v>-1377276.263739784</v>
      </c>
      <c r="AN76" s="305">
        <v>2042740.6840814257</v>
      </c>
      <c r="AO76" s="305">
        <v>7002527.9977068976</v>
      </c>
      <c r="AP76" s="305">
        <v>4478543.3284238027</v>
      </c>
      <c r="AQ76" s="305">
        <v>7488521.5588203799</v>
      </c>
      <c r="AR76" s="305">
        <v>1946885.5019427361</v>
      </c>
      <c r="AS76" s="305">
        <v>2712314.7779719727</v>
      </c>
      <c r="AT76" s="305">
        <v>-786417.32221660076</v>
      </c>
      <c r="AU76" s="305">
        <v>-975875.07666108187</v>
      </c>
      <c r="AV76" s="305">
        <v>1621976.3303103321</v>
      </c>
      <c r="AW76" s="305">
        <v>-4020698.1848080782</v>
      </c>
      <c r="AX76" s="305">
        <v>1552410.7895199116</v>
      </c>
      <c r="AY76" s="305">
        <v>-5552559.3083969383</v>
      </c>
      <c r="AZ76" s="305">
        <v>-2086908.41</v>
      </c>
      <c r="BA76" s="305">
        <v>3943207.78</v>
      </c>
      <c r="BB76" s="305">
        <v>2261058.21</v>
      </c>
      <c r="BC76" s="305">
        <v>4609454.21</v>
      </c>
      <c r="BD76" s="305">
        <v>704601.63939249376</v>
      </c>
      <c r="BE76" s="305">
        <v>1415627.3549992403</v>
      </c>
      <c r="BF76" s="305">
        <v>-1265108.782674256</v>
      </c>
      <c r="BG76" s="305">
        <v>-2700089.4083831734</v>
      </c>
      <c r="BH76" s="305">
        <v>-673610.48920050217</v>
      </c>
      <c r="BI76" s="305">
        <v>-5216772.0060120476</v>
      </c>
      <c r="BJ76" s="305">
        <v>-3676564.0503772241</v>
      </c>
      <c r="BK76" s="305">
        <v>-2886788.968113787</v>
      </c>
      <c r="BL76" s="117">
        <f>'Schedule 7'!C40</f>
        <v>3335577.25</v>
      </c>
      <c r="BM76" s="117">
        <f>'Schedule 7'!D40</f>
        <v>-165844.26999999999</v>
      </c>
      <c r="BN76" s="117">
        <f>'Schedule 7'!E40</f>
        <v>-320116.17</v>
      </c>
      <c r="BO76" s="117">
        <f>'Schedule 7'!F40</f>
        <v>-685195.65</v>
      </c>
      <c r="BP76" s="117">
        <f>'Schedule 7'!G40</f>
        <v>2151381.85</v>
      </c>
      <c r="BQ76" s="117">
        <f>'Schedule 7'!H40</f>
        <v>-868309.97</v>
      </c>
      <c r="BR76" s="117">
        <f>'Schedule 7'!I40</f>
        <v>-571775.09</v>
      </c>
      <c r="BS76" s="117">
        <f>'Schedule 7'!J40</f>
        <v>-27283.86</v>
      </c>
      <c r="BT76" s="117">
        <f>'Schedule 7'!K40</f>
        <v>-165283.35999999999</v>
      </c>
      <c r="BU76" s="117">
        <f>'Schedule 7'!L40</f>
        <v>-50290.02</v>
      </c>
      <c r="BV76" s="117">
        <f>'Schedule 7'!M40</f>
        <v>2662557.67</v>
      </c>
      <c r="BW76" s="117">
        <f>'Schedule 7'!N40</f>
        <v>2677188.04</v>
      </c>
      <c r="BX76" s="117"/>
      <c r="BY76" s="117"/>
      <c r="BZ76" s="117"/>
      <c r="CA76" s="117"/>
    </row>
    <row r="77" spans="1:79" x14ac:dyDescent="0.2">
      <c r="B77" s="39" t="s">
        <v>260</v>
      </c>
      <c r="D77" s="118">
        <f>SUM(D74:D76)</f>
        <v>0</v>
      </c>
      <c r="E77" s="118">
        <f>SUM(E74:E76)</f>
        <v>0</v>
      </c>
      <c r="F77" s="118">
        <f t="shared" ref="F77:BO77" si="168">SUM(F74:F76)</f>
        <v>0</v>
      </c>
      <c r="G77" s="118">
        <f t="shared" si="168"/>
        <v>0</v>
      </c>
      <c r="H77" s="118">
        <f t="shared" si="168"/>
        <v>0</v>
      </c>
      <c r="I77" s="118">
        <f t="shared" si="168"/>
        <v>0</v>
      </c>
      <c r="J77" s="118">
        <f t="shared" si="168"/>
        <v>-259574.4351041629</v>
      </c>
      <c r="K77" s="118">
        <f t="shared" si="168"/>
        <v>-900618.12496770767</v>
      </c>
      <c r="L77" s="118">
        <f t="shared" si="168"/>
        <v>-644010.276478727</v>
      </c>
      <c r="M77" s="118">
        <f t="shared" si="168"/>
        <v>-4810445.9849567031</v>
      </c>
      <c r="N77" s="118">
        <f t="shared" si="168"/>
        <v>-2913622.9939499847</v>
      </c>
      <c r="O77" s="118">
        <f t="shared" si="168"/>
        <v>-4474000.1619891087</v>
      </c>
      <c r="P77" s="118">
        <f t="shared" si="168"/>
        <v>1884860.9908909495</v>
      </c>
      <c r="Q77" s="118">
        <f t="shared" si="168"/>
        <v>2599014.3986945474</v>
      </c>
      <c r="R77" s="118">
        <f t="shared" si="168"/>
        <v>3064270.9677467523</v>
      </c>
      <c r="S77" s="118">
        <f t="shared" si="168"/>
        <v>4708449.4073195197</v>
      </c>
      <c r="T77" s="118">
        <f t="shared" si="168"/>
        <v>16735284.210239556</v>
      </c>
      <c r="U77" s="118">
        <f t="shared" si="168"/>
        <v>2666067.8441973994</v>
      </c>
      <c r="V77" s="118">
        <f t="shared" si="168"/>
        <v>-290852.76976091636</v>
      </c>
      <c r="W77" s="118">
        <f t="shared" si="168"/>
        <v>-460237.10415304435</v>
      </c>
      <c r="X77" s="118">
        <f t="shared" si="168"/>
        <v>1077339.1010454011</v>
      </c>
      <c r="Y77" s="118">
        <f t="shared" si="168"/>
        <v>-681818.37372042553</v>
      </c>
      <c r="Z77" s="118">
        <f t="shared" si="168"/>
        <v>-2383949.1175206346</v>
      </c>
      <c r="AA77" s="118">
        <f t="shared" si="168"/>
        <v>1121358.866484022</v>
      </c>
      <c r="AB77" s="118">
        <f t="shared" si="168"/>
        <v>5122019.2244141139</v>
      </c>
      <c r="AC77" s="118">
        <f t="shared" si="168"/>
        <v>9829266.1728311796</v>
      </c>
      <c r="AD77" s="118">
        <f t="shared" si="168"/>
        <v>-5920563.5664210394</v>
      </c>
      <c r="AE77" s="118">
        <f t="shared" si="168"/>
        <v>4187840.6863812553</v>
      </c>
      <c r="AF77" s="118">
        <f t="shared" si="168"/>
        <v>-5389916.699923981</v>
      </c>
      <c r="AG77" s="118">
        <f t="shared" si="168"/>
        <v>1066794.6344792028</v>
      </c>
      <c r="AH77" s="118">
        <f t="shared" si="168"/>
        <v>-1288010.4878769019</v>
      </c>
      <c r="AI77" s="118">
        <f t="shared" si="168"/>
        <v>-1329890.4902434519</v>
      </c>
      <c r="AJ77" s="118">
        <f t="shared" si="168"/>
        <v>492132.92789210402</v>
      </c>
      <c r="AK77" s="118">
        <f t="shared" si="168"/>
        <v>-1665894.045691248</v>
      </c>
      <c r="AL77" s="118">
        <f t="shared" si="168"/>
        <v>-4048419.9163320381</v>
      </c>
      <c r="AM77" s="118">
        <f t="shared" si="168"/>
        <v>-1377276.263739784</v>
      </c>
      <c r="AN77" s="118">
        <f t="shared" si="168"/>
        <v>2042740.6840814257</v>
      </c>
      <c r="AO77" s="118">
        <f t="shared" si="168"/>
        <v>7002527.9977068976</v>
      </c>
      <c r="AP77" s="118">
        <f t="shared" si="168"/>
        <v>4478543.3284238027</v>
      </c>
      <c r="AQ77" s="118">
        <f t="shared" si="168"/>
        <v>7488521.5588203799</v>
      </c>
      <c r="AR77" s="118">
        <f t="shared" si="168"/>
        <v>-13768713.117843363</v>
      </c>
      <c r="AS77" s="118">
        <f t="shared" si="168"/>
        <v>2712314.7779719727</v>
      </c>
      <c r="AT77" s="118">
        <f t="shared" si="168"/>
        <v>-786417.32221660076</v>
      </c>
      <c r="AU77" s="118">
        <f t="shared" si="168"/>
        <v>-975875.07666108187</v>
      </c>
      <c r="AV77" s="118">
        <f t="shared" si="168"/>
        <v>1621976.3303103321</v>
      </c>
      <c r="AW77" s="118">
        <f t="shared" si="168"/>
        <v>-4020698.1848080782</v>
      </c>
      <c r="AX77" s="118">
        <f t="shared" si="168"/>
        <v>1552410.7895199116</v>
      </c>
      <c r="AY77" s="118">
        <f t="shared" si="168"/>
        <v>-5552559.3083969383</v>
      </c>
      <c r="AZ77" s="118">
        <f t="shared" si="168"/>
        <v>-2086908.41</v>
      </c>
      <c r="BA77" s="118">
        <f t="shared" si="168"/>
        <v>3943207.78</v>
      </c>
      <c r="BB77" s="118">
        <f t="shared" si="168"/>
        <v>2261058.21</v>
      </c>
      <c r="BC77" s="118">
        <f t="shared" si="168"/>
        <v>4609454.21</v>
      </c>
      <c r="BD77" s="118">
        <f t="shared" si="168"/>
        <v>-16805769.440607503</v>
      </c>
      <c r="BE77" s="118">
        <f t="shared" si="168"/>
        <v>1415627.3549992403</v>
      </c>
      <c r="BF77" s="118">
        <f t="shared" si="168"/>
        <v>-1265108.782674256</v>
      </c>
      <c r="BG77" s="118">
        <f t="shared" si="168"/>
        <v>-2700089.4083831734</v>
      </c>
      <c r="BH77" s="118">
        <f t="shared" si="168"/>
        <v>-673610.48920050217</v>
      </c>
      <c r="BI77" s="118">
        <f t="shared" si="168"/>
        <v>-5216772.0060120476</v>
      </c>
      <c r="BJ77" s="118">
        <f t="shared" si="168"/>
        <v>-3676564.0503772241</v>
      </c>
      <c r="BK77" s="118">
        <f t="shared" si="168"/>
        <v>-2886788.968113787</v>
      </c>
      <c r="BL77" s="118">
        <f t="shared" si="168"/>
        <v>3335577.25</v>
      </c>
      <c r="BM77" s="118">
        <f t="shared" si="168"/>
        <v>-165844.26999999999</v>
      </c>
      <c r="BN77" s="118">
        <f t="shared" si="168"/>
        <v>-320116.17</v>
      </c>
      <c r="BO77" s="118">
        <f t="shared" si="168"/>
        <v>-685195.65</v>
      </c>
      <c r="BP77" s="118">
        <f t="shared" ref="BP77:BV77" si="169">SUM(BP74:BP76)</f>
        <v>7723274.7899999991</v>
      </c>
      <c r="BQ77" s="118">
        <f t="shared" si="169"/>
        <v>-868309.97</v>
      </c>
      <c r="BR77" s="118">
        <f t="shared" si="169"/>
        <v>-571775.09</v>
      </c>
      <c r="BS77" s="118">
        <f t="shared" si="169"/>
        <v>-27283.86</v>
      </c>
      <c r="BT77" s="118">
        <f t="shared" si="169"/>
        <v>-165283.35999999999</v>
      </c>
      <c r="BU77" s="118">
        <f t="shared" si="169"/>
        <v>-50290.02</v>
      </c>
      <c r="BV77" s="118">
        <f t="shared" si="169"/>
        <v>2662557.67</v>
      </c>
      <c r="BW77" s="118">
        <f>SUM(BW74:BW76)</f>
        <v>2677188.04</v>
      </c>
      <c r="BX77" s="118">
        <f>SUM(BX74:BX76)</f>
        <v>0</v>
      </c>
      <c r="BY77" s="118">
        <f>SUM(BY74:BY76)</f>
        <v>0</v>
      </c>
      <c r="BZ77" s="118">
        <f>SUM(BZ74:BZ76)</f>
        <v>0</v>
      </c>
      <c r="CA77" s="118">
        <f>SUM(CA74:CA76)</f>
        <v>0</v>
      </c>
    </row>
    <row r="78" spans="1:79" x14ac:dyDescent="0.2">
      <c r="B78" s="39" t="s">
        <v>261</v>
      </c>
      <c r="D78" s="115">
        <f>D73+D77</f>
        <v>0</v>
      </c>
      <c r="E78" s="115">
        <f>E73+E77</f>
        <v>0</v>
      </c>
      <c r="F78" s="115">
        <f t="shared" ref="F78:BO78" si="170">F73+F77</f>
        <v>0</v>
      </c>
      <c r="G78" s="115">
        <f t="shared" si="170"/>
        <v>0</v>
      </c>
      <c r="H78" s="115">
        <f t="shared" si="170"/>
        <v>0</v>
      </c>
      <c r="I78" s="115">
        <f t="shared" si="170"/>
        <v>0</v>
      </c>
      <c r="J78" s="115">
        <f t="shared" si="170"/>
        <v>-259574.4351041629</v>
      </c>
      <c r="K78" s="115">
        <f t="shared" si="170"/>
        <v>-1160192.5600718707</v>
      </c>
      <c r="L78" s="115">
        <f t="shared" si="170"/>
        <v>-1804202.8365505976</v>
      </c>
      <c r="M78" s="115">
        <f t="shared" si="170"/>
        <v>-6614648.8215073012</v>
      </c>
      <c r="N78" s="115">
        <f t="shared" si="170"/>
        <v>-9528271.8154572863</v>
      </c>
      <c r="O78" s="115">
        <f t="shared" si="170"/>
        <v>-14002271.977446396</v>
      </c>
      <c r="P78" s="115">
        <f t="shared" si="170"/>
        <v>-12117410.986555446</v>
      </c>
      <c r="Q78" s="115">
        <f t="shared" si="170"/>
        <v>-9518396.587860899</v>
      </c>
      <c r="R78" s="115">
        <f t="shared" si="170"/>
        <v>-6454125.6201141467</v>
      </c>
      <c r="S78" s="115">
        <f t="shared" si="170"/>
        <v>-1745676.2127946271</v>
      </c>
      <c r="T78" s="115">
        <f t="shared" si="170"/>
        <v>14989607.997444928</v>
      </c>
      <c r="U78" s="115">
        <f t="shared" si="170"/>
        <v>17655675.841642328</v>
      </c>
      <c r="V78" s="115">
        <f t="shared" si="170"/>
        <v>17364823.07188141</v>
      </c>
      <c r="W78" s="115">
        <f t="shared" si="170"/>
        <v>16904585.967728365</v>
      </c>
      <c r="X78" s="115">
        <f t="shared" si="170"/>
        <v>17981925.068773765</v>
      </c>
      <c r="Y78" s="115">
        <f t="shared" si="170"/>
        <v>17300106.695053339</v>
      </c>
      <c r="Z78" s="115">
        <f t="shared" si="170"/>
        <v>14916157.577532705</v>
      </c>
      <c r="AA78" s="115">
        <f t="shared" si="170"/>
        <v>16037516.444016727</v>
      </c>
      <c r="AB78" s="115">
        <f t="shared" si="170"/>
        <v>21159535.668430842</v>
      </c>
      <c r="AC78" s="115">
        <f t="shared" si="170"/>
        <v>30988801.84126202</v>
      </c>
      <c r="AD78" s="115">
        <f t="shared" si="170"/>
        <v>25068238.274840981</v>
      </c>
      <c r="AE78" s="115">
        <f t="shared" si="170"/>
        <v>29256078.961222235</v>
      </c>
      <c r="AF78" s="115">
        <f t="shared" si="170"/>
        <v>23866162.261298254</v>
      </c>
      <c r="AG78" s="115">
        <f t="shared" si="170"/>
        <v>24932956.895777456</v>
      </c>
      <c r="AH78" s="115">
        <f t="shared" si="170"/>
        <v>23644946.407900553</v>
      </c>
      <c r="AI78" s="115">
        <f t="shared" si="170"/>
        <v>22315055.9176571</v>
      </c>
      <c r="AJ78" s="115">
        <f t="shared" si="170"/>
        <v>22807188.845549203</v>
      </c>
      <c r="AK78" s="115">
        <f t="shared" si="170"/>
        <v>21141294.799857955</v>
      </c>
      <c r="AL78" s="115">
        <f t="shared" si="170"/>
        <v>17092874.883525915</v>
      </c>
      <c r="AM78" s="115">
        <f t="shared" si="170"/>
        <v>15715598.619786132</v>
      </c>
      <c r="AN78" s="115">
        <f t="shared" si="170"/>
        <v>17758339.303867556</v>
      </c>
      <c r="AO78" s="115">
        <f t="shared" si="170"/>
        <v>24760867.301574454</v>
      </c>
      <c r="AP78" s="115">
        <f t="shared" si="170"/>
        <v>29239410.629998256</v>
      </c>
      <c r="AQ78" s="115">
        <f t="shared" si="170"/>
        <v>36727932.188818634</v>
      </c>
      <c r="AR78" s="115">
        <f t="shared" si="170"/>
        <v>22959219.07097527</v>
      </c>
      <c r="AS78" s="115">
        <f t="shared" si="170"/>
        <v>25671533.848947242</v>
      </c>
      <c r="AT78" s="115">
        <f t="shared" si="170"/>
        <v>24885116.526730642</v>
      </c>
      <c r="AU78" s="115">
        <f t="shared" si="170"/>
        <v>23909241.450069562</v>
      </c>
      <c r="AV78" s="115">
        <f t="shared" si="170"/>
        <v>25531217.780379895</v>
      </c>
      <c r="AW78" s="115">
        <f t="shared" si="170"/>
        <v>21510519.595571816</v>
      </c>
      <c r="AX78" s="115">
        <f t="shared" si="170"/>
        <v>23062930.385091729</v>
      </c>
      <c r="AY78" s="115">
        <f t="shared" si="170"/>
        <v>17510371.07669479</v>
      </c>
      <c r="AZ78" s="115">
        <f t="shared" si="170"/>
        <v>15423462.66669479</v>
      </c>
      <c r="BA78" s="115">
        <f t="shared" si="170"/>
        <v>19366670.446694791</v>
      </c>
      <c r="BB78" s="115">
        <f t="shared" si="170"/>
        <v>21627728.656694792</v>
      </c>
      <c r="BC78" s="115">
        <f t="shared" si="170"/>
        <v>26237182.866694793</v>
      </c>
      <c r="BD78" s="115">
        <f t="shared" si="170"/>
        <v>9431413.42608729</v>
      </c>
      <c r="BE78" s="115">
        <f t="shared" si="170"/>
        <v>10847040.781086531</v>
      </c>
      <c r="BF78" s="115">
        <f t="shared" si="170"/>
        <v>9581931.9984122738</v>
      </c>
      <c r="BG78" s="115">
        <f t="shared" si="170"/>
        <v>6881842.5900291</v>
      </c>
      <c r="BH78" s="115">
        <f t="shared" si="170"/>
        <v>6208232.1008285973</v>
      </c>
      <c r="BI78" s="115">
        <f t="shared" si="170"/>
        <v>991460.09481654968</v>
      </c>
      <c r="BJ78" s="115">
        <f t="shared" si="170"/>
        <v>-2685103.9555606744</v>
      </c>
      <c r="BK78" s="115">
        <f t="shared" si="170"/>
        <v>-5571892.9236744614</v>
      </c>
      <c r="BL78" s="115">
        <f t="shared" si="170"/>
        <v>-2236315.6736744614</v>
      </c>
      <c r="BM78" s="115">
        <f t="shared" si="170"/>
        <v>-2402159.9436744615</v>
      </c>
      <c r="BN78" s="115">
        <f t="shared" si="170"/>
        <v>-2722276.1136744614</v>
      </c>
      <c r="BO78" s="115">
        <f t="shared" si="170"/>
        <v>-3407471.7636744613</v>
      </c>
      <c r="BP78" s="115">
        <f t="shared" ref="BP78:BV78" si="171">BP73+BP77</f>
        <v>4315803.0263255378</v>
      </c>
      <c r="BQ78" s="115">
        <f t="shared" si="171"/>
        <v>3447493.0563255381</v>
      </c>
      <c r="BR78" s="115">
        <f t="shared" si="171"/>
        <v>2875717.9663255382</v>
      </c>
      <c r="BS78" s="115">
        <f t="shared" si="171"/>
        <v>2848434.1063255384</v>
      </c>
      <c r="BT78" s="115">
        <f t="shared" si="171"/>
        <v>2683150.7463255385</v>
      </c>
      <c r="BU78" s="115">
        <f t="shared" si="171"/>
        <v>2632860.7263255385</v>
      </c>
      <c r="BV78" s="115">
        <f t="shared" si="171"/>
        <v>5295418.3963255379</v>
      </c>
      <c r="BW78" s="115">
        <f>BW73+BW77</f>
        <v>7972606.436325538</v>
      </c>
      <c r="BX78" s="115">
        <f>BX73+BX77</f>
        <v>7972606.436325538</v>
      </c>
      <c r="BY78" s="115">
        <f>BY73+BY77</f>
        <v>7972606.436325538</v>
      </c>
      <c r="BZ78" s="115">
        <f>BZ73+BZ77</f>
        <v>7972606.436325538</v>
      </c>
      <c r="CA78" s="115">
        <f>CA73+CA77</f>
        <v>7972606.436325538</v>
      </c>
    </row>
    <row r="79" spans="1:79" x14ac:dyDescent="0.2">
      <c r="BW79" s="115"/>
      <c r="BX79" s="115"/>
      <c r="BY79" s="115"/>
      <c r="BZ79" s="115"/>
      <c r="CA79" s="115"/>
    </row>
    <row r="80" spans="1:79" x14ac:dyDescent="0.2">
      <c r="A80" s="28" t="s">
        <v>398</v>
      </c>
      <c r="B80" s="25"/>
      <c r="C80" s="114">
        <v>18238151</v>
      </c>
      <c r="BW80" s="115"/>
      <c r="BX80" s="115"/>
      <c r="BY80" s="115"/>
      <c r="BZ80" s="115"/>
      <c r="CA80" s="115"/>
    </row>
    <row r="81" spans="1:79" x14ac:dyDescent="0.2">
      <c r="A81" s="25"/>
      <c r="B81" s="25" t="s">
        <v>257</v>
      </c>
      <c r="C81" s="114">
        <v>25400351</v>
      </c>
      <c r="D81" s="115">
        <v>0</v>
      </c>
      <c r="E81" s="115">
        <f>D89</f>
        <v>0</v>
      </c>
      <c r="F81" s="115">
        <f>E89</f>
        <v>0</v>
      </c>
      <c r="G81" s="115">
        <f t="shared" ref="G81:BO81" si="172">F89</f>
        <v>0</v>
      </c>
      <c r="H81" s="115">
        <f t="shared" si="172"/>
        <v>0</v>
      </c>
      <c r="I81" s="115">
        <f t="shared" si="172"/>
        <v>0</v>
      </c>
      <c r="J81" s="115">
        <f t="shared" si="172"/>
        <v>0</v>
      </c>
      <c r="K81" s="115">
        <f t="shared" si="172"/>
        <v>-798798.78402760613</v>
      </c>
      <c r="L81" s="115">
        <f t="shared" si="172"/>
        <v>-1490351.1108322239</v>
      </c>
      <c r="M81" s="115">
        <f t="shared" si="172"/>
        <v>-1341860.1882610703</v>
      </c>
      <c r="N81" s="115">
        <f t="shared" si="172"/>
        <v>-2126962.0051336051</v>
      </c>
      <c r="O81" s="115">
        <f t="shared" si="172"/>
        <v>-874146.90644622152</v>
      </c>
      <c r="P81" s="115">
        <f t="shared" si="172"/>
        <v>-986702.76894721086</v>
      </c>
      <c r="Q81" s="115">
        <f t="shared" si="172"/>
        <v>-90236.453150460962</v>
      </c>
      <c r="R81" s="115">
        <f t="shared" si="172"/>
        <v>1210643.6671675376</v>
      </c>
      <c r="S81" s="115">
        <f t="shared" si="172"/>
        <v>2933879.212117455</v>
      </c>
      <c r="T81" s="115">
        <f t="shared" si="172"/>
        <v>4320636.2710700501</v>
      </c>
      <c r="U81" s="115">
        <f t="shared" si="172"/>
        <v>4913560.0568695553</v>
      </c>
      <c r="V81" s="115">
        <f t="shared" si="172"/>
        <v>5595606.3186217556</v>
      </c>
      <c r="W81" s="115">
        <f t="shared" si="172"/>
        <v>4372833.6032036729</v>
      </c>
      <c r="X81" s="115">
        <f t="shared" si="172"/>
        <v>3873122.3102566358</v>
      </c>
      <c r="Y81" s="115">
        <f t="shared" si="172"/>
        <v>4693121.1343029663</v>
      </c>
      <c r="Z81" s="115">
        <f t="shared" si="172"/>
        <v>4946799.2963200621</v>
      </c>
      <c r="AA81" s="115">
        <f t="shared" si="172"/>
        <v>5437445.8732493883</v>
      </c>
      <c r="AB81" s="115">
        <f t="shared" si="172"/>
        <v>6586519.438939156</v>
      </c>
      <c r="AC81" s="115">
        <f t="shared" si="172"/>
        <v>8133437.2683325233</v>
      </c>
      <c r="AD81" s="115">
        <f t="shared" si="172"/>
        <v>10320185.749644728</v>
      </c>
      <c r="AE81" s="115">
        <f t="shared" si="172"/>
        <v>11478259.418572361</v>
      </c>
      <c r="AF81" s="115">
        <f t="shared" si="172"/>
        <v>12524149.451829873</v>
      </c>
      <c r="AG81" s="115">
        <f t="shared" si="172"/>
        <v>6334145.3561062617</v>
      </c>
      <c r="AH81" s="115">
        <f t="shared" si="172"/>
        <v>6135616.1430688119</v>
      </c>
      <c r="AI81" s="115">
        <f t="shared" si="172"/>
        <v>4519401.5024010316</v>
      </c>
      <c r="AJ81" s="115">
        <f t="shared" si="172"/>
        <v>4298626.2883400004</v>
      </c>
      <c r="AK81" s="115">
        <f t="shared" si="172"/>
        <v>5630275.6251778835</v>
      </c>
      <c r="AL81" s="115">
        <f t="shared" si="172"/>
        <v>5872344.6480852487</v>
      </c>
      <c r="AM81" s="115">
        <f t="shared" si="172"/>
        <v>5545750.6741043041</v>
      </c>
      <c r="AN81" s="115">
        <f t="shared" si="172"/>
        <v>6300829.8066012636</v>
      </c>
      <c r="AO81" s="115">
        <f t="shared" si="172"/>
        <v>6939157.1952584609</v>
      </c>
      <c r="AP81" s="115">
        <f t="shared" si="172"/>
        <v>8253338.6790596191</v>
      </c>
      <c r="AQ81" s="115">
        <f t="shared" si="172"/>
        <v>10380222.857262839</v>
      </c>
      <c r="AR81" s="115">
        <f t="shared" si="172"/>
        <v>12925193.42148035</v>
      </c>
      <c r="AS81" s="115">
        <f t="shared" si="172"/>
        <v>6875588.1064006174</v>
      </c>
      <c r="AT81" s="115">
        <f t="shared" si="172"/>
        <v>7776620.2992339451</v>
      </c>
      <c r="AU81" s="115">
        <f t="shared" si="172"/>
        <v>7922160.5513987709</v>
      </c>
      <c r="AV81" s="115">
        <f t="shared" si="172"/>
        <v>8316676.9558560709</v>
      </c>
      <c r="AW81" s="115">
        <f t="shared" si="172"/>
        <v>9317556.2151225023</v>
      </c>
      <c r="AX81" s="115">
        <f t="shared" si="172"/>
        <v>10326840.593032785</v>
      </c>
      <c r="AY81" s="115">
        <f t="shared" si="172"/>
        <v>12198922.913333368</v>
      </c>
      <c r="AZ81" s="115">
        <f t="shared" si="172"/>
        <v>12265263.755202807</v>
      </c>
      <c r="BA81" s="115">
        <f t="shared" si="172"/>
        <v>12804511.035202807</v>
      </c>
      <c r="BB81" s="115">
        <f t="shared" si="172"/>
        <v>14817814.035202807</v>
      </c>
      <c r="BC81" s="115">
        <f t="shared" si="172"/>
        <v>16459660.555202806</v>
      </c>
      <c r="BD81" s="115">
        <f t="shared" si="172"/>
        <v>18484497.405202806</v>
      </c>
      <c r="BE81" s="115">
        <f t="shared" si="172"/>
        <v>6724353.7260972951</v>
      </c>
      <c r="BF81" s="115">
        <f t="shared" si="172"/>
        <v>7620705.5153281586</v>
      </c>
      <c r="BG81" s="115">
        <f t="shared" si="172"/>
        <v>7622985.8228380186</v>
      </c>
      <c r="BH81" s="115">
        <f t="shared" si="172"/>
        <v>7507538.3956721155</v>
      </c>
      <c r="BI81" s="115">
        <f t="shared" si="172"/>
        <v>9132118.3456933908</v>
      </c>
      <c r="BJ81" s="115">
        <f t="shared" si="172"/>
        <v>9729683.4740172625</v>
      </c>
      <c r="BK81" s="115">
        <f t="shared" si="172"/>
        <v>10997300.627890777</v>
      </c>
      <c r="BL81" s="115">
        <f t="shared" si="172"/>
        <v>11496655.73935465</v>
      </c>
      <c r="BM81" s="115">
        <f t="shared" si="172"/>
        <v>9.3546491116285324E-3</v>
      </c>
      <c r="BN81" s="115">
        <f t="shared" si="172"/>
        <v>9.3546491116285324E-3</v>
      </c>
      <c r="BO81" s="115">
        <f t="shared" si="172"/>
        <v>9.3546491116285324E-3</v>
      </c>
      <c r="BP81" s="115">
        <f t="shared" ref="BP81" si="173">BO89</f>
        <v>9.3546491116285324E-3</v>
      </c>
      <c r="BQ81" s="115">
        <f t="shared" ref="BQ81" si="174">BP89</f>
        <v>9.3546491116285324E-3</v>
      </c>
      <c r="BR81" s="115">
        <f t="shared" ref="BR81" si="175">BQ89</f>
        <v>9.3546491116285324E-3</v>
      </c>
      <c r="BS81" s="115">
        <f t="shared" ref="BS81" si="176">BR89</f>
        <v>9.3546491116285324E-3</v>
      </c>
      <c r="BT81" s="115">
        <f t="shared" ref="BT81" si="177">BS89</f>
        <v>9.3546491116285324E-3</v>
      </c>
      <c r="BU81" s="115">
        <f t="shared" ref="BU81" si="178">BT89</f>
        <v>9.3546491116285324E-3</v>
      </c>
      <c r="BV81" s="115">
        <f t="shared" ref="BV81" si="179">BU89</f>
        <v>9.3546491116285324E-3</v>
      </c>
      <c r="BW81" s="115">
        <f t="shared" ref="BW81" si="180">BV89</f>
        <v>9.3546491116285324E-3</v>
      </c>
      <c r="BX81" s="115">
        <f t="shared" ref="BX81" si="181">BW89</f>
        <v>-6.453508883714678E-4</v>
      </c>
      <c r="BY81" s="115">
        <f t="shared" ref="BY81" si="182">BX89</f>
        <v>-6.453508883714678E-4</v>
      </c>
      <c r="BZ81" s="115">
        <f t="shared" ref="BZ81" si="183">BY89</f>
        <v>-6.453508883714678E-4</v>
      </c>
      <c r="CA81" s="115">
        <f t="shared" ref="CA81" si="184">BZ89</f>
        <v>-6.453508883714678E-4</v>
      </c>
    </row>
    <row r="82" spans="1:79" x14ac:dyDescent="0.2">
      <c r="A82" s="122"/>
      <c r="B82" s="124" t="s">
        <v>258</v>
      </c>
      <c r="C82" s="124"/>
      <c r="D82" s="123">
        <v>0</v>
      </c>
      <c r="E82" s="123">
        <v>0</v>
      </c>
      <c r="F82" s="123">
        <v>0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  <c r="S82" s="305">
        <v>0</v>
      </c>
      <c r="T82" s="305">
        <v>694836.08989262593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5">
        <v>0</v>
      </c>
      <c r="AC82" s="305">
        <v>0</v>
      </c>
      <c r="AD82" s="305">
        <v>0</v>
      </c>
      <c r="AE82" s="305">
        <v>0</v>
      </c>
      <c r="AF82" s="305">
        <v>-6128261.23491331</v>
      </c>
      <c r="AG82" s="305">
        <v>0</v>
      </c>
      <c r="AH82" s="305">
        <v>0</v>
      </c>
      <c r="AI82" s="305">
        <v>0</v>
      </c>
      <c r="AJ82" s="305">
        <v>0</v>
      </c>
      <c r="AK82" s="305">
        <v>0</v>
      </c>
      <c r="AL82" s="305">
        <v>0</v>
      </c>
      <c r="AM82" s="305">
        <v>0</v>
      </c>
      <c r="AN82" s="305">
        <v>0</v>
      </c>
      <c r="AO82" s="305">
        <v>0</v>
      </c>
      <c r="AP82" s="305">
        <v>0</v>
      </c>
      <c r="AQ82" s="305">
        <v>0</v>
      </c>
      <c r="AR82" s="305">
        <v>-6300829.8066012599</v>
      </c>
      <c r="AS82" s="305">
        <v>0</v>
      </c>
      <c r="AT82" s="305">
        <v>0</v>
      </c>
      <c r="AU82" s="305">
        <v>0</v>
      </c>
      <c r="AV82" s="305">
        <v>0</v>
      </c>
      <c r="AW82" s="305">
        <v>0</v>
      </c>
      <c r="AX82" s="305">
        <v>0</v>
      </c>
      <c r="AY82" s="305">
        <v>0</v>
      </c>
      <c r="AZ82" s="305">
        <v>0</v>
      </c>
      <c r="BA82" s="305">
        <v>0</v>
      </c>
      <c r="BB82" s="305">
        <v>0</v>
      </c>
      <c r="BC82" s="305">
        <v>0</v>
      </c>
      <c r="BD82" s="305">
        <v>-12265263.76</v>
      </c>
      <c r="BE82" s="305">
        <v>0</v>
      </c>
      <c r="BF82" s="305">
        <v>0</v>
      </c>
      <c r="BG82" s="305">
        <v>0</v>
      </c>
      <c r="BH82" s="305">
        <v>0</v>
      </c>
      <c r="BI82" s="305">
        <v>0</v>
      </c>
      <c r="BJ82" s="305">
        <v>0</v>
      </c>
      <c r="BK82" s="305">
        <v>0</v>
      </c>
      <c r="BL82" s="305">
        <v>0</v>
      </c>
      <c r="BM82" s="305">
        <v>0</v>
      </c>
      <c r="BN82" s="305">
        <v>0</v>
      </c>
      <c r="BO82" s="305">
        <v>0</v>
      </c>
      <c r="BP82" s="305">
        <v>0</v>
      </c>
      <c r="BQ82" s="305">
        <v>0</v>
      </c>
      <c r="BR82" s="305">
        <v>0</v>
      </c>
      <c r="BS82" s="305">
        <v>0</v>
      </c>
      <c r="BT82" s="305">
        <v>0</v>
      </c>
      <c r="BU82" s="305">
        <v>0</v>
      </c>
      <c r="BV82" s="305">
        <v>0</v>
      </c>
      <c r="BW82" s="305">
        <v>0</v>
      </c>
      <c r="BX82" s="305"/>
      <c r="BY82" s="305"/>
      <c r="BZ82" s="305"/>
      <c r="CA82" s="305"/>
    </row>
    <row r="83" spans="1:79" x14ac:dyDescent="0.2">
      <c r="A83" s="122"/>
      <c r="B83" s="124" t="s">
        <v>272</v>
      </c>
      <c r="C83" s="124"/>
      <c r="D83" s="123">
        <v>0</v>
      </c>
      <c r="E83" s="123">
        <v>0</v>
      </c>
      <c r="F83" s="123">
        <v>0</v>
      </c>
      <c r="G83" s="123">
        <v>0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305">
        <v>0</v>
      </c>
      <c r="T83" s="305">
        <v>0</v>
      </c>
      <c r="U83" s="305">
        <v>0</v>
      </c>
      <c r="V83" s="305">
        <v>0</v>
      </c>
      <c r="W83" s="305">
        <v>0</v>
      </c>
      <c r="X83" s="305">
        <v>0</v>
      </c>
      <c r="Y83" s="305">
        <v>0</v>
      </c>
      <c r="Z83" s="305">
        <v>0</v>
      </c>
      <c r="AA83" s="305">
        <v>0</v>
      </c>
      <c r="AB83" s="305">
        <v>0</v>
      </c>
      <c r="AC83" s="305">
        <v>0</v>
      </c>
      <c r="AD83" s="305">
        <v>0</v>
      </c>
      <c r="AE83" s="305">
        <v>0</v>
      </c>
      <c r="AF83" s="305">
        <v>0</v>
      </c>
      <c r="AG83" s="305">
        <v>0</v>
      </c>
      <c r="AH83" s="305">
        <v>0</v>
      </c>
      <c r="AI83" s="305">
        <v>0</v>
      </c>
      <c r="AJ83" s="305">
        <v>0</v>
      </c>
      <c r="AK83" s="305">
        <v>0</v>
      </c>
      <c r="AL83" s="305">
        <v>0</v>
      </c>
      <c r="AM83" s="305">
        <v>0</v>
      </c>
      <c r="AN83" s="305">
        <v>0</v>
      </c>
      <c r="AO83" s="305">
        <v>0</v>
      </c>
      <c r="AP83" s="305">
        <v>0</v>
      </c>
      <c r="AQ83" s="305">
        <v>0</v>
      </c>
      <c r="AR83" s="305">
        <v>0</v>
      </c>
      <c r="AS83" s="305">
        <v>0</v>
      </c>
      <c r="AT83" s="305">
        <v>0</v>
      </c>
      <c r="AU83" s="305">
        <v>0</v>
      </c>
      <c r="AV83" s="305">
        <v>0</v>
      </c>
      <c r="AW83" s="305">
        <v>0</v>
      </c>
      <c r="AX83" s="305">
        <v>0</v>
      </c>
      <c r="AY83" s="305">
        <v>0</v>
      </c>
      <c r="AZ83" s="305">
        <v>0</v>
      </c>
      <c r="BA83" s="305">
        <v>0</v>
      </c>
      <c r="BB83" s="305">
        <v>0</v>
      </c>
      <c r="BC83" s="305">
        <v>0</v>
      </c>
      <c r="BD83" s="305">
        <v>0</v>
      </c>
      <c r="BE83" s="305">
        <v>0</v>
      </c>
      <c r="BF83" s="305">
        <v>0</v>
      </c>
      <c r="BG83" s="305">
        <v>0</v>
      </c>
      <c r="BH83" s="305">
        <v>0</v>
      </c>
      <c r="BI83" s="305">
        <v>0</v>
      </c>
      <c r="BJ83" s="305">
        <v>0</v>
      </c>
      <c r="BK83" s="305">
        <v>0</v>
      </c>
      <c r="BL83" s="305">
        <v>-11496655.73</v>
      </c>
      <c r="BM83" s="305">
        <v>0</v>
      </c>
      <c r="BN83" s="305">
        <v>0</v>
      </c>
      <c r="BO83" s="305">
        <v>0</v>
      </c>
      <c r="BP83" s="305">
        <v>0</v>
      </c>
      <c r="BQ83" s="305">
        <v>0</v>
      </c>
      <c r="BR83" s="305">
        <v>0</v>
      </c>
      <c r="BS83" s="305">
        <v>0</v>
      </c>
      <c r="BT83" s="305">
        <v>0</v>
      </c>
      <c r="BU83" s="305">
        <v>0</v>
      </c>
      <c r="BV83" s="305">
        <v>0</v>
      </c>
      <c r="BW83" s="305">
        <v>0</v>
      </c>
      <c r="BX83" s="305"/>
      <c r="BY83" s="305"/>
      <c r="BZ83" s="305"/>
      <c r="CA83" s="305"/>
    </row>
    <row r="84" spans="1:79" x14ac:dyDescent="0.2">
      <c r="A84" s="122"/>
      <c r="B84" s="124" t="s">
        <v>399</v>
      </c>
      <c r="C84" s="124"/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  <c r="S84" s="305">
        <v>0</v>
      </c>
      <c r="T84" s="305">
        <v>0</v>
      </c>
      <c r="U84" s="305">
        <v>0</v>
      </c>
      <c r="V84" s="305">
        <v>0</v>
      </c>
      <c r="W84" s="305">
        <v>0</v>
      </c>
      <c r="X84" s="305">
        <v>0</v>
      </c>
      <c r="Y84" s="305">
        <v>0</v>
      </c>
      <c r="Z84" s="305">
        <v>0</v>
      </c>
      <c r="AA84" s="305">
        <v>0</v>
      </c>
      <c r="AB84" s="305">
        <v>0</v>
      </c>
      <c r="AC84" s="305">
        <v>0</v>
      </c>
      <c r="AD84" s="305">
        <v>-630168.19949459517</v>
      </c>
      <c r="AE84" s="305">
        <v>-55620.966916934238</v>
      </c>
      <c r="AF84" s="305">
        <v>5540.2726916970423</v>
      </c>
      <c r="AG84" s="305">
        <v>-3368.2754976048309</v>
      </c>
      <c r="AH84" s="305">
        <v>-1176.81214235886</v>
      </c>
      <c r="AI84" s="305">
        <v>0</v>
      </c>
      <c r="AJ84" s="305">
        <v>0</v>
      </c>
      <c r="AK84" s="305">
        <v>0</v>
      </c>
      <c r="AL84" s="305">
        <v>0</v>
      </c>
      <c r="AM84" s="305">
        <v>0</v>
      </c>
      <c r="AN84" s="305">
        <v>0</v>
      </c>
      <c r="AO84" s="305">
        <v>0</v>
      </c>
      <c r="AP84" s="305">
        <v>0</v>
      </c>
      <c r="AQ84" s="305">
        <v>0</v>
      </c>
      <c r="AR84" s="305">
        <v>0</v>
      </c>
      <c r="AS84" s="305">
        <v>0</v>
      </c>
      <c r="AT84" s="305">
        <v>0</v>
      </c>
      <c r="AU84" s="305">
        <v>0</v>
      </c>
      <c r="AV84" s="305">
        <v>0</v>
      </c>
      <c r="AW84" s="305">
        <v>0</v>
      </c>
      <c r="AX84" s="305">
        <v>0</v>
      </c>
      <c r="AY84" s="305">
        <v>0</v>
      </c>
      <c r="AZ84" s="305">
        <v>0</v>
      </c>
      <c r="BA84" s="305">
        <v>0</v>
      </c>
      <c r="BB84" s="305">
        <v>0</v>
      </c>
      <c r="BC84" s="305">
        <v>0</v>
      </c>
      <c r="BD84" s="305">
        <v>0</v>
      </c>
      <c r="BE84" s="305">
        <v>0</v>
      </c>
      <c r="BF84" s="305">
        <v>0</v>
      </c>
      <c r="BG84" s="305">
        <v>0</v>
      </c>
      <c r="BH84" s="305">
        <v>0</v>
      </c>
      <c r="BI84" s="305">
        <v>0</v>
      </c>
      <c r="BJ84" s="305">
        <v>0</v>
      </c>
      <c r="BK84" s="305">
        <v>0</v>
      </c>
      <c r="BL84" s="305">
        <v>0</v>
      </c>
      <c r="BM84" s="305">
        <v>0</v>
      </c>
      <c r="BN84" s="305">
        <v>0</v>
      </c>
      <c r="BO84" s="305">
        <v>0</v>
      </c>
      <c r="BP84" s="305">
        <v>0</v>
      </c>
      <c r="BQ84" s="305">
        <v>0</v>
      </c>
      <c r="BR84" s="305">
        <v>0</v>
      </c>
      <c r="BS84" s="305">
        <v>0</v>
      </c>
      <c r="BT84" s="305">
        <v>0</v>
      </c>
      <c r="BU84" s="305">
        <v>0</v>
      </c>
      <c r="BV84" s="305">
        <v>0</v>
      </c>
      <c r="BW84" s="305">
        <v>0</v>
      </c>
      <c r="BX84" s="305"/>
      <c r="BY84" s="305"/>
      <c r="BZ84" s="305"/>
      <c r="CA84" s="305"/>
    </row>
    <row r="85" spans="1:79" x14ac:dyDescent="0.2">
      <c r="A85" s="122"/>
      <c r="B85" s="124" t="s">
        <v>400</v>
      </c>
      <c r="C85" s="124"/>
      <c r="D85" s="123">
        <v>0</v>
      </c>
      <c r="E85" s="123">
        <v>0</v>
      </c>
      <c r="F85" s="123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3">
        <v>0</v>
      </c>
      <c r="O85" s="123">
        <v>0</v>
      </c>
      <c r="P85" s="123">
        <v>291866.67905458499</v>
      </c>
      <c r="Q85" s="123">
        <v>0</v>
      </c>
      <c r="R85" s="123">
        <v>0</v>
      </c>
      <c r="S85" s="305">
        <v>0</v>
      </c>
      <c r="T85" s="305">
        <v>0</v>
      </c>
      <c r="U85" s="305">
        <v>0</v>
      </c>
      <c r="V85" s="305">
        <v>0</v>
      </c>
      <c r="W85" s="305">
        <v>0</v>
      </c>
      <c r="X85" s="305">
        <v>0</v>
      </c>
      <c r="Y85" s="305">
        <v>0</v>
      </c>
      <c r="Z85" s="305">
        <v>0</v>
      </c>
      <c r="AA85" s="305">
        <v>0</v>
      </c>
      <c r="AB85" s="305">
        <v>0</v>
      </c>
      <c r="AC85" s="305">
        <v>0</v>
      </c>
      <c r="AD85" s="305">
        <v>0</v>
      </c>
      <c r="AE85" s="305">
        <v>0</v>
      </c>
      <c r="AF85" s="305">
        <v>0</v>
      </c>
      <c r="AG85" s="305">
        <v>0</v>
      </c>
      <c r="AH85" s="305">
        <v>0</v>
      </c>
      <c r="AI85" s="305">
        <v>0</v>
      </c>
      <c r="AJ85" s="305">
        <v>0</v>
      </c>
      <c r="AK85" s="305">
        <v>0</v>
      </c>
      <c r="AL85" s="305">
        <v>0</v>
      </c>
      <c r="AM85" s="305">
        <v>0</v>
      </c>
      <c r="AN85" s="305">
        <v>0</v>
      </c>
      <c r="AO85" s="305">
        <v>0</v>
      </c>
      <c r="AP85" s="305">
        <v>0</v>
      </c>
      <c r="AQ85" s="305">
        <v>0</v>
      </c>
      <c r="AR85" s="305">
        <v>0</v>
      </c>
      <c r="AS85" s="305">
        <v>0</v>
      </c>
      <c r="AT85" s="305">
        <v>0</v>
      </c>
      <c r="AU85" s="305">
        <v>0</v>
      </c>
      <c r="AV85" s="305">
        <v>0</v>
      </c>
      <c r="AW85" s="305">
        <v>0</v>
      </c>
      <c r="AX85" s="305">
        <v>0</v>
      </c>
      <c r="AY85" s="305">
        <v>0</v>
      </c>
      <c r="AZ85" s="305">
        <v>0</v>
      </c>
      <c r="BA85" s="305">
        <v>0</v>
      </c>
      <c r="BB85" s="305">
        <v>0</v>
      </c>
      <c r="BC85" s="305">
        <v>0</v>
      </c>
      <c r="BD85" s="305">
        <v>0</v>
      </c>
      <c r="BE85" s="305">
        <v>0</v>
      </c>
      <c r="BF85" s="305">
        <v>0</v>
      </c>
      <c r="BG85" s="305">
        <v>0</v>
      </c>
      <c r="BH85" s="305">
        <v>0</v>
      </c>
      <c r="BI85" s="305">
        <v>0</v>
      </c>
      <c r="BJ85" s="305">
        <v>0</v>
      </c>
      <c r="BK85" s="305">
        <v>0</v>
      </c>
      <c r="BL85" s="305">
        <v>0</v>
      </c>
      <c r="BM85" s="305">
        <v>0</v>
      </c>
      <c r="BN85" s="305">
        <v>0</v>
      </c>
      <c r="BO85" s="305">
        <v>0</v>
      </c>
      <c r="BP85" s="305">
        <v>0</v>
      </c>
      <c r="BQ85" s="305">
        <v>0</v>
      </c>
      <c r="BR85" s="305">
        <v>0</v>
      </c>
      <c r="BS85" s="305">
        <v>0</v>
      </c>
      <c r="BT85" s="305">
        <v>0</v>
      </c>
      <c r="BU85" s="305">
        <v>0</v>
      </c>
      <c r="BV85" s="305">
        <v>0</v>
      </c>
      <c r="BW85" s="305">
        <v>0</v>
      </c>
      <c r="BX85" s="305"/>
      <c r="BY85" s="305"/>
      <c r="BZ85" s="305"/>
      <c r="CA85" s="305"/>
    </row>
    <row r="86" spans="1:79" x14ac:dyDescent="0.2">
      <c r="A86" s="122"/>
      <c r="B86" s="116" t="s">
        <v>404</v>
      </c>
      <c r="C86" s="124"/>
      <c r="D86" s="123">
        <v>0</v>
      </c>
      <c r="E86" s="123">
        <v>0</v>
      </c>
      <c r="F86" s="123">
        <v>0</v>
      </c>
      <c r="G86" s="123">
        <v>0</v>
      </c>
      <c r="H86" s="123">
        <v>0</v>
      </c>
      <c r="I86" s="123">
        <v>0</v>
      </c>
      <c r="J86" s="123">
        <v>0</v>
      </c>
      <c r="K86" s="123">
        <v>0</v>
      </c>
      <c r="L86" s="123">
        <v>0</v>
      </c>
      <c r="M86" s="123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5">
        <v>0</v>
      </c>
      <c r="AC86" s="305">
        <v>0</v>
      </c>
      <c r="AD86" s="305">
        <v>0</v>
      </c>
      <c r="AE86" s="305">
        <v>0</v>
      </c>
      <c r="AF86" s="305">
        <v>0</v>
      </c>
      <c r="AG86" s="305">
        <v>0</v>
      </c>
      <c r="AH86" s="305">
        <v>0</v>
      </c>
      <c r="AI86" s="305">
        <v>0</v>
      </c>
      <c r="AJ86" s="305">
        <v>0</v>
      </c>
      <c r="AK86" s="305">
        <v>0</v>
      </c>
      <c r="AL86" s="305">
        <v>0</v>
      </c>
      <c r="AM86" s="305">
        <v>0</v>
      </c>
      <c r="AN86" s="305">
        <v>0</v>
      </c>
      <c r="AO86" s="305">
        <v>0</v>
      </c>
      <c r="AP86" s="305">
        <v>0</v>
      </c>
      <c r="AQ86" s="305">
        <v>0</v>
      </c>
      <c r="AR86" s="305">
        <v>0</v>
      </c>
      <c r="AS86" s="305">
        <v>0</v>
      </c>
      <c r="AT86" s="305">
        <v>0</v>
      </c>
      <c r="AU86" s="305">
        <v>0</v>
      </c>
      <c r="AV86" s="305">
        <v>0</v>
      </c>
      <c r="AW86" s="305">
        <v>0</v>
      </c>
      <c r="AX86" s="305">
        <v>0</v>
      </c>
      <c r="AY86" s="305">
        <v>0</v>
      </c>
      <c r="AZ86" s="305">
        <v>0</v>
      </c>
      <c r="BA86" s="305">
        <v>0</v>
      </c>
      <c r="BB86" s="305">
        <v>0</v>
      </c>
      <c r="BC86" s="305">
        <v>0</v>
      </c>
      <c r="BD86" s="305">
        <v>0</v>
      </c>
      <c r="BE86" s="305">
        <v>0</v>
      </c>
      <c r="BF86" s="305">
        <v>0</v>
      </c>
      <c r="BG86" s="305">
        <v>0</v>
      </c>
      <c r="BH86" s="305">
        <v>0</v>
      </c>
      <c r="BI86" s="305">
        <v>0</v>
      </c>
      <c r="BJ86" s="305">
        <v>0</v>
      </c>
      <c r="BK86" s="305">
        <v>0</v>
      </c>
      <c r="BL86" s="305">
        <v>0</v>
      </c>
      <c r="BM86" s="305">
        <v>0</v>
      </c>
      <c r="BN86" s="305">
        <v>0</v>
      </c>
      <c r="BO86" s="305">
        <v>0</v>
      </c>
      <c r="BP86" s="305">
        <v>0</v>
      </c>
      <c r="BQ86" s="305">
        <v>0</v>
      </c>
      <c r="BR86" s="305">
        <v>0</v>
      </c>
      <c r="BS86" s="305">
        <v>0</v>
      </c>
      <c r="BT86" s="305">
        <v>0</v>
      </c>
      <c r="BU86" s="305">
        <v>0</v>
      </c>
      <c r="BV86" s="305">
        <v>0</v>
      </c>
      <c r="BW86" s="305">
        <v>-0.01</v>
      </c>
      <c r="BX86" s="305"/>
      <c r="BY86" s="305"/>
      <c r="BZ86" s="305"/>
      <c r="CA86" s="305"/>
    </row>
    <row r="87" spans="1:79" x14ac:dyDescent="0.2">
      <c r="A87" s="25"/>
      <c r="B87" s="124" t="s">
        <v>270</v>
      </c>
      <c r="D87" s="123">
        <v>0</v>
      </c>
      <c r="E87" s="123">
        <v>0</v>
      </c>
      <c r="F87" s="123">
        <v>0</v>
      </c>
      <c r="G87" s="123">
        <v>0</v>
      </c>
      <c r="H87" s="123">
        <v>0</v>
      </c>
      <c r="I87" s="123">
        <v>0</v>
      </c>
      <c r="J87" s="123">
        <v>-798798.78402760613</v>
      </c>
      <c r="K87" s="123">
        <v>-691552.32680461777</v>
      </c>
      <c r="L87" s="123">
        <v>148490.92257115373</v>
      </c>
      <c r="M87" s="123">
        <v>-785101.81687253492</v>
      </c>
      <c r="N87" s="123">
        <v>1252815.0986873836</v>
      </c>
      <c r="O87" s="123">
        <v>-112555.86250098934</v>
      </c>
      <c r="P87" s="123">
        <v>604599.63674216485</v>
      </c>
      <c r="Q87" s="123">
        <v>1300880.1203179986</v>
      </c>
      <c r="R87" s="123">
        <v>1723235.5449499171</v>
      </c>
      <c r="S87" s="305">
        <v>1386757.0589525946</v>
      </c>
      <c r="T87" s="305">
        <v>-101912.30409312039</v>
      </c>
      <c r="U87" s="305">
        <v>682046.26175220043</v>
      </c>
      <c r="V87" s="305">
        <v>-1222772.7154180822</v>
      </c>
      <c r="W87" s="305">
        <v>-499711.2929470372</v>
      </c>
      <c r="X87" s="305">
        <v>819998.82404633053</v>
      </c>
      <c r="Y87" s="305">
        <v>253678.16201709586</v>
      </c>
      <c r="Z87" s="305">
        <v>490646.57692932588</v>
      </c>
      <c r="AA87" s="305">
        <v>1149073.5656897682</v>
      </c>
      <c r="AB87" s="305">
        <v>1546917.8293933673</v>
      </c>
      <c r="AC87" s="305">
        <v>2186748.4813122046</v>
      </c>
      <c r="AD87" s="305">
        <v>1788241.8684222274</v>
      </c>
      <c r="AE87" s="305">
        <v>1101511.0001744463</v>
      </c>
      <c r="AF87" s="305">
        <v>-67283.133501998513</v>
      </c>
      <c r="AG87" s="305">
        <v>-195160.93753984492</v>
      </c>
      <c r="AH87" s="305">
        <v>-1615037.8285254212</v>
      </c>
      <c r="AI87" s="305">
        <v>-220775.21406103103</v>
      </c>
      <c r="AJ87" s="305">
        <v>1331649.3368378831</v>
      </c>
      <c r="AK87" s="305">
        <v>242069.0229073652</v>
      </c>
      <c r="AL87" s="305">
        <v>-326593.97398094443</v>
      </c>
      <c r="AM87" s="305">
        <v>755079.13249695953</v>
      </c>
      <c r="AN87" s="305">
        <v>638327.38865719724</v>
      </c>
      <c r="AO87" s="305">
        <v>1314181.4838011581</v>
      </c>
      <c r="AP87" s="305">
        <v>2126884.1782032195</v>
      </c>
      <c r="AQ87" s="305">
        <v>2544970.5642175111</v>
      </c>
      <c r="AR87" s="305">
        <v>251224.49152152697</v>
      </c>
      <c r="AS87" s="305">
        <v>901032.19283332792</v>
      </c>
      <c r="AT87" s="305">
        <v>145540.25216482571</v>
      </c>
      <c r="AU87" s="305">
        <v>394516.40445730032</v>
      </c>
      <c r="AV87" s="305">
        <v>1000879.2592664306</v>
      </c>
      <c r="AW87" s="305">
        <v>1009284.3779102825</v>
      </c>
      <c r="AX87" s="305">
        <v>1872082.3203005823</v>
      </c>
      <c r="AY87" s="305">
        <v>66340.841869439944</v>
      </c>
      <c r="AZ87" s="305">
        <v>539247.28</v>
      </c>
      <c r="BA87" s="305">
        <v>2013303</v>
      </c>
      <c r="BB87" s="305">
        <v>1641846.52</v>
      </c>
      <c r="BC87" s="305">
        <v>2024836.85</v>
      </c>
      <c r="BD87" s="305">
        <v>505120.08089448826</v>
      </c>
      <c r="BE87" s="305">
        <v>896351.78923086356</v>
      </c>
      <c r="BF87" s="305">
        <v>2280.3075098601148</v>
      </c>
      <c r="BG87" s="305">
        <v>-115447.42716590277</v>
      </c>
      <c r="BH87" s="305">
        <v>1624579.9500212753</v>
      </c>
      <c r="BI87" s="305">
        <v>597565.12832387106</v>
      </c>
      <c r="BJ87" s="305">
        <v>1267617.1538735139</v>
      </c>
      <c r="BK87" s="305">
        <v>499355.11146387219</v>
      </c>
      <c r="BL87" s="305">
        <v>0</v>
      </c>
      <c r="BM87" s="305">
        <v>0</v>
      </c>
      <c r="BN87" s="305">
        <v>0</v>
      </c>
      <c r="BO87" s="305">
        <v>0</v>
      </c>
      <c r="BP87" s="305">
        <v>0</v>
      </c>
      <c r="BQ87" s="305">
        <v>0</v>
      </c>
      <c r="BR87" s="305">
        <v>0</v>
      </c>
      <c r="BS87" s="305">
        <v>0</v>
      </c>
      <c r="BT87" s="305">
        <v>0</v>
      </c>
      <c r="BU87" s="305">
        <v>0</v>
      </c>
      <c r="BV87" s="305">
        <v>0</v>
      </c>
      <c r="BW87" s="305">
        <v>0</v>
      </c>
      <c r="BX87" s="305"/>
      <c r="BY87" s="305"/>
      <c r="BZ87" s="305"/>
      <c r="CA87" s="305"/>
    </row>
    <row r="88" spans="1:79" x14ac:dyDescent="0.2">
      <c r="B88" s="39" t="s">
        <v>260</v>
      </c>
      <c r="D88" s="118">
        <f>SUM(D82:D87)</f>
        <v>0</v>
      </c>
      <c r="E88" s="118">
        <f t="shared" ref="E88:BO88" si="185">SUM(E82:E87)</f>
        <v>0</v>
      </c>
      <c r="F88" s="118">
        <f t="shared" si="185"/>
        <v>0</v>
      </c>
      <c r="G88" s="118">
        <f t="shared" si="185"/>
        <v>0</v>
      </c>
      <c r="H88" s="118">
        <f t="shared" si="185"/>
        <v>0</v>
      </c>
      <c r="I88" s="118">
        <f t="shared" si="185"/>
        <v>0</v>
      </c>
      <c r="J88" s="118">
        <f t="shared" si="185"/>
        <v>-798798.78402760613</v>
      </c>
      <c r="K88" s="118">
        <f t="shared" si="185"/>
        <v>-691552.32680461777</v>
      </c>
      <c r="L88" s="118">
        <f t="shared" si="185"/>
        <v>148490.92257115373</v>
      </c>
      <c r="M88" s="118">
        <f t="shared" si="185"/>
        <v>-785101.81687253492</v>
      </c>
      <c r="N88" s="118">
        <f t="shared" si="185"/>
        <v>1252815.0986873836</v>
      </c>
      <c r="O88" s="118">
        <f t="shared" si="185"/>
        <v>-112555.86250098934</v>
      </c>
      <c r="P88" s="118">
        <f t="shared" si="185"/>
        <v>896466.3157967499</v>
      </c>
      <c r="Q88" s="118">
        <f t="shared" si="185"/>
        <v>1300880.1203179986</v>
      </c>
      <c r="R88" s="118">
        <f t="shared" si="185"/>
        <v>1723235.5449499171</v>
      </c>
      <c r="S88" s="118">
        <f t="shared" si="185"/>
        <v>1386757.0589525946</v>
      </c>
      <c r="T88" s="118">
        <f t="shared" si="185"/>
        <v>592923.78579950554</v>
      </c>
      <c r="U88" s="118">
        <f t="shared" si="185"/>
        <v>682046.26175220043</v>
      </c>
      <c r="V88" s="118">
        <f t="shared" si="185"/>
        <v>-1222772.7154180822</v>
      </c>
      <c r="W88" s="118">
        <f t="shared" si="185"/>
        <v>-499711.2929470372</v>
      </c>
      <c r="X88" s="118">
        <f t="shared" si="185"/>
        <v>819998.82404633053</v>
      </c>
      <c r="Y88" s="118">
        <f t="shared" si="185"/>
        <v>253678.16201709586</v>
      </c>
      <c r="Z88" s="118">
        <f t="shared" si="185"/>
        <v>490646.57692932588</v>
      </c>
      <c r="AA88" s="118">
        <f t="shared" si="185"/>
        <v>1149073.5656897682</v>
      </c>
      <c r="AB88" s="118">
        <f t="shared" si="185"/>
        <v>1546917.8293933673</v>
      </c>
      <c r="AC88" s="118">
        <f t="shared" si="185"/>
        <v>2186748.4813122046</v>
      </c>
      <c r="AD88" s="118">
        <f t="shared" si="185"/>
        <v>1158073.6689276323</v>
      </c>
      <c r="AE88" s="118">
        <f t="shared" si="185"/>
        <v>1045890.033257512</v>
      </c>
      <c r="AF88" s="118">
        <f t="shared" si="185"/>
        <v>-6190004.0957236113</v>
      </c>
      <c r="AG88" s="118">
        <f t="shared" si="185"/>
        <v>-198529.21303744975</v>
      </c>
      <c r="AH88" s="118">
        <f t="shared" si="185"/>
        <v>-1616214.6406677801</v>
      </c>
      <c r="AI88" s="118">
        <f t="shared" si="185"/>
        <v>-220775.21406103103</v>
      </c>
      <c r="AJ88" s="118">
        <f t="shared" si="185"/>
        <v>1331649.3368378831</v>
      </c>
      <c r="AK88" s="118">
        <f t="shared" si="185"/>
        <v>242069.0229073652</v>
      </c>
      <c r="AL88" s="118">
        <f t="shared" si="185"/>
        <v>-326593.97398094443</v>
      </c>
      <c r="AM88" s="118">
        <f t="shared" si="185"/>
        <v>755079.13249695953</v>
      </c>
      <c r="AN88" s="118">
        <f t="shared" si="185"/>
        <v>638327.38865719724</v>
      </c>
      <c r="AO88" s="118">
        <f t="shared" si="185"/>
        <v>1314181.4838011581</v>
      </c>
      <c r="AP88" s="118">
        <f t="shared" si="185"/>
        <v>2126884.1782032195</v>
      </c>
      <c r="AQ88" s="118">
        <f t="shared" si="185"/>
        <v>2544970.5642175111</v>
      </c>
      <c r="AR88" s="118">
        <f t="shared" si="185"/>
        <v>-6049605.3150797328</v>
      </c>
      <c r="AS88" s="118">
        <f t="shared" si="185"/>
        <v>901032.19283332792</v>
      </c>
      <c r="AT88" s="118">
        <f t="shared" si="185"/>
        <v>145540.25216482571</v>
      </c>
      <c r="AU88" s="118">
        <f t="shared" si="185"/>
        <v>394516.40445730032</v>
      </c>
      <c r="AV88" s="118">
        <f t="shared" si="185"/>
        <v>1000879.2592664306</v>
      </c>
      <c r="AW88" s="118">
        <f t="shared" si="185"/>
        <v>1009284.3779102825</v>
      </c>
      <c r="AX88" s="118">
        <f t="shared" si="185"/>
        <v>1872082.3203005823</v>
      </c>
      <c r="AY88" s="118">
        <f t="shared" si="185"/>
        <v>66340.841869439944</v>
      </c>
      <c r="AZ88" s="118">
        <f t="shared" si="185"/>
        <v>539247.28</v>
      </c>
      <c r="BA88" s="118">
        <f t="shared" si="185"/>
        <v>2013303</v>
      </c>
      <c r="BB88" s="118">
        <f t="shared" si="185"/>
        <v>1641846.52</v>
      </c>
      <c r="BC88" s="118">
        <f t="shared" si="185"/>
        <v>2024836.85</v>
      </c>
      <c r="BD88" s="118">
        <f t="shared" si="185"/>
        <v>-11760143.679105511</v>
      </c>
      <c r="BE88" s="118">
        <f t="shared" si="185"/>
        <v>896351.78923086356</v>
      </c>
      <c r="BF88" s="118">
        <f t="shared" si="185"/>
        <v>2280.3075098601148</v>
      </c>
      <c r="BG88" s="118">
        <f t="shared" si="185"/>
        <v>-115447.42716590277</v>
      </c>
      <c r="BH88" s="118">
        <f t="shared" si="185"/>
        <v>1624579.9500212753</v>
      </c>
      <c r="BI88" s="118">
        <f t="shared" si="185"/>
        <v>597565.12832387106</v>
      </c>
      <c r="BJ88" s="118">
        <f t="shared" si="185"/>
        <v>1267617.1538735139</v>
      </c>
      <c r="BK88" s="118">
        <f t="shared" si="185"/>
        <v>499355.11146387219</v>
      </c>
      <c r="BL88" s="118">
        <f t="shared" si="185"/>
        <v>-11496655.73</v>
      </c>
      <c r="BM88" s="118">
        <f t="shared" si="185"/>
        <v>0</v>
      </c>
      <c r="BN88" s="118">
        <f t="shared" si="185"/>
        <v>0</v>
      </c>
      <c r="BO88" s="118">
        <f t="shared" si="185"/>
        <v>0</v>
      </c>
      <c r="BP88" s="118">
        <f t="shared" ref="BP88:CA88" si="186">SUM(BP82:BP87)</f>
        <v>0</v>
      </c>
      <c r="BQ88" s="118">
        <f t="shared" si="186"/>
        <v>0</v>
      </c>
      <c r="BR88" s="118">
        <f t="shared" si="186"/>
        <v>0</v>
      </c>
      <c r="BS88" s="118">
        <f t="shared" si="186"/>
        <v>0</v>
      </c>
      <c r="BT88" s="118">
        <f t="shared" si="186"/>
        <v>0</v>
      </c>
      <c r="BU88" s="118">
        <f t="shared" si="186"/>
        <v>0</v>
      </c>
      <c r="BV88" s="118">
        <f t="shared" si="186"/>
        <v>0</v>
      </c>
      <c r="BW88" s="118">
        <f t="shared" si="186"/>
        <v>-0.01</v>
      </c>
      <c r="BX88" s="118">
        <f t="shared" si="186"/>
        <v>0</v>
      </c>
      <c r="BY88" s="118">
        <f t="shared" si="186"/>
        <v>0</v>
      </c>
      <c r="BZ88" s="118">
        <f t="shared" si="186"/>
        <v>0</v>
      </c>
      <c r="CA88" s="118">
        <f t="shared" si="186"/>
        <v>0</v>
      </c>
    </row>
    <row r="89" spans="1:79" x14ac:dyDescent="0.2">
      <c r="B89" s="39" t="s">
        <v>261</v>
      </c>
      <c r="D89" s="115">
        <f>D81+D88</f>
        <v>0</v>
      </c>
      <c r="E89" s="115">
        <f>E81+E88</f>
        <v>0</v>
      </c>
      <c r="F89" s="115">
        <f t="shared" ref="F89:BO89" si="187">F81+F88</f>
        <v>0</v>
      </c>
      <c r="G89" s="115">
        <f t="shared" si="187"/>
        <v>0</v>
      </c>
      <c r="H89" s="115">
        <f t="shared" si="187"/>
        <v>0</v>
      </c>
      <c r="I89" s="115">
        <f t="shared" si="187"/>
        <v>0</v>
      </c>
      <c r="J89" s="115">
        <f t="shared" si="187"/>
        <v>-798798.78402760613</v>
      </c>
      <c r="K89" s="115">
        <f t="shared" si="187"/>
        <v>-1490351.1108322239</v>
      </c>
      <c r="L89" s="115">
        <f t="shared" si="187"/>
        <v>-1341860.1882610703</v>
      </c>
      <c r="M89" s="115">
        <f t="shared" si="187"/>
        <v>-2126962.0051336051</v>
      </c>
      <c r="N89" s="115">
        <f t="shared" si="187"/>
        <v>-874146.90644622152</v>
      </c>
      <c r="O89" s="115">
        <f t="shared" si="187"/>
        <v>-986702.76894721086</v>
      </c>
      <c r="P89" s="115">
        <f t="shared" si="187"/>
        <v>-90236.453150460962</v>
      </c>
      <c r="Q89" s="115">
        <f t="shared" si="187"/>
        <v>1210643.6671675376</v>
      </c>
      <c r="R89" s="115">
        <f t="shared" si="187"/>
        <v>2933879.212117455</v>
      </c>
      <c r="S89" s="115">
        <f t="shared" si="187"/>
        <v>4320636.2710700501</v>
      </c>
      <c r="T89" s="115">
        <f t="shared" si="187"/>
        <v>4913560.0568695553</v>
      </c>
      <c r="U89" s="115">
        <f t="shared" si="187"/>
        <v>5595606.3186217556</v>
      </c>
      <c r="V89" s="115">
        <f t="shared" si="187"/>
        <v>4372833.6032036729</v>
      </c>
      <c r="W89" s="115">
        <f t="shared" si="187"/>
        <v>3873122.3102566358</v>
      </c>
      <c r="X89" s="115">
        <f t="shared" si="187"/>
        <v>4693121.1343029663</v>
      </c>
      <c r="Y89" s="115">
        <f t="shared" si="187"/>
        <v>4946799.2963200621</v>
      </c>
      <c r="Z89" s="115">
        <f t="shared" si="187"/>
        <v>5437445.8732493883</v>
      </c>
      <c r="AA89" s="115">
        <f t="shared" si="187"/>
        <v>6586519.438939156</v>
      </c>
      <c r="AB89" s="115">
        <f t="shared" si="187"/>
        <v>8133437.2683325233</v>
      </c>
      <c r="AC89" s="115">
        <f t="shared" si="187"/>
        <v>10320185.749644728</v>
      </c>
      <c r="AD89" s="115">
        <f t="shared" si="187"/>
        <v>11478259.418572361</v>
      </c>
      <c r="AE89" s="115">
        <f t="shared" si="187"/>
        <v>12524149.451829873</v>
      </c>
      <c r="AF89" s="115">
        <f t="shared" si="187"/>
        <v>6334145.3561062617</v>
      </c>
      <c r="AG89" s="115">
        <f t="shared" si="187"/>
        <v>6135616.1430688119</v>
      </c>
      <c r="AH89" s="115">
        <f t="shared" si="187"/>
        <v>4519401.5024010316</v>
      </c>
      <c r="AI89" s="115">
        <f t="shared" si="187"/>
        <v>4298626.2883400004</v>
      </c>
      <c r="AJ89" s="115">
        <f t="shared" si="187"/>
        <v>5630275.6251778835</v>
      </c>
      <c r="AK89" s="115">
        <f t="shared" si="187"/>
        <v>5872344.6480852487</v>
      </c>
      <c r="AL89" s="115">
        <f t="shared" si="187"/>
        <v>5545750.6741043041</v>
      </c>
      <c r="AM89" s="115">
        <f t="shared" si="187"/>
        <v>6300829.8066012636</v>
      </c>
      <c r="AN89" s="115">
        <f t="shared" si="187"/>
        <v>6939157.1952584609</v>
      </c>
      <c r="AO89" s="115">
        <f t="shared" si="187"/>
        <v>8253338.6790596191</v>
      </c>
      <c r="AP89" s="115">
        <f t="shared" si="187"/>
        <v>10380222.857262839</v>
      </c>
      <c r="AQ89" s="115">
        <f t="shared" si="187"/>
        <v>12925193.42148035</v>
      </c>
      <c r="AR89" s="115">
        <f t="shared" si="187"/>
        <v>6875588.1064006174</v>
      </c>
      <c r="AS89" s="115">
        <f t="shared" si="187"/>
        <v>7776620.2992339451</v>
      </c>
      <c r="AT89" s="115">
        <f t="shared" si="187"/>
        <v>7922160.5513987709</v>
      </c>
      <c r="AU89" s="115">
        <f t="shared" si="187"/>
        <v>8316676.9558560709</v>
      </c>
      <c r="AV89" s="115">
        <f t="shared" si="187"/>
        <v>9317556.2151225023</v>
      </c>
      <c r="AW89" s="115">
        <f t="shared" si="187"/>
        <v>10326840.593032785</v>
      </c>
      <c r="AX89" s="115">
        <f t="shared" si="187"/>
        <v>12198922.913333368</v>
      </c>
      <c r="AY89" s="115">
        <f t="shared" si="187"/>
        <v>12265263.755202807</v>
      </c>
      <c r="AZ89" s="115">
        <f t="shared" si="187"/>
        <v>12804511.035202807</v>
      </c>
      <c r="BA89" s="115">
        <f t="shared" si="187"/>
        <v>14817814.035202807</v>
      </c>
      <c r="BB89" s="115">
        <f t="shared" si="187"/>
        <v>16459660.555202806</v>
      </c>
      <c r="BC89" s="115">
        <f t="shared" si="187"/>
        <v>18484497.405202806</v>
      </c>
      <c r="BD89" s="115">
        <f t="shared" si="187"/>
        <v>6724353.7260972951</v>
      </c>
      <c r="BE89" s="115">
        <f t="shared" si="187"/>
        <v>7620705.5153281586</v>
      </c>
      <c r="BF89" s="115">
        <f t="shared" si="187"/>
        <v>7622985.8228380186</v>
      </c>
      <c r="BG89" s="115">
        <f t="shared" si="187"/>
        <v>7507538.3956721155</v>
      </c>
      <c r="BH89" s="115">
        <f t="shared" si="187"/>
        <v>9132118.3456933908</v>
      </c>
      <c r="BI89" s="115">
        <f t="shared" si="187"/>
        <v>9729683.4740172625</v>
      </c>
      <c r="BJ89" s="115">
        <f t="shared" si="187"/>
        <v>10997300.627890777</v>
      </c>
      <c r="BK89" s="115">
        <f t="shared" si="187"/>
        <v>11496655.73935465</v>
      </c>
      <c r="BL89" s="115">
        <f t="shared" si="187"/>
        <v>9.3546491116285324E-3</v>
      </c>
      <c r="BM89" s="115">
        <f t="shared" si="187"/>
        <v>9.3546491116285324E-3</v>
      </c>
      <c r="BN89" s="115">
        <f t="shared" si="187"/>
        <v>9.3546491116285324E-3</v>
      </c>
      <c r="BO89" s="115">
        <f t="shared" si="187"/>
        <v>9.3546491116285324E-3</v>
      </c>
      <c r="BP89" s="115">
        <f t="shared" ref="BP89:CA89" si="188">BP81+BP88</f>
        <v>9.3546491116285324E-3</v>
      </c>
      <c r="BQ89" s="115">
        <f t="shared" si="188"/>
        <v>9.3546491116285324E-3</v>
      </c>
      <c r="BR89" s="115">
        <f t="shared" si="188"/>
        <v>9.3546491116285324E-3</v>
      </c>
      <c r="BS89" s="115">
        <f t="shared" si="188"/>
        <v>9.3546491116285324E-3</v>
      </c>
      <c r="BT89" s="115">
        <f t="shared" si="188"/>
        <v>9.3546491116285324E-3</v>
      </c>
      <c r="BU89" s="115">
        <f t="shared" si="188"/>
        <v>9.3546491116285324E-3</v>
      </c>
      <c r="BV89" s="115">
        <f t="shared" si="188"/>
        <v>9.3546491116285324E-3</v>
      </c>
      <c r="BW89" s="115">
        <f t="shared" si="188"/>
        <v>-6.453508883714678E-4</v>
      </c>
      <c r="BX89" s="115">
        <f t="shared" si="188"/>
        <v>-6.453508883714678E-4</v>
      </c>
      <c r="BY89" s="115">
        <f t="shared" si="188"/>
        <v>-6.453508883714678E-4</v>
      </c>
      <c r="BZ89" s="115">
        <f t="shared" si="188"/>
        <v>-6.453508883714678E-4</v>
      </c>
      <c r="CA89" s="115">
        <f t="shared" si="188"/>
        <v>-6.453508883714678E-4</v>
      </c>
    </row>
    <row r="90" spans="1:79" x14ac:dyDescent="0.2"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Y90" s="25"/>
      <c r="BZ90" s="25"/>
      <c r="CA90" s="25"/>
    </row>
    <row r="91" spans="1:79" s="121" customFormat="1" x14ac:dyDescent="0.2">
      <c r="A91" s="106" t="s">
        <v>271</v>
      </c>
      <c r="B91" s="39"/>
      <c r="C91" s="114">
        <v>18237201</v>
      </c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25"/>
      <c r="BX91" s="25"/>
      <c r="BY91" s="25"/>
      <c r="BZ91" s="25"/>
      <c r="CA91" s="25"/>
    </row>
    <row r="92" spans="1:79" s="121" customFormat="1" x14ac:dyDescent="0.2">
      <c r="A92" s="39"/>
      <c r="B92" s="39" t="s">
        <v>257</v>
      </c>
      <c r="C92" s="114">
        <v>25400601</v>
      </c>
      <c r="D92" s="115">
        <v>0</v>
      </c>
      <c r="E92" s="115">
        <f>D97</f>
        <v>0</v>
      </c>
      <c r="F92" s="115">
        <f t="shared" ref="F92:BO92" si="189">E97</f>
        <v>0</v>
      </c>
      <c r="G92" s="115">
        <f t="shared" si="189"/>
        <v>0</v>
      </c>
      <c r="H92" s="115">
        <f t="shared" si="189"/>
        <v>0</v>
      </c>
      <c r="I92" s="115">
        <f t="shared" si="189"/>
        <v>0</v>
      </c>
      <c r="J92" s="115">
        <f t="shared" si="189"/>
        <v>0</v>
      </c>
      <c r="K92" s="115">
        <f t="shared" si="189"/>
        <v>0</v>
      </c>
      <c r="L92" s="115">
        <f t="shared" si="189"/>
        <v>0</v>
      </c>
      <c r="M92" s="115">
        <f t="shared" si="189"/>
        <v>0</v>
      </c>
      <c r="N92" s="115">
        <f t="shared" si="189"/>
        <v>0</v>
      </c>
      <c r="O92" s="115">
        <f t="shared" si="189"/>
        <v>0</v>
      </c>
      <c r="P92" s="115">
        <f t="shared" si="189"/>
        <v>0</v>
      </c>
      <c r="Q92" s="115">
        <f t="shared" si="189"/>
        <v>0</v>
      </c>
      <c r="R92" s="115">
        <f t="shared" si="189"/>
        <v>0</v>
      </c>
      <c r="S92" s="115">
        <f t="shared" si="189"/>
        <v>0</v>
      </c>
      <c r="T92" s="115">
        <f t="shared" si="189"/>
        <v>0</v>
      </c>
      <c r="U92" s="115">
        <f t="shared" si="189"/>
        <v>0</v>
      </c>
      <c r="V92" s="115">
        <f t="shared" si="189"/>
        <v>0</v>
      </c>
      <c r="W92" s="115">
        <f t="shared" si="189"/>
        <v>0</v>
      </c>
      <c r="X92" s="115">
        <f t="shared" si="189"/>
        <v>0</v>
      </c>
      <c r="Y92" s="115">
        <f t="shared" si="189"/>
        <v>0</v>
      </c>
      <c r="Z92" s="115">
        <f t="shared" si="189"/>
        <v>0</v>
      </c>
      <c r="AA92" s="115">
        <f t="shared" si="189"/>
        <v>0</v>
      </c>
      <c r="AB92" s="115">
        <f t="shared" si="189"/>
        <v>0</v>
      </c>
      <c r="AC92" s="115">
        <f t="shared" si="189"/>
        <v>0</v>
      </c>
      <c r="AD92" s="115">
        <f t="shared" si="189"/>
        <v>0</v>
      </c>
      <c r="AE92" s="115">
        <f t="shared" si="189"/>
        <v>0</v>
      </c>
      <c r="AF92" s="115">
        <f t="shared" si="189"/>
        <v>0</v>
      </c>
      <c r="AG92" s="115">
        <f t="shared" si="189"/>
        <v>0</v>
      </c>
      <c r="AH92" s="115">
        <f t="shared" si="189"/>
        <v>0</v>
      </c>
      <c r="AI92" s="115">
        <f t="shared" si="189"/>
        <v>0</v>
      </c>
      <c r="AJ92" s="115">
        <f t="shared" si="189"/>
        <v>0</v>
      </c>
      <c r="AK92" s="115">
        <f t="shared" si="189"/>
        <v>0</v>
      </c>
      <c r="AL92" s="115">
        <f t="shared" si="189"/>
        <v>0</v>
      </c>
      <c r="AM92" s="115">
        <f t="shared" si="189"/>
        <v>0</v>
      </c>
      <c r="AN92" s="115">
        <f t="shared" si="189"/>
        <v>0</v>
      </c>
      <c r="AO92" s="115">
        <f t="shared" si="189"/>
        <v>0</v>
      </c>
      <c r="AP92" s="115">
        <f t="shared" si="189"/>
        <v>0</v>
      </c>
      <c r="AQ92" s="115">
        <f t="shared" si="189"/>
        <v>0</v>
      </c>
      <c r="AR92" s="115">
        <f t="shared" si="189"/>
        <v>0</v>
      </c>
      <c r="AS92" s="115">
        <f t="shared" si="189"/>
        <v>0</v>
      </c>
      <c r="AT92" s="115">
        <f t="shared" si="189"/>
        <v>0</v>
      </c>
      <c r="AU92" s="115">
        <f t="shared" si="189"/>
        <v>0</v>
      </c>
      <c r="AV92" s="115">
        <f t="shared" si="189"/>
        <v>0</v>
      </c>
      <c r="AW92" s="115">
        <f t="shared" si="189"/>
        <v>0</v>
      </c>
      <c r="AX92" s="115">
        <f t="shared" si="189"/>
        <v>0</v>
      </c>
      <c r="AY92" s="115">
        <f t="shared" si="189"/>
        <v>0</v>
      </c>
      <c r="AZ92" s="115">
        <f t="shared" si="189"/>
        <v>0</v>
      </c>
      <c r="BA92" s="115">
        <f t="shared" si="189"/>
        <v>0</v>
      </c>
      <c r="BB92" s="115">
        <f t="shared" si="189"/>
        <v>0</v>
      </c>
      <c r="BC92" s="115">
        <f t="shared" si="189"/>
        <v>0</v>
      </c>
      <c r="BD92" s="115">
        <f t="shared" si="189"/>
        <v>0</v>
      </c>
      <c r="BE92" s="115">
        <f t="shared" si="189"/>
        <v>0</v>
      </c>
      <c r="BF92" s="115">
        <f t="shared" si="189"/>
        <v>0</v>
      </c>
      <c r="BG92" s="115">
        <f t="shared" si="189"/>
        <v>0</v>
      </c>
      <c r="BH92" s="115">
        <f t="shared" si="189"/>
        <v>0</v>
      </c>
      <c r="BI92" s="115">
        <f t="shared" si="189"/>
        <v>0</v>
      </c>
      <c r="BJ92" s="115">
        <f t="shared" si="189"/>
        <v>0</v>
      </c>
      <c r="BK92" s="115">
        <f t="shared" si="189"/>
        <v>0</v>
      </c>
      <c r="BL92" s="115">
        <f t="shared" si="189"/>
        <v>-152462.81</v>
      </c>
      <c r="BM92" s="115">
        <f t="shared" si="189"/>
        <v>5310509.8987190006</v>
      </c>
      <c r="BN92" s="115">
        <f t="shared" si="189"/>
        <v>5387122.6987190004</v>
      </c>
      <c r="BO92" s="115">
        <f t="shared" si="189"/>
        <v>5881130.9587190002</v>
      </c>
      <c r="BP92" s="115">
        <f t="shared" ref="BP92" si="190">BO97</f>
        <v>5861913.0687190006</v>
      </c>
      <c r="BQ92" s="115">
        <f t="shared" ref="BQ92" si="191">BP97</f>
        <v>1970457.63</v>
      </c>
      <c r="BR92" s="115">
        <f t="shared" ref="BR92" si="192">BQ97</f>
        <v>2237283.8899999997</v>
      </c>
      <c r="BS92" s="115">
        <f t="shared" ref="BS92" si="193">BR97</f>
        <v>2425966.1699999995</v>
      </c>
      <c r="BT92" s="115">
        <f t="shared" ref="BT92" si="194">BS97</f>
        <v>2965458.4699999997</v>
      </c>
      <c r="BU92" s="115">
        <f t="shared" ref="BU92" si="195">BT97</f>
        <v>3741675.9499999997</v>
      </c>
      <c r="BV92" s="115">
        <f t="shared" ref="BV92" si="196">BU97</f>
        <v>3970721.9</v>
      </c>
      <c r="BW92" s="115">
        <f t="shared" ref="BW92" si="197">BV97</f>
        <v>4327789.84</v>
      </c>
      <c r="BX92" s="115">
        <f t="shared" ref="BX92" si="198">BW97</f>
        <v>5245012.29</v>
      </c>
      <c r="BY92" s="115">
        <f t="shared" ref="BY92" si="199">BX97</f>
        <v>5245012.29</v>
      </c>
      <c r="BZ92" s="115">
        <f t="shared" ref="BZ92" si="200">BY97</f>
        <v>5245012.29</v>
      </c>
      <c r="CA92" s="115">
        <f t="shared" ref="CA92" si="201">BZ97</f>
        <v>5245012.29</v>
      </c>
    </row>
    <row r="93" spans="1:79" s="116" customFormat="1" x14ac:dyDescent="0.2">
      <c r="A93" s="121"/>
      <c r="B93" s="116" t="s">
        <v>258</v>
      </c>
      <c r="D93" s="305">
        <v>0</v>
      </c>
      <c r="E93" s="305">
        <v>0</v>
      </c>
      <c r="F93" s="305">
        <v>0</v>
      </c>
      <c r="G93" s="305">
        <v>0</v>
      </c>
      <c r="H93" s="305">
        <v>0</v>
      </c>
      <c r="I93" s="305">
        <v>0</v>
      </c>
      <c r="J93" s="305">
        <v>0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0</v>
      </c>
      <c r="W93" s="305">
        <v>0</v>
      </c>
      <c r="X93" s="305">
        <v>0</v>
      </c>
      <c r="Y93" s="305">
        <v>0</v>
      </c>
      <c r="Z93" s="305">
        <v>0</v>
      </c>
      <c r="AA93" s="305">
        <v>0</v>
      </c>
      <c r="AB93" s="305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5">
        <v>0</v>
      </c>
      <c r="AI93" s="305">
        <v>0</v>
      </c>
      <c r="AJ93" s="305">
        <v>0</v>
      </c>
      <c r="AK93" s="305">
        <v>0</v>
      </c>
      <c r="AL93" s="305">
        <v>0</v>
      </c>
      <c r="AM93" s="305">
        <v>0</v>
      </c>
      <c r="AN93" s="305">
        <v>0</v>
      </c>
      <c r="AO93" s="305">
        <v>0</v>
      </c>
      <c r="AP93" s="305">
        <v>0</v>
      </c>
      <c r="AQ93" s="305">
        <v>0</v>
      </c>
      <c r="AR93" s="305">
        <v>0</v>
      </c>
      <c r="AS93" s="305">
        <v>0</v>
      </c>
      <c r="AT93" s="305">
        <v>0</v>
      </c>
      <c r="AU93" s="305">
        <v>0</v>
      </c>
      <c r="AV93" s="305">
        <v>0</v>
      </c>
      <c r="AW93" s="305">
        <v>0</v>
      </c>
      <c r="AX93" s="305">
        <v>0</v>
      </c>
      <c r="AY93" s="305">
        <v>0</v>
      </c>
      <c r="AZ93" s="305">
        <v>0</v>
      </c>
      <c r="BA93" s="305">
        <v>0</v>
      </c>
      <c r="BB93" s="305">
        <v>0</v>
      </c>
      <c r="BC93" s="305">
        <v>0</v>
      </c>
      <c r="BD93" s="305">
        <v>0</v>
      </c>
      <c r="BE93" s="305">
        <v>0</v>
      </c>
      <c r="BF93" s="305">
        <v>0</v>
      </c>
      <c r="BG93" s="305">
        <v>0</v>
      </c>
      <c r="BH93" s="305">
        <v>0</v>
      </c>
      <c r="BI93" s="305">
        <v>0</v>
      </c>
      <c r="BJ93" s="305">
        <v>0</v>
      </c>
      <c r="BK93" s="305">
        <v>0</v>
      </c>
      <c r="BL93" s="305">
        <v>0</v>
      </c>
      <c r="BM93" s="305">
        <v>0</v>
      </c>
      <c r="BN93" s="305">
        <v>0</v>
      </c>
      <c r="BO93" s="305">
        <v>0</v>
      </c>
      <c r="BP93" s="305">
        <v>-4449648.4787190007</v>
      </c>
      <c r="BQ93" s="305">
        <v>0</v>
      </c>
      <c r="BR93" s="305">
        <v>0</v>
      </c>
      <c r="BS93" s="305">
        <v>0</v>
      </c>
      <c r="BT93" s="305">
        <v>0</v>
      </c>
      <c r="BU93" s="305">
        <v>0</v>
      </c>
      <c r="BV93" s="305">
        <v>0</v>
      </c>
      <c r="BW93" s="123">
        <v>0</v>
      </c>
      <c r="BX93" s="123"/>
      <c r="BY93" s="123"/>
      <c r="BZ93" s="123"/>
      <c r="CA93" s="123"/>
    </row>
    <row r="94" spans="1:79" x14ac:dyDescent="0.2">
      <c r="A94" s="121"/>
      <c r="B94" s="116" t="s">
        <v>272</v>
      </c>
      <c r="C94" s="116"/>
      <c r="D94" s="305">
        <v>0</v>
      </c>
      <c r="E94" s="305">
        <v>0</v>
      </c>
      <c r="F94" s="305">
        <v>0</v>
      </c>
      <c r="G94" s="305">
        <v>0</v>
      </c>
      <c r="H94" s="305">
        <v>0</v>
      </c>
      <c r="I94" s="305">
        <v>0</v>
      </c>
      <c r="J94" s="305">
        <v>0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0</v>
      </c>
      <c r="W94" s="305">
        <v>0</v>
      </c>
      <c r="X94" s="305">
        <v>0</v>
      </c>
      <c r="Y94" s="305">
        <v>0</v>
      </c>
      <c r="Z94" s="305">
        <v>0</v>
      </c>
      <c r="AA94" s="305">
        <v>0</v>
      </c>
      <c r="AB94" s="305">
        <v>0</v>
      </c>
      <c r="AC94" s="305">
        <v>0</v>
      </c>
      <c r="AD94" s="305">
        <v>0</v>
      </c>
      <c r="AE94" s="305">
        <v>0</v>
      </c>
      <c r="AF94" s="305">
        <v>0</v>
      </c>
      <c r="AG94" s="305">
        <v>0</v>
      </c>
      <c r="AH94" s="305">
        <v>0</v>
      </c>
      <c r="AI94" s="305">
        <v>0</v>
      </c>
      <c r="AJ94" s="305">
        <v>0</v>
      </c>
      <c r="AK94" s="305">
        <v>0</v>
      </c>
      <c r="AL94" s="305">
        <v>0</v>
      </c>
      <c r="AM94" s="305">
        <v>0</v>
      </c>
      <c r="AN94" s="305">
        <v>0</v>
      </c>
      <c r="AO94" s="305">
        <v>0</v>
      </c>
      <c r="AP94" s="305">
        <v>0</v>
      </c>
      <c r="AQ94" s="305">
        <v>0</v>
      </c>
      <c r="AR94" s="305">
        <v>0</v>
      </c>
      <c r="AS94" s="305">
        <v>0</v>
      </c>
      <c r="AT94" s="305">
        <v>0</v>
      </c>
      <c r="AU94" s="305">
        <v>0</v>
      </c>
      <c r="AV94" s="305">
        <v>0</v>
      </c>
      <c r="AW94" s="305">
        <v>0</v>
      </c>
      <c r="AX94" s="305">
        <v>0</v>
      </c>
      <c r="AY94" s="305">
        <v>0</v>
      </c>
      <c r="AZ94" s="305">
        <v>0</v>
      </c>
      <c r="BA94" s="305">
        <v>0</v>
      </c>
      <c r="BB94" s="305">
        <v>0</v>
      </c>
      <c r="BC94" s="305">
        <v>0</v>
      </c>
      <c r="BD94" s="305">
        <v>0</v>
      </c>
      <c r="BE94" s="305">
        <v>0</v>
      </c>
      <c r="BF94" s="305">
        <v>0</v>
      </c>
      <c r="BG94" s="305">
        <v>0</v>
      </c>
      <c r="BH94" s="305">
        <v>0</v>
      </c>
      <c r="BI94" s="305">
        <v>0</v>
      </c>
      <c r="BJ94" s="305">
        <v>0</v>
      </c>
      <c r="BK94" s="305">
        <v>0</v>
      </c>
      <c r="BL94" s="305">
        <v>4602111.2887190003</v>
      </c>
      <c r="BM94" s="305">
        <v>0</v>
      </c>
      <c r="BN94" s="305">
        <v>0</v>
      </c>
      <c r="BO94" s="305">
        <v>0</v>
      </c>
      <c r="BP94" s="305">
        <v>0</v>
      </c>
      <c r="BQ94" s="305">
        <v>0</v>
      </c>
      <c r="BR94" s="305">
        <v>0</v>
      </c>
      <c r="BS94" s="305">
        <v>0</v>
      </c>
      <c r="BT94" s="305">
        <v>0</v>
      </c>
      <c r="BU94" s="305">
        <v>0</v>
      </c>
      <c r="BV94" s="305">
        <v>0</v>
      </c>
      <c r="BW94" s="305">
        <v>0</v>
      </c>
      <c r="BX94" s="305"/>
      <c r="BY94" s="305"/>
      <c r="BZ94" s="305"/>
      <c r="CA94" s="305"/>
    </row>
    <row r="95" spans="1:79" x14ac:dyDescent="0.2">
      <c r="A95" s="116"/>
      <c r="B95" s="116" t="s">
        <v>270</v>
      </c>
      <c r="C95" s="124"/>
      <c r="D95" s="305">
        <v>0</v>
      </c>
      <c r="E95" s="305">
        <v>0</v>
      </c>
      <c r="F95" s="305">
        <v>0</v>
      </c>
      <c r="G95" s="305">
        <v>0</v>
      </c>
      <c r="H95" s="305">
        <v>0</v>
      </c>
      <c r="I95" s="305">
        <v>0</v>
      </c>
      <c r="J95" s="305">
        <v>0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0</v>
      </c>
      <c r="W95" s="305">
        <v>0</v>
      </c>
      <c r="X95" s="305">
        <v>0</v>
      </c>
      <c r="Y95" s="305">
        <v>0</v>
      </c>
      <c r="Z95" s="305">
        <v>0</v>
      </c>
      <c r="AA95" s="305">
        <v>0</v>
      </c>
      <c r="AB95" s="305">
        <v>0</v>
      </c>
      <c r="AC95" s="305">
        <v>0</v>
      </c>
      <c r="AD95" s="305">
        <v>0</v>
      </c>
      <c r="AE95" s="305">
        <v>0</v>
      </c>
      <c r="AF95" s="305">
        <v>0</v>
      </c>
      <c r="AG95" s="305">
        <v>0</v>
      </c>
      <c r="AH95" s="305">
        <v>0</v>
      </c>
      <c r="AI95" s="305">
        <v>0</v>
      </c>
      <c r="AJ95" s="305">
        <v>0</v>
      </c>
      <c r="AK95" s="305">
        <v>0</v>
      </c>
      <c r="AL95" s="305">
        <v>0</v>
      </c>
      <c r="AM95" s="305">
        <v>0</v>
      </c>
      <c r="AN95" s="305">
        <v>0</v>
      </c>
      <c r="AO95" s="305">
        <v>0</v>
      </c>
      <c r="AP95" s="305">
        <v>0</v>
      </c>
      <c r="AQ95" s="305">
        <v>0</v>
      </c>
      <c r="AR95" s="305">
        <v>0</v>
      </c>
      <c r="AS95" s="305">
        <v>0</v>
      </c>
      <c r="AT95" s="305">
        <v>0</v>
      </c>
      <c r="AU95" s="305">
        <v>0</v>
      </c>
      <c r="AV95" s="305">
        <v>0</v>
      </c>
      <c r="AW95" s="305">
        <v>0</v>
      </c>
      <c r="AX95" s="305">
        <v>0</v>
      </c>
      <c r="AY95" s="305">
        <v>0</v>
      </c>
      <c r="AZ95" s="305">
        <v>0</v>
      </c>
      <c r="BA95" s="305">
        <v>0</v>
      </c>
      <c r="BB95" s="305">
        <v>0</v>
      </c>
      <c r="BC95" s="305">
        <v>0</v>
      </c>
      <c r="BD95" s="305">
        <v>0</v>
      </c>
      <c r="BE95" s="305">
        <v>0</v>
      </c>
      <c r="BF95" s="305">
        <v>0</v>
      </c>
      <c r="BG95" s="305">
        <v>0</v>
      </c>
      <c r="BH95" s="305">
        <v>0</v>
      </c>
      <c r="BI95" s="305">
        <v>0</v>
      </c>
      <c r="BJ95" s="305">
        <v>0</v>
      </c>
      <c r="BK95" s="305">
        <v>-152462.81</v>
      </c>
      <c r="BL95" s="117">
        <f>'Schedule 8&amp;24'!C40</f>
        <v>860861.42</v>
      </c>
      <c r="BM95" s="117">
        <f>'Schedule 8&amp;24'!D40</f>
        <v>76612.800000000003</v>
      </c>
      <c r="BN95" s="117">
        <f>'Schedule 8&amp;24'!E40</f>
        <v>494008.26</v>
      </c>
      <c r="BO95" s="117">
        <f>'Schedule 8&amp;24'!F40</f>
        <v>-19217.89</v>
      </c>
      <c r="BP95" s="117">
        <f>'Schedule 8&amp;24'!G40</f>
        <v>558193.04</v>
      </c>
      <c r="BQ95" s="117">
        <f>'Schedule 8&amp;24'!H40</f>
        <v>266826.26</v>
      </c>
      <c r="BR95" s="117">
        <f>'Schedule 8&amp;24'!I40</f>
        <v>188682.28</v>
      </c>
      <c r="BS95" s="117">
        <f>'Schedule 8&amp;24'!J40</f>
        <v>539492.30000000005</v>
      </c>
      <c r="BT95" s="117">
        <f>'Schedule 8&amp;24'!K40</f>
        <v>776217.48</v>
      </c>
      <c r="BU95" s="117">
        <f>'Schedule 8&amp;24'!L40</f>
        <v>229045.95</v>
      </c>
      <c r="BV95" s="117">
        <f>'Schedule 8&amp;24'!M40</f>
        <v>357067.94</v>
      </c>
      <c r="BW95" s="117">
        <f>'Schedule 8&amp;24'!N40</f>
        <v>917222.45</v>
      </c>
      <c r="BX95" s="117"/>
      <c r="BY95" s="117"/>
      <c r="BZ95" s="117"/>
      <c r="CA95" s="117"/>
    </row>
    <row r="96" spans="1:79" x14ac:dyDescent="0.2">
      <c r="B96" s="39" t="s">
        <v>260</v>
      </c>
      <c r="D96" s="118">
        <f>SUM(D93:D95)</f>
        <v>0</v>
      </c>
      <c r="E96" s="118">
        <f>SUM(E93:E95)</f>
        <v>0</v>
      </c>
      <c r="F96" s="118">
        <f t="shared" ref="F96:BO96" si="202">SUM(F93:F95)</f>
        <v>0</v>
      </c>
      <c r="G96" s="118">
        <f t="shared" si="202"/>
        <v>0</v>
      </c>
      <c r="H96" s="118">
        <f t="shared" si="202"/>
        <v>0</v>
      </c>
      <c r="I96" s="118">
        <f t="shared" si="202"/>
        <v>0</v>
      </c>
      <c r="J96" s="118">
        <f t="shared" si="202"/>
        <v>0</v>
      </c>
      <c r="K96" s="118">
        <f t="shared" si="202"/>
        <v>0</v>
      </c>
      <c r="L96" s="118">
        <f t="shared" si="202"/>
        <v>0</v>
      </c>
      <c r="M96" s="118">
        <f t="shared" si="202"/>
        <v>0</v>
      </c>
      <c r="N96" s="118">
        <f t="shared" si="202"/>
        <v>0</v>
      </c>
      <c r="O96" s="118">
        <f t="shared" si="202"/>
        <v>0</v>
      </c>
      <c r="P96" s="118">
        <f t="shared" si="202"/>
        <v>0</v>
      </c>
      <c r="Q96" s="118">
        <f t="shared" si="202"/>
        <v>0</v>
      </c>
      <c r="R96" s="118">
        <f t="shared" si="202"/>
        <v>0</v>
      </c>
      <c r="S96" s="118">
        <f t="shared" si="202"/>
        <v>0</v>
      </c>
      <c r="T96" s="118">
        <f t="shared" si="202"/>
        <v>0</v>
      </c>
      <c r="U96" s="118">
        <f t="shared" si="202"/>
        <v>0</v>
      </c>
      <c r="V96" s="118">
        <f t="shared" si="202"/>
        <v>0</v>
      </c>
      <c r="W96" s="118">
        <f t="shared" si="202"/>
        <v>0</v>
      </c>
      <c r="X96" s="118">
        <f t="shared" si="202"/>
        <v>0</v>
      </c>
      <c r="Y96" s="118">
        <f t="shared" si="202"/>
        <v>0</v>
      </c>
      <c r="Z96" s="118">
        <f t="shared" si="202"/>
        <v>0</v>
      </c>
      <c r="AA96" s="118">
        <f t="shared" si="202"/>
        <v>0</v>
      </c>
      <c r="AB96" s="118">
        <f t="shared" si="202"/>
        <v>0</v>
      </c>
      <c r="AC96" s="118">
        <f t="shared" si="202"/>
        <v>0</v>
      </c>
      <c r="AD96" s="118">
        <f t="shared" si="202"/>
        <v>0</v>
      </c>
      <c r="AE96" s="118">
        <f t="shared" si="202"/>
        <v>0</v>
      </c>
      <c r="AF96" s="118">
        <f t="shared" si="202"/>
        <v>0</v>
      </c>
      <c r="AG96" s="118">
        <f t="shared" si="202"/>
        <v>0</v>
      </c>
      <c r="AH96" s="118">
        <f t="shared" si="202"/>
        <v>0</v>
      </c>
      <c r="AI96" s="118">
        <f t="shared" si="202"/>
        <v>0</v>
      </c>
      <c r="AJ96" s="118">
        <f t="shared" si="202"/>
        <v>0</v>
      </c>
      <c r="AK96" s="118">
        <f t="shared" si="202"/>
        <v>0</v>
      </c>
      <c r="AL96" s="118">
        <f t="shared" si="202"/>
        <v>0</v>
      </c>
      <c r="AM96" s="118">
        <f t="shared" si="202"/>
        <v>0</v>
      </c>
      <c r="AN96" s="118">
        <f t="shared" si="202"/>
        <v>0</v>
      </c>
      <c r="AO96" s="118">
        <f t="shared" si="202"/>
        <v>0</v>
      </c>
      <c r="AP96" s="118">
        <f t="shared" si="202"/>
        <v>0</v>
      </c>
      <c r="AQ96" s="118">
        <f t="shared" si="202"/>
        <v>0</v>
      </c>
      <c r="AR96" s="118">
        <f t="shared" si="202"/>
        <v>0</v>
      </c>
      <c r="AS96" s="118">
        <f t="shared" si="202"/>
        <v>0</v>
      </c>
      <c r="AT96" s="118">
        <f t="shared" si="202"/>
        <v>0</v>
      </c>
      <c r="AU96" s="118">
        <f t="shared" si="202"/>
        <v>0</v>
      </c>
      <c r="AV96" s="118">
        <f t="shared" si="202"/>
        <v>0</v>
      </c>
      <c r="AW96" s="118">
        <f t="shared" si="202"/>
        <v>0</v>
      </c>
      <c r="AX96" s="118">
        <f t="shared" si="202"/>
        <v>0</v>
      </c>
      <c r="AY96" s="118">
        <f t="shared" si="202"/>
        <v>0</v>
      </c>
      <c r="AZ96" s="118">
        <f t="shared" si="202"/>
        <v>0</v>
      </c>
      <c r="BA96" s="118">
        <f t="shared" si="202"/>
        <v>0</v>
      </c>
      <c r="BB96" s="118">
        <f t="shared" si="202"/>
        <v>0</v>
      </c>
      <c r="BC96" s="118">
        <f t="shared" si="202"/>
        <v>0</v>
      </c>
      <c r="BD96" s="118">
        <f t="shared" si="202"/>
        <v>0</v>
      </c>
      <c r="BE96" s="118">
        <f t="shared" si="202"/>
        <v>0</v>
      </c>
      <c r="BF96" s="118">
        <f t="shared" si="202"/>
        <v>0</v>
      </c>
      <c r="BG96" s="118">
        <f t="shared" si="202"/>
        <v>0</v>
      </c>
      <c r="BH96" s="118">
        <f t="shared" si="202"/>
        <v>0</v>
      </c>
      <c r="BI96" s="118">
        <f t="shared" si="202"/>
        <v>0</v>
      </c>
      <c r="BJ96" s="118">
        <f t="shared" si="202"/>
        <v>0</v>
      </c>
      <c r="BK96" s="118">
        <f t="shared" si="202"/>
        <v>-152462.81</v>
      </c>
      <c r="BL96" s="118">
        <f t="shared" si="202"/>
        <v>5462972.7087190002</v>
      </c>
      <c r="BM96" s="118">
        <f t="shared" si="202"/>
        <v>76612.800000000003</v>
      </c>
      <c r="BN96" s="118">
        <f t="shared" si="202"/>
        <v>494008.26</v>
      </c>
      <c r="BO96" s="118">
        <f t="shared" si="202"/>
        <v>-19217.89</v>
      </c>
      <c r="BP96" s="118">
        <f t="shared" ref="BP96:BV96" si="203">SUM(BP93:BP95)</f>
        <v>-3891455.4387190007</v>
      </c>
      <c r="BQ96" s="118">
        <f t="shared" si="203"/>
        <v>266826.26</v>
      </c>
      <c r="BR96" s="118">
        <f t="shared" si="203"/>
        <v>188682.28</v>
      </c>
      <c r="BS96" s="118">
        <f t="shared" si="203"/>
        <v>539492.30000000005</v>
      </c>
      <c r="BT96" s="118">
        <f t="shared" si="203"/>
        <v>776217.48</v>
      </c>
      <c r="BU96" s="118">
        <f t="shared" si="203"/>
        <v>229045.95</v>
      </c>
      <c r="BV96" s="118">
        <f t="shared" si="203"/>
        <v>357067.94</v>
      </c>
      <c r="BW96" s="118">
        <f t="shared" ref="BW96:CA96" si="204">SUM(BW93:BW95)</f>
        <v>917222.45</v>
      </c>
      <c r="BX96" s="118">
        <f t="shared" si="204"/>
        <v>0</v>
      </c>
      <c r="BY96" s="118">
        <f t="shared" si="204"/>
        <v>0</v>
      </c>
      <c r="BZ96" s="118">
        <f t="shared" si="204"/>
        <v>0</v>
      </c>
      <c r="CA96" s="118">
        <f t="shared" si="204"/>
        <v>0</v>
      </c>
    </row>
    <row r="97" spans="1:79" x14ac:dyDescent="0.2">
      <c r="B97" s="39" t="s">
        <v>261</v>
      </c>
      <c r="D97" s="115">
        <f>D92+D96</f>
        <v>0</v>
      </c>
      <c r="E97" s="115">
        <f>E92+E96</f>
        <v>0</v>
      </c>
      <c r="F97" s="115">
        <f t="shared" ref="F97:BO97" si="205">F92+F96</f>
        <v>0</v>
      </c>
      <c r="G97" s="115">
        <f t="shared" si="205"/>
        <v>0</v>
      </c>
      <c r="H97" s="115">
        <f t="shared" si="205"/>
        <v>0</v>
      </c>
      <c r="I97" s="115">
        <f t="shared" si="205"/>
        <v>0</v>
      </c>
      <c r="J97" s="115">
        <f t="shared" si="205"/>
        <v>0</v>
      </c>
      <c r="K97" s="115">
        <f t="shared" si="205"/>
        <v>0</v>
      </c>
      <c r="L97" s="115">
        <f t="shared" si="205"/>
        <v>0</v>
      </c>
      <c r="M97" s="115">
        <f t="shared" si="205"/>
        <v>0</v>
      </c>
      <c r="N97" s="115">
        <f t="shared" si="205"/>
        <v>0</v>
      </c>
      <c r="O97" s="115">
        <f t="shared" si="205"/>
        <v>0</v>
      </c>
      <c r="P97" s="115">
        <f t="shared" si="205"/>
        <v>0</v>
      </c>
      <c r="Q97" s="115">
        <f t="shared" si="205"/>
        <v>0</v>
      </c>
      <c r="R97" s="115">
        <f t="shared" si="205"/>
        <v>0</v>
      </c>
      <c r="S97" s="115">
        <f t="shared" si="205"/>
        <v>0</v>
      </c>
      <c r="T97" s="115">
        <f t="shared" si="205"/>
        <v>0</v>
      </c>
      <c r="U97" s="115">
        <f t="shared" si="205"/>
        <v>0</v>
      </c>
      <c r="V97" s="115">
        <f t="shared" si="205"/>
        <v>0</v>
      </c>
      <c r="W97" s="115">
        <f t="shared" si="205"/>
        <v>0</v>
      </c>
      <c r="X97" s="115">
        <f t="shared" si="205"/>
        <v>0</v>
      </c>
      <c r="Y97" s="115">
        <f t="shared" si="205"/>
        <v>0</v>
      </c>
      <c r="Z97" s="115">
        <f t="shared" si="205"/>
        <v>0</v>
      </c>
      <c r="AA97" s="115">
        <f t="shared" si="205"/>
        <v>0</v>
      </c>
      <c r="AB97" s="115">
        <f t="shared" si="205"/>
        <v>0</v>
      </c>
      <c r="AC97" s="115">
        <f t="shared" si="205"/>
        <v>0</v>
      </c>
      <c r="AD97" s="115">
        <f t="shared" si="205"/>
        <v>0</v>
      </c>
      <c r="AE97" s="115">
        <f t="shared" si="205"/>
        <v>0</v>
      </c>
      <c r="AF97" s="115">
        <f t="shared" si="205"/>
        <v>0</v>
      </c>
      <c r="AG97" s="115">
        <f t="shared" si="205"/>
        <v>0</v>
      </c>
      <c r="AH97" s="115">
        <f t="shared" si="205"/>
        <v>0</v>
      </c>
      <c r="AI97" s="115">
        <f t="shared" si="205"/>
        <v>0</v>
      </c>
      <c r="AJ97" s="115">
        <f t="shared" si="205"/>
        <v>0</v>
      </c>
      <c r="AK97" s="115">
        <f t="shared" si="205"/>
        <v>0</v>
      </c>
      <c r="AL97" s="115">
        <f t="shared" si="205"/>
        <v>0</v>
      </c>
      <c r="AM97" s="115">
        <f t="shared" si="205"/>
        <v>0</v>
      </c>
      <c r="AN97" s="115">
        <f t="shared" si="205"/>
        <v>0</v>
      </c>
      <c r="AO97" s="115">
        <f t="shared" si="205"/>
        <v>0</v>
      </c>
      <c r="AP97" s="115">
        <f t="shared" si="205"/>
        <v>0</v>
      </c>
      <c r="AQ97" s="115">
        <f t="shared" si="205"/>
        <v>0</v>
      </c>
      <c r="AR97" s="115">
        <f t="shared" si="205"/>
        <v>0</v>
      </c>
      <c r="AS97" s="115">
        <f t="shared" si="205"/>
        <v>0</v>
      </c>
      <c r="AT97" s="115">
        <f t="shared" si="205"/>
        <v>0</v>
      </c>
      <c r="AU97" s="115">
        <f t="shared" si="205"/>
        <v>0</v>
      </c>
      <c r="AV97" s="115">
        <f t="shared" si="205"/>
        <v>0</v>
      </c>
      <c r="AW97" s="115">
        <f t="shared" si="205"/>
        <v>0</v>
      </c>
      <c r="AX97" s="115">
        <f t="shared" si="205"/>
        <v>0</v>
      </c>
      <c r="AY97" s="115">
        <f t="shared" si="205"/>
        <v>0</v>
      </c>
      <c r="AZ97" s="115">
        <f t="shared" si="205"/>
        <v>0</v>
      </c>
      <c r="BA97" s="115">
        <f t="shared" si="205"/>
        <v>0</v>
      </c>
      <c r="BB97" s="115">
        <f t="shared" si="205"/>
        <v>0</v>
      </c>
      <c r="BC97" s="115">
        <f t="shared" si="205"/>
        <v>0</v>
      </c>
      <c r="BD97" s="115">
        <f t="shared" si="205"/>
        <v>0</v>
      </c>
      <c r="BE97" s="115">
        <f t="shared" si="205"/>
        <v>0</v>
      </c>
      <c r="BF97" s="115">
        <f t="shared" si="205"/>
        <v>0</v>
      </c>
      <c r="BG97" s="115">
        <f t="shared" si="205"/>
        <v>0</v>
      </c>
      <c r="BH97" s="115">
        <f t="shared" si="205"/>
        <v>0</v>
      </c>
      <c r="BI97" s="115">
        <f t="shared" si="205"/>
        <v>0</v>
      </c>
      <c r="BJ97" s="115">
        <f t="shared" si="205"/>
        <v>0</v>
      </c>
      <c r="BK97" s="115">
        <f t="shared" si="205"/>
        <v>-152462.81</v>
      </c>
      <c r="BL97" s="115">
        <f t="shared" si="205"/>
        <v>5310509.8987190006</v>
      </c>
      <c r="BM97" s="115">
        <f t="shared" si="205"/>
        <v>5387122.6987190004</v>
      </c>
      <c r="BN97" s="115">
        <f t="shared" si="205"/>
        <v>5881130.9587190002</v>
      </c>
      <c r="BO97" s="115">
        <f t="shared" si="205"/>
        <v>5861913.0687190006</v>
      </c>
      <c r="BP97" s="115">
        <f t="shared" ref="BP97:BV97" si="206">BP92+BP96</f>
        <v>1970457.63</v>
      </c>
      <c r="BQ97" s="115">
        <f t="shared" si="206"/>
        <v>2237283.8899999997</v>
      </c>
      <c r="BR97" s="115">
        <f t="shared" si="206"/>
        <v>2425966.1699999995</v>
      </c>
      <c r="BS97" s="115">
        <f t="shared" si="206"/>
        <v>2965458.4699999997</v>
      </c>
      <c r="BT97" s="115">
        <f t="shared" si="206"/>
        <v>3741675.9499999997</v>
      </c>
      <c r="BU97" s="115">
        <f t="shared" si="206"/>
        <v>3970721.9</v>
      </c>
      <c r="BV97" s="115">
        <f t="shared" si="206"/>
        <v>4327789.84</v>
      </c>
      <c r="BW97" s="115">
        <f t="shared" ref="BW97:CA97" si="207">BW92+BW96</f>
        <v>5245012.29</v>
      </c>
      <c r="BX97" s="115">
        <f t="shared" si="207"/>
        <v>5245012.29</v>
      </c>
      <c r="BY97" s="115">
        <f t="shared" si="207"/>
        <v>5245012.29</v>
      </c>
      <c r="BZ97" s="115">
        <f t="shared" si="207"/>
        <v>5245012.29</v>
      </c>
      <c r="CA97" s="115">
        <f t="shared" si="207"/>
        <v>5245012.29</v>
      </c>
    </row>
    <row r="98" spans="1:79" x14ac:dyDescent="0.2"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Y98" s="25"/>
      <c r="BZ98" s="25"/>
      <c r="CA98" s="25"/>
    </row>
    <row r="99" spans="1:79" x14ac:dyDescent="0.2">
      <c r="A99" s="106" t="s">
        <v>273</v>
      </c>
      <c r="C99" s="114">
        <v>18237211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Y99" s="25"/>
      <c r="BZ99" s="25"/>
      <c r="CA99" s="25"/>
    </row>
    <row r="100" spans="1:79" x14ac:dyDescent="0.2">
      <c r="B100" s="39" t="s">
        <v>257</v>
      </c>
      <c r="C100" s="114">
        <v>25400611</v>
      </c>
      <c r="D100" s="115">
        <v>0</v>
      </c>
      <c r="E100" s="115">
        <f>D105</f>
        <v>0</v>
      </c>
      <c r="F100" s="115">
        <f t="shared" ref="F100:BO100" si="208">E105</f>
        <v>0</v>
      </c>
      <c r="G100" s="115">
        <f t="shared" si="208"/>
        <v>0</v>
      </c>
      <c r="H100" s="115">
        <f t="shared" si="208"/>
        <v>0</v>
      </c>
      <c r="I100" s="115">
        <f t="shared" si="208"/>
        <v>0</v>
      </c>
      <c r="J100" s="115">
        <f t="shared" si="208"/>
        <v>0</v>
      </c>
      <c r="K100" s="115">
        <f t="shared" si="208"/>
        <v>0</v>
      </c>
      <c r="L100" s="115">
        <f t="shared" si="208"/>
        <v>0</v>
      </c>
      <c r="M100" s="115">
        <f t="shared" si="208"/>
        <v>0</v>
      </c>
      <c r="N100" s="115">
        <f t="shared" si="208"/>
        <v>0</v>
      </c>
      <c r="O100" s="115">
        <f t="shared" si="208"/>
        <v>0</v>
      </c>
      <c r="P100" s="115">
        <f t="shared" si="208"/>
        <v>0</v>
      </c>
      <c r="Q100" s="115">
        <f t="shared" si="208"/>
        <v>0</v>
      </c>
      <c r="R100" s="115">
        <f t="shared" si="208"/>
        <v>0</v>
      </c>
      <c r="S100" s="115">
        <f t="shared" si="208"/>
        <v>0</v>
      </c>
      <c r="T100" s="115">
        <f t="shared" si="208"/>
        <v>0</v>
      </c>
      <c r="U100" s="115">
        <f t="shared" si="208"/>
        <v>0</v>
      </c>
      <c r="V100" s="115">
        <f t="shared" si="208"/>
        <v>0</v>
      </c>
      <c r="W100" s="115">
        <f t="shared" si="208"/>
        <v>0</v>
      </c>
      <c r="X100" s="115">
        <f t="shared" si="208"/>
        <v>0</v>
      </c>
      <c r="Y100" s="115">
        <f t="shared" si="208"/>
        <v>0</v>
      </c>
      <c r="Z100" s="115">
        <f t="shared" si="208"/>
        <v>0</v>
      </c>
      <c r="AA100" s="115">
        <f t="shared" si="208"/>
        <v>0</v>
      </c>
      <c r="AB100" s="115">
        <f t="shared" si="208"/>
        <v>0</v>
      </c>
      <c r="AC100" s="115">
        <f t="shared" si="208"/>
        <v>0</v>
      </c>
      <c r="AD100" s="115">
        <f t="shared" si="208"/>
        <v>0</v>
      </c>
      <c r="AE100" s="115">
        <f t="shared" si="208"/>
        <v>0</v>
      </c>
      <c r="AF100" s="115">
        <f t="shared" si="208"/>
        <v>0</v>
      </c>
      <c r="AG100" s="115">
        <f t="shared" si="208"/>
        <v>0</v>
      </c>
      <c r="AH100" s="115">
        <f t="shared" si="208"/>
        <v>0</v>
      </c>
      <c r="AI100" s="115">
        <f t="shared" si="208"/>
        <v>0</v>
      </c>
      <c r="AJ100" s="115">
        <f t="shared" si="208"/>
        <v>0</v>
      </c>
      <c r="AK100" s="115">
        <f t="shared" si="208"/>
        <v>0</v>
      </c>
      <c r="AL100" s="115">
        <f t="shared" si="208"/>
        <v>0</v>
      </c>
      <c r="AM100" s="115">
        <f t="shared" si="208"/>
        <v>0</v>
      </c>
      <c r="AN100" s="115">
        <f t="shared" si="208"/>
        <v>0</v>
      </c>
      <c r="AO100" s="115">
        <f t="shared" si="208"/>
        <v>0</v>
      </c>
      <c r="AP100" s="115">
        <f t="shared" si="208"/>
        <v>0</v>
      </c>
      <c r="AQ100" s="115">
        <f t="shared" si="208"/>
        <v>0</v>
      </c>
      <c r="AR100" s="115">
        <f t="shared" si="208"/>
        <v>0</v>
      </c>
      <c r="AS100" s="115">
        <f t="shared" si="208"/>
        <v>0</v>
      </c>
      <c r="AT100" s="115">
        <f t="shared" si="208"/>
        <v>0</v>
      </c>
      <c r="AU100" s="115">
        <f t="shared" si="208"/>
        <v>0</v>
      </c>
      <c r="AV100" s="115">
        <f t="shared" si="208"/>
        <v>0</v>
      </c>
      <c r="AW100" s="115">
        <f t="shared" si="208"/>
        <v>0</v>
      </c>
      <c r="AX100" s="115">
        <f t="shared" si="208"/>
        <v>0</v>
      </c>
      <c r="AY100" s="115">
        <f t="shared" si="208"/>
        <v>0</v>
      </c>
      <c r="AZ100" s="115">
        <f t="shared" si="208"/>
        <v>0</v>
      </c>
      <c r="BA100" s="115">
        <f t="shared" si="208"/>
        <v>0</v>
      </c>
      <c r="BB100" s="115">
        <f t="shared" si="208"/>
        <v>0</v>
      </c>
      <c r="BC100" s="115">
        <f t="shared" si="208"/>
        <v>0</v>
      </c>
      <c r="BD100" s="115">
        <f t="shared" si="208"/>
        <v>0</v>
      </c>
      <c r="BE100" s="115">
        <f t="shared" si="208"/>
        <v>0</v>
      </c>
      <c r="BF100" s="115">
        <f t="shared" si="208"/>
        <v>0</v>
      </c>
      <c r="BG100" s="115">
        <f t="shared" si="208"/>
        <v>0</v>
      </c>
      <c r="BH100" s="115">
        <f t="shared" si="208"/>
        <v>0</v>
      </c>
      <c r="BI100" s="115">
        <f t="shared" si="208"/>
        <v>0</v>
      </c>
      <c r="BJ100" s="115">
        <f t="shared" si="208"/>
        <v>0</v>
      </c>
      <c r="BK100" s="115">
        <f t="shared" si="208"/>
        <v>0</v>
      </c>
      <c r="BL100" s="115">
        <f t="shared" si="208"/>
        <v>23158.12</v>
      </c>
      <c r="BM100" s="115">
        <f t="shared" si="208"/>
        <v>4866591.7570240004</v>
      </c>
      <c r="BN100" s="115">
        <f t="shared" si="208"/>
        <v>4505332.0170240002</v>
      </c>
      <c r="BO100" s="115">
        <f t="shared" si="208"/>
        <v>4667176.5070240004</v>
      </c>
      <c r="BP100" s="115">
        <f t="shared" ref="BP100" si="209">BO105</f>
        <v>4061773.0070240004</v>
      </c>
      <c r="BQ100" s="115">
        <f t="shared" ref="BQ100" si="210">BP105</f>
        <v>-1126496.3099999996</v>
      </c>
      <c r="BR100" s="115">
        <f t="shared" ref="BR100" si="211">BQ105</f>
        <v>-500623.72999999963</v>
      </c>
      <c r="BS100" s="115">
        <f t="shared" ref="BS100" si="212">BR105</f>
        <v>-722621.01999999967</v>
      </c>
      <c r="BT100" s="115">
        <f t="shared" ref="BT100" si="213">BS105</f>
        <v>-848896.72999999963</v>
      </c>
      <c r="BU100" s="115">
        <f t="shared" ref="BU100" si="214">BT105</f>
        <v>309045.34000000043</v>
      </c>
      <c r="BV100" s="115">
        <f t="shared" ref="BV100" si="215">BU105</f>
        <v>504542.28000000044</v>
      </c>
      <c r="BW100" s="115">
        <f t="shared" ref="BW100" si="216">BV105</f>
        <v>765174.36000000045</v>
      </c>
      <c r="BX100" s="115">
        <f t="shared" ref="BX100" si="217">BW105</f>
        <v>1472859.0100000005</v>
      </c>
      <c r="BY100" s="115">
        <f t="shared" ref="BY100" si="218">BX105</f>
        <v>1472859.0100000005</v>
      </c>
      <c r="BZ100" s="115">
        <f t="shared" ref="BZ100" si="219">BY105</f>
        <v>1472859.0100000005</v>
      </c>
      <c r="CA100" s="115">
        <f t="shared" ref="CA100" si="220">BZ105</f>
        <v>1472859.0100000005</v>
      </c>
    </row>
    <row r="101" spans="1:79" x14ac:dyDescent="0.2">
      <c r="A101" s="121"/>
      <c r="B101" s="116" t="s">
        <v>258</v>
      </c>
      <c r="C101" s="116"/>
      <c r="D101" s="305">
        <v>0</v>
      </c>
      <c r="E101" s="305">
        <v>0</v>
      </c>
      <c r="F101" s="305">
        <v>0</v>
      </c>
      <c r="G101" s="305">
        <v>0</v>
      </c>
      <c r="H101" s="305">
        <v>0</v>
      </c>
      <c r="I101" s="305">
        <v>0</v>
      </c>
      <c r="J101" s="305">
        <v>0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0</v>
      </c>
      <c r="W101" s="305">
        <v>0</v>
      </c>
      <c r="X101" s="305">
        <v>0</v>
      </c>
      <c r="Y101" s="305">
        <v>0</v>
      </c>
      <c r="Z101" s="305">
        <v>0</v>
      </c>
      <c r="AA101" s="305">
        <v>0</v>
      </c>
      <c r="AB101" s="305">
        <v>0</v>
      </c>
      <c r="AC101" s="305">
        <v>0</v>
      </c>
      <c r="AD101" s="305">
        <v>0</v>
      </c>
      <c r="AE101" s="305">
        <v>0</v>
      </c>
      <c r="AF101" s="305">
        <v>0</v>
      </c>
      <c r="AG101" s="305">
        <v>0</v>
      </c>
      <c r="AH101" s="305">
        <v>0</v>
      </c>
      <c r="AI101" s="305">
        <v>0</v>
      </c>
      <c r="AJ101" s="305">
        <v>0</v>
      </c>
      <c r="AK101" s="305">
        <v>0</v>
      </c>
      <c r="AL101" s="305">
        <v>0</v>
      </c>
      <c r="AM101" s="305">
        <v>0</v>
      </c>
      <c r="AN101" s="305">
        <v>0</v>
      </c>
      <c r="AO101" s="305">
        <v>0</v>
      </c>
      <c r="AP101" s="305">
        <v>0</v>
      </c>
      <c r="AQ101" s="305">
        <v>0</v>
      </c>
      <c r="AR101" s="305">
        <v>0</v>
      </c>
      <c r="AS101" s="305">
        <v>0</v>
      </c>
      <c r="AT101" s="305">
        <v>0</v>
      </c>
      <c r="AU101" s="305">
        <v>0</v>
      </c>
      <c r="AV101" s="305">
        <v>0</v>
      </c>
      <c r="AW101" s="305">
        <v>0</v>
      </c>
      <c r="AX101" s="305">
        <v>0</v>
      </c>
      <c r="AY101" s="305">
        <v>0</v>
      </c>
      <c r="AZ101" s="305">
        <v>0</v>
      </c>
      <c r="BA101" s="305">
        <v>0</v>
      </c>
      <c r="BB101" s="305">
        <v>0</v>
      </c>
      <c r="BC101" s="305">
        <v>0</v>
      </c>
      <c r="BD101" s="305">
        <v>0</v>
      </c>
      <c r="BE101" s="305">
        <v>0</v>
      </c>
      <c r="BF101" s="305">
        <v>0</v>
      </c>
      <c r="BG101" s="305">
        <v>0</v>
      </c>
      <c r="BH101" s="305">
        <v>0</v>
      </c>
      <c r="BI101" s="305">
        <v>0</v>
      </c>
      <c r="BJ101" s="305">
        <v>0</v>
      </c>
      <c r="BK101" s="305">
        <v>0</v>
      </c>
      <c r="BL101" s="305">
        <v>0</v>
      </c>
      <c r="BM101" s="305">
        <v>0</v>
      </c>
      <c r="BN101" s="305">
        <v>0</v>
      </c>
      <c r="BO101" s="305">
        <v>0</v>
      </c>
      <c r="BP101" s="305">
        <v>-4952924.0970240002</v>
      </c>
      <c r="BQ101" s="305">
        <v>0</v>
      </c>
      <c r="BR101" s="305">
        <v>0</v>
      </c>
      <c r="BS101" s="305">
        <v>0</v>
      </c>
      <c r="BT101" s="305">
        <v>0</v>
      </c>
      <c r="BU101" s="305">
        <v>0</v>
      </c>
      <c r="BV101" s="305">
        <v>0</v>
      </c>
      <c r="BW101" s="123">
        <v>0</v>
      </c>
      <c r="BX101" s="123"/>
      <c r="BY101" s="123"/>
      <c r="BZ101" s="123"/>
      <c r="CA101" s="123"/>
    </row>
    <row r="102" spans="1:79" x14ac:dyDescent="0.2">
      <c r="A102" s="121"/>
      <c r="B102" s="116" t="s">
        <v>272</v>
      </c>
      <c r="C102" s="116"/>
      <c r="D102" s="305">
        <v>0</v>
      </c>
      <c r="E102" s="305">
        <v>0</v>
      </c>
      <c r="F102" s="305">
        <v>0</v>
      </c>
      <c r="G102" s="305">
        <v>0</v>
      </c>
      <c r="H102" s="305">
        <v>0</v>
      </c>
      <c r="I102" s="305">
        <v>0</v>
      </c>
      <c r="J102" s="305">
        <v>0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0</v>
      </c>
      <c r="W102" s="305">
        <v>0</v>
      </c>
      <c r="X102" s="305">
        <v>0</v>
      </c>
      <c r="Y102" s="305">
        <v>0</v>
      </c>
      <c r="Z102" s="305">
        <v>0</v>
      </c>
      <c r="AA102" s="305">
        <v>0</v>
      </c>
      <c r="AB102" s="305">
        <v>0</v>
      </c>
      <c r="AC102" s="305">
        <v>0</v>
      </c>
      <c r="AD102" s="305">
        <v>0</v>
      </c>
      <c r="AE102" s="305">
        <v>0</v>
      </c>
      <c r="AF102" s="305">
        <v>0</v>
      </c>
      <c r="AG102" s="305">
        <v>0</v>
      </c>
      <c r="AH102" s="305">
        <v>0</v>
      </c>
      <c r="AI102" s="305">
        <v>0</v>
      </c>
      <c r="AJ102" s="305">
        <v>0</v>
      </c>
      <c r="AK102" s="305">
        <v>0</v>
      </c>
      <c r="AL102" s="305">
        <v>0</v>
      </c>
      <c r="AM102" s="305">
        <v>0</v>
      </c>
      <c r="AN102" s="305">
        <v>0</v>
      </c>
      <c r="AO102" s="305">
        <v>0</v>
      </c>
      <c r="AP102" s="305">
        <v>0</v>
      </c>
      <c r="AQ102" s="305">
        <v>0</v>
      </c>
      <c r="AR102" s="305">
        <v>0</v>
      </c>
      <c r="AS102" s="305">
        <v>0</v>
      </c>
      <c r="AT102" s="305">
        <v>0</v>
      </c>
      <c r="AU102" s="305">
        <v>0</v>
      </c>
      <c r="AV102" s="305">
        <v>0</v>
      </c>
      <c r="AW102" s="305">
        <v>0</v>
      </c>
      <c r="AX102" s="305">
        <v>0</v>
      </c>
      <c r="AY102" s="305">
        <v>0</v>
      </c>
      <c r="AZ102" s="305">
        <v>0</v>
      </c>
      <c r="BA102" s="305">
        <v>0</v>
      </c>
      <c r="BB102" s="305">
        <v>0</v>
      </c>
      <c r="BC102" s="305">
        <v>0</v>
      </c>
      <c r="BD102" s="305">
        <v>0</v>
      </c>
      <c r="BE102" s="305">
        <v>0</v>
      </c>
      <c r="BF102" s="305">
        <v>0</v>
      </c>
      <c r="BG102" s="305">
        <v>0</v>
      </c>
      <c r="BH102" s="305">
        <v>0</v>
      </c>
      <c r="BI102" s="305">
        <v>0</v>
      </c>
      <c r="BJ102" s="305">
        <v>0</v>
      </c>
      <c r="BK102" s="305">
        <v>0</v>
      </c>
      <c r="BL102" s="305">
        <v>4929765.9770240001</v>
      </c>
      <c r="BM102" s="305">
        <v>0</v>
      </c>
      <c r="BN102" s="305">
        <v>0</v>
      </c>
      <c r="BO102" s="305">
        <v>0</v>
      </c>
      <c r="BP102" s="305">
        <v>0</v>
      </c>
      <c r="BQ102" s="305">
        <v>0</v>
      </c>
      <c r="BR102" s="305">
        <v>0</v>
      </c>
      <c r="BS102" s="305">
        <v>0</v>
      </c>
      <c r="BT102" s="305">
        <v>0</v>
      </c>
      <c r="BU102" s="305">
        <v>0</v>
      </c>
      <c r="BV102" s="305">
        <v>0</v>
      </c>
      <c r="BW102" s="305">
        <v>0</v>
      </c>
      <c r="BX102" s="305"/>
      <c r="BY102" s="305"/>
      <c r="BZ102" s="305"/>
      <c r="CA102" s="305"/>
    </row>
    <row r="103" spans="1:79" x14ac:dyDescent="0.2">
      <c r="A103" s="116"/>
      <c r="B103" s="116" t="s">
        <v>270</v>
      </c>
      <c r="C103" s="124"/>
      <c r="D103" s="305">
        <v>0</v>
      </c>
      <c r="E103" s="305">
        <v>0</v>
      </c>
      <c r="F103" s="305">
        <v>0</v>
      </c>
      <c r="G103" s="305">
        <v>0</v>
      </c>
      <c r="H103" s="305">
        <v>0</v>
      </c>
      <c r="I103" s="305">
        <v>0</v>
      </c>
      <c r="J103" s="305">
        <v>0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0</v>
      </c>
      <c r="W103" s="305">
        <v>0</v>
      </c>
      <c r="X103" s="305">
        <v>0</v>
      </c>
      <c r="Y103" s="305">
        <v>0</v>
      </c>
      <c r="Z103" s="305">
        <v>0</v>
      </c>
      <c r="AA103" s="305">
        <v>0</v>
      </c>
      <c r="AB103" s="305">
        <v>0</v>
      </c>
      <c r="AC103" s="305">
        <v>0</v>
      </c>
      <c r="AD103" s="305">
        <v>0</v>
      </c>
      <c r="AE103" s="305">
        <v>0</v>
      </c>
      <c r="AF103" s="305">
        <v>0</v>
      </c>
      <c r="AG103" s="305">
        <v>0</v>
      </c>
      <c r="AH103" s="305">
        <v>0</v>
      </c>
      <c r="AI103" s="305">
        <v>0</v>
      </c>
      <c r="AJ103" s="305">
        <v>0</v>
      </c>
      <c r="AK103" s="305">
        <v>0</v>
      </c>
      <c r="AL103" s="305">
        <v>0</v>
      </c>
      <c r="AM103" s="305">
        <v>0</v>
      </c>
      <c r="AN103" s="305">
        <v>0</v>
      </c>
      <c r="AO103" s="305">
        <v>0</v>
      </c>
      <c r="AP103" s="305">
        <v>0</v>
      </c>
      <c r="AQ103" s="305">
        <v>0</v>
      </c>
      <c r="AR103" s="305">
        <v>0</v>
      </c>
      <c r="AS103" s="305">
        <v>0</v>
      </c>
      <c r="AT103" s="305">
        <v>0</v>
      </c>
      <c r="AU103" s="305">
        <v>0</v>
      </c>
      <c r="AV103" s="305">
        <v>0</v>
      </c>
      <c r="AW103" s="305">
        <v>0</v>
      </c>
      <c r="AX103" s="305">
        <v>0</v>
      </c>
      <c r="AY103" s="305">
        <v>0</v>
      </c>
      <c r="AZ103" s="305">
        <v>0</v>
      </c>
      <c r="BA103" s="305">
        <v>0</v>
      </c>
      <c r="BB103" s="305">
        <v>0</v>
      </c>
      <c r="BC103" s="305">
        <v>0</v>
      </c>
      <c r="BD103" s="305">
        <v>0</v>
      </c>
      <c r="BE103" s="305">
        <v>0</v>
      </c>
      <c r="BF103" s="305">
        <v>0</v>
      </c>
      <c r="BG103" s="305">
        <v>0</v>
      </c>
      <c r="BH103" s="305">
        <v>0</v>
      </c>
      <c r="BI103" s="305">
        <v>0</v>
      </c>
      <c r="BJ103" s="305">
        <v>0</v>
      </c>
      <c r="BK103" s="305">
        <v>23158.12</v>
      </c>
      <c r="BL103" s="117">
        <f>'Schedule 7A,11,25,29,35,43'!C40</f>
        <v>-86332.34</v>
      </c>
      <c r="BM103" s="117">
        <f>'Schedule 7A,11,25,29,35,43'!D40</f>
        <v>-361259.74</v>
      </c>
      <c r="BN103" s="117">
        <f>'Schedule 7A,11,25,29,35,43'!E40</f>
        <v>161844.49</v>
      </c>
      <c r="BO103" s="117">
        <f>'Schedule 7A,11,25,29,35,43'!F40</f>
        <v>-605403.5</v>
      </c>
      <c r="BP103" s="117">
        <f>'Schedule 7A,11,25,29,35,43'!G40</f>
        <v>-235345.22</v>
      </c>
      <c r="BQ103" s="117">
        <f>'Schedule 7A,11,25,29,35,43'!H40</f>
        <v>625872.57999999996</v>
      </c>
      <c r="BR103" s="117">
        <f>'Schedule 7A,11,25,29,35,43'!I40</f>
        <v>-221997.29</v>
      </c>
      <c r="BS103" s="117">
        <f>'Schedule 7A,11,25,29,35,43'!J40</f>
        <v>-126275.71</v>
      </c>
      <c r="BT103" s="117">
        <f>'Schedule 7A,11,25,29,35,43'!K40</f>
        <v>1157942.07</v>
      </c>
      <c r="BU103" s="117">
        <f>'Schedule 7A,11,25,29,35,43'!L40</f>
        <v>195496.94</v>
      </c>
      <c r="BV103" s="117">
        <f>'Schedule 7A,11,25,29,35,43'!M40</f>
        <v>260632.08</v>
      </c>
      <c r="BW103" s="117">
        <f>'Schedule 7A,11,25,29,35,43'!N40</f>
        <v>707684.65</v>
      </c>
      <c r="BX103" s="117"/>
      <c r="BY103" s="117"/>
      <c r="BZ103" s="117"/>
      <c r="CA103" s="117"/>
    </row>
    <row r="104" spans="1:79" x14ac:dyDescent="0.2">
      <c r="B104" s="39" t="s">
        <v>260</v>
      </c>
      <c r="D104" s="118">
        <f>SUM(D101:D103)</f>
        <v>0</v>
      </c>
      <c r="E104" s="118">
        <f>SUM(E101:E103)</f>
        <v>0</v>
      </c>
      <c r="F104" s="118">
        <f t="shared" ref="F104:BO104" si="221">SUM(F101:F103)</f>
        <v>0</v>
      </c>
      <c r="G104" s="118">
        <f t="shared" si="221"/>
        <v>0</v>
      </c>
      <c r="H104" s="118">
        <f t="shared" si="221"/>
        <v>0</v>
      </c>
      <c r="I104" s="118">
        <f t="shared" si="221"/>
        <v>0</v>
      </c>
      <c r="J104" s="118">
        <f t="shared" si="221"/>
        <v>0</v>
      </c>
      <c r="K104" s="118">
        <f t="shared" si="221"/>
        <v>0</v>
      </c>
      <c r="L104" s="118">
        <f t="shared" si="221"/>
        <v>0</v>
      </c>
      <c r="M104" s="118">
        <f t="shared" si="221"/>
        <v>0</v>
      </c>
      <c r="N104" s="118">
        <f t="shared" si="221"/>
        <v>0</v>
      </c>
      <c r="O104" s="118">
        <f t="shared" si="221"/>
        <v>0</v>
      </c>
      <c r="P104" s="118">
        <f t="shared" si="221"/>
        <v>0</v>
      </c>
      <c r="Q104" s="118">
        <f t="shared" si="221"/>
        <v>0</v>
      </c>
      <c r="R104" s="118">
        <f t="shared" si="221"/>
        <v>0</v>
      </c>
      <c r="S104" s="118">
        <f t="shared" si="221"/>
        <v>0</v>
      </c>
      <c r="T104" s="118">
        <f t="shared" si="221"/>
        <v>0</v>
      </c>
      <c r="U104" s="118">
        <f t="shared" si="221"/>
        <v>0</v>
      </c>
      <c r="V104" s="118">
        <f t="shared" si="221"/>
        <v>0</v>
      </c>
      <c r="W104" s="118">
        <f t="shared" si="221"/>
        <v>0</v>
      </c>
      <c r="X104" s="118">
        <f t="shared" si="221"/>
        <v>0</v>
      </c>
      <c r="Y104" s="118">
        <f t="shared" si="221"/>
        <v>0</v>
      </c>
      <c r="Z104" s="118">
        <f t="shared" si="221"/>
        <v>0</v>
      </c>
      <c r="AA104" s="118">
        <f t="shared" si="221"/>
        <v>0</v>
      </c>
      <c r="AB104" s="118">
        <f t="shared" si="221"/>
        <v>0</v>
      </c>
      <c r="AC104" s="118">
        <f t="shared" si="221"/>
        <v>0</v>
      </c>
      <c r="AD104" s="118">
        <f t="shared" si="221"/>
        <v>0</v>
      </c>
      <c r="AE104" s="118">
        <f t="shared" si="221"/>
        <v>0</v>
      </c>
      <c r="AF104" s="118">
        <f t="shared" si="221"/>
        <v>0</v>
      </c>
      <c r="AG104" s="118">
        <f t="shared" si="221"/>
        <v>0</v>
      </c>
      <c r="AH104" s="118">
        <f t="shared" si="221"/>
        <v>0</v>
      </c>
      <c r="AI104" s="118">
        <f t="shared" si="221"/>
        <v>0</v>
      </c>
      <c r="AJ104" s="118">
        <f t="shared" si="221"/>
        <v>0</v>
      </c>
      <c r="AK104" s="118">
        <f t="shared" si="221"/>
        <v>0</v>
      </c>
      <c r="AL104" s="118">
        <f t="shared" si="221"/>
        <v>0</v>
      </c>
      <c r="AM104" s="118">
        <f t="shared" si="221"/>
        <v>0</v>
      </c>
      <c r="AN104" s="118">
        <f t="shared" si="221"/>
        <v>0</v>
      </c>
      <c r="AO104" s="118">
        <f t="shared" si="221"/>
        <v>0</v>
      </c>
      <c r="AP104" s="118">
        <f t="shared" si="221"/>
        <v>0</v>
      </c>
      <c r="AQ104" s="118">
        <f t="shared" si="221"/>
        <v>0</v>
      </c>
      <c r="AR104" s="118">
        <f t="shared" si="221"/>
        <v>0</v>
      </c>
      <c r="AS104" s="118">
        <f t="shared" si="221"/>
        <v>0</v>
      </c>
      <c r="AT104" s="118">
        <f t="shared" si="221"/>
        <v>0</v>
      </c>
      <c r="AU104" s="118">
        <f t="shared" si="221"/>
        <v>0</v>
      </c>
      <c r="AV104" s="118">
        <f t="shared" si="221"/>
        <v>0</v>
      </c>
      <c r="AW104" s="118">
        <f t="shared" si="221"/>
        <v>0</v>
      </c>
      <c r="AX104" s="118">
        <f t="shared" si="221"/>
        <v>0</v>
      </c>
      <c r="AY104" s="118">
        <f t="shared" si="221"/>
        <v>0</v>
      </c>
      <c r="AZ104" s="118">
        <f t="shared" si="221"/>
        <v>0</v>
      </c>
      <c r="BA104" s="118">
        <f t="shared" si="221"/>
        <v>0</v>
      </c>
      <c r="BB104" s="118">
        <f t="shared" si="221"/>
        <v>0</v>
      </c>
      <c r="BC104" s="118">
        <f t="shared" si="221"/>
        <v>0</v>
      </c>
      <c r="BD104" s="118">
        <f t="shared" si="221"/>
        <v>0</v>
      </c>
      <c r="BE104" s="118">
        <f t="shared" si="221"/>
        <v>0</v>
      </c>
      <c r="BF104" s="118">
        <f t="shared" si="221"/>
        <v>0</v>
      </c>
      <c r="BG104" s="118">
        <f t="shared" si="221"/>
        <v>0</v>
      </c>
      <c r="BH104" s="118">
        <f t="shared" si="221"/>
        <v>0</v>
      </c>
      <c r="BI104" s="118">
        <f t="shared" si="221"/>
        <v>0</v>
      </c>
      <c r="BJ104" s="118">
        <f t="shared" si="221"/>
        <v>0</v>
      </c>
      <c r="BK104" s="118">
        <f t="shared" si="221"/>
        <v>23158.12</v>
      </c>
      <c r="BL104" s="118">
        <f t="shared" si="221"/>
        <v>4843433.6370240003</v>
      </c>
      <c r="BM104" s="118">
        <f t="shared" si="221"/>
        <v>-361259.74</v>
      </c>
      <c r="BN104" s="118">
        <f t="shared" si="221"/>
        <v>161844.49</v>
      </c>
      <c r="BO104" s="118">
        <f t="shared" si="221"/>
        <v>-605403.5</v>
      </c>
      <c r="BP104" s="118">
        <f t="shared" ref="BP104:BV104" si="222">SUM(BP101:BP103)</f>
        <v>-5188269.317024</v>
      </c>
      <c r="BQ104" s="118">
        <f t="shared" si="222"/>
        <v>625872.57999999996</v>
      </c>
      <c r="BR104" s="118">
        <f t="shared" si="222"/>
        <v>-221997.29</v>
      </c>
      <c r="BS104" s="118">
        <f t="shared" si="222"/>
        <v>-126275.71</v>
      </c>
      <c r="BT104" s="118">
        <f t="shared" si="222"/>
        <v>1157942.07</v>
      </c>
      <c r="BU104" s="118">
        <f t="shared" si="222"/>
        <v>195496.94</v>
      </c>
      <c r="BV104" s="118">
        <f t="shared" si="222"/>
        <v>260632.08</v>
      </c>
      <c r="BW104" s="118">
        <f t="shared" ref="BW104:CA104" si="223">SUM(BW101:BW103)</f>
        <v>707684.65</v>
      </c>
      <c r="BX104" s="118">
        <f t="shared" si="223"/>
        <v>0</v>
      </c>
      <c r="BY104" s="118">
        <f t="shared" si="223"/>
        <v>0</v>
      </c>
      <c r="BZ104" s="118">
        <f t="shared" si="223"/>
        <v>0</v>
      </c>
      <c r="CA104" s="118">
        <f t="shared" si="223"/>
        <v>0</v>
      </c>
    </row>
    <row r="105" spans="1:79" x14ac:dyDescent="0.2">
      <c r="B105" s="39" t="s">
        <v>261</v>
      </c>
      <c r="D105" s="115">
        <f>D100+D104</f>
        <v>0</v>
      </c>
      <c r="E105" s="115">
        <f>E100+E104</f>
        <v>0</v>
      </c>
      <c r="F105" s="115">
        <f t="shared" ref="F105:BO105" si="224">F100+F104</f>
        <v>0</v>
      </c>
      <c r="G105" s="115">
        <f t="shared" si="224"/>
        <v>0</v>
      </c>
      <c r="H105" s="115">
        <f t="shared" si="224"/>
        <v>0</v>
      </c>
      <c r="I105" s="115">
        <f t="shared" si="224"/>
        <v>0</v>
      </c>
      <c r="J105" s="115">
        <f t="shared" si="224"/>
        <v>0</v>
      </c>
      <c r="K105" s="115">
        <f t="shared" si="224"/>
        <v>0</v>
      </c>
      <c r="L105" s="115">
        <f t="shared" si="224"/>
        <v>0</v>
      </c>
      <c r="M105" s="115">
        <f t="shared" si="224"/>
        <v>0</v>
      </c>
      <c r="N105" s="115">
        <f t="shared" si="224"/>
        <v>0</v>
      </c>
      <c r="O105" s="115">
        <f t="shared" si="224"/>
        <v>0</v>
      </c>
      <c r="P105" s="115">
        <f t="shared" si="224"/>
        <v>0</v>
      </c>
      <c r="Q105" s="115">
        <f t="shared" si="224"/>
        <v>0</v>
      </c>
      <c r="R105" s="115">
        <f t="shared" si="224"/>
        <v>0</v>
      </c>
      <c r="S105" s="115">
        <f t="shared" si="224"/>
        <v>0</v>
      </c>
      <c r="T105" s="115">
        <f t="shared" si="224"/>
        <v>0</v>
      </c>
      <c r="U105" s="115">
        <f t="shared" si="224"/>
        <v>0</v>
      </c>
      <c r="V105" s="115">
        <f t="shared" si="224"/>
        <v>0</v>
      </c>
      <c r="W105" s="115">
        <f t="shared" si="224"/>
        <v>0</v>
      </c>
      <c r="X105" s="115">
        <f t="shared" si="224"/>
        <v>0</v>
      </c>
      <c r="Y105" s="115">
        <f t="shared" si="224"/>
        <v>0</v>
      </c>
      <c r="Z105" s="115">
        <f t="shared" si="224"/>
        <v>0</v>
      </c>
      <c r="AA105" s="115">
        <f t="shared" si="224"/>
        <v>0</v>
      </c>
      <c r="AB105" s="115">
        <f t="shared" si="224"/>
        <v>0</v>
      </c>
      <c r="AC105" s="115">
        <f t="shared" si="224"/>
        <v>0</v>
      </c>
      <c r="AD105" s="115">
        <f t="shared" si="224"/>
        <v>0</v>
      </c>
      <c r="AE105" s="115">
        <f t="shared" si="224"/>
        <v>0</v>
      </c>
      <c r="AF105" s="115">
        <f t="shared" si="224"/>
        <v>0</v>
      </c>
      <c r="AG105" s="115">
        <f t="shared" si="224"/>
        <v>0</v>
      </c>
      <c r="AH105" s="115">
        <f t="shared" si="224"/>
        <v>0</v>
      </c>
      <c r="AI105" s="115">
        <f t="shared" si="224"/>
        <v>0</v>
      </c>
      <c r="AJ105" s="115">
        <f t="shared" si="224"/>
        <v>0</v>
      </c>
      <c r="AK105" s="115">
        <f t="shared" si="224"/>
        <v>0</v>
      </c>
      <c r="AL105" s="115">
        <f t="shared" si="224"/>
        <v>0</v>
      </c>
      <c r="AM105" s="115">
        <f t="shared" si="224"/>
        <v>0</v>
      </c>
      <c r="AN105" s="115">
        <f t="shared" si="224"/>
        <v>0</v>
      </c>
      <c r="AO105" s="115">
        <f t="shared" si="224"/>
        <v>0</v>
      </c>
      <c r="AP105" s="115">
        <f t="shared" si="224"/>
        <v>0</v>
      </c>
      <c r="AQ105" s="115">
        <f t="shared" si="224"/>
        <v>0</v>
      </c>
      <c r="AR105" s="115">
        <f t="shared" si="224"/>
        <v>0</v>
      </c>
      <c r="AS105" s="115">
        <f t="shared" si="224"/>
        <v>0</v>
      </c>
      <c r="AT105" s="115">
        <f t="shared" si="224"/>
        <v>0</v>
      </c>
      <c r="AU105" s="115">
        <f t="shared" si="224"/>
        <v>0</v>
      </c>
      <c r="AV105" s="115">
        <f t="shared" si="224"/>
        <v>0</v>
      </c>
      <c r="AW105" s="115">
        <f t="shared" si="224"/>
        <v>0</v>
      </c>
      <c r="AX105" s="115">
        <f t="shared" si="224"/>
        <v>0</v>
      </c>
      <c r="AY105" s="115">
        <f t="shared" si="224"/>
        <v>0</v>
      </c>
      <c r="AZ105" s="115">
        <f t="shared" si="224"/>
        <v>0</v>
      </c>
      <c r="BA105" s="115">
        <f t="shared" si="224"/>
        <v>0</v>
      </c>
      <c r="BB105" s="115">
        <f t="shared" si="224"/>
        <v>0</v>
      </c>
      <c r="BC105" s="115">
        <f t="shared" si="224"/>
        <v>0</v>
      </c>
      <c r="BD105" s="115">
        <f t="shared" si="224"/>
        <v>0</v>
      </c>
      <c r="BE105" s="115">
        <f t="shared" si="224"/>
        <v>0</v>
      </c>
      <c r="BF105" s="115">
        <f t="shared" si="224"/>
        <v>0</v>
      </c>
      <c r="BG105" s="115">
        <f t="shared" si="224"/>
        <v>0</v>
      </c>
      <c r="BH105" s="115">
        <f t="shared" si="224"/>
        <v>0</v>
      </c>
      <c r="BI105" s="115">
        <f t="shared" si="224"/>
        <v>0</v>
      </c>
      <c r="BJ105" s="115">
        <f t="shared" si="224"/>
        <v>0</v>
      </c>
      <c r="BK105" s="115">
        <f t="shared" si="224"/>
        <v>23158.12</v>
      </c>
      <c r="BL105" s="115">
        <f t="shared" si="224"/>
        <v>4866591.7570240004</v>
      </c>
      <c r="BM105" s="115">
        <f t="shared" si="224"/>
        <v>4505332.0170240002</v>
      </c>
      <c r="BN105" s="115">
        <f t="shared" si="224"/>
        <v>4667176.5070240004</v>
      </c>
      <c r="BO105" s="115">
        <f t="shared" si="224"/>
        <v>4061773.0070240004</v>
      </c>
      <c r="BP105" s="115">
        <f t="shared" ref="BP105:BV105" si="225">BP100+BP104</f>
        <v>-1126496.3099999996</v>
      </c>
      <c r="BQ105" s="115">
        <f t="shared" si="225"/>
        <v>-500623.72999999963</v>
      </c>
      <c r="BR105" s="115">
        <f t="shared" si="225"/>
        <v>-722621.01999999967</v>
      </c>
      <c r="BS105" s="115">
        <f t="shared" si="225"/>
        <v>-848896.72999999963</v>
      </c>
      <c r="BT105" s="115">
        <f t="shared" si="225"/>
        <v>309045.34000000043</v>
      </c>
      <c r="BU105" s="115">
        <f t="shared" si="225"/>
        <v>504542.28000000044</v>
      </c>
      <c r="BV105" s="115">
        <f t="shared" si="225"/>
        <v>765174.36000000045</v>
      </c>
      <c r="BW105" s="115">
        <f t="shared" ref="BW105:CA105" si="226">BW100+BW104</f>
        <v>1472859.0100000005</v>
      </c>
      <c r="BX105" s="115">
        <f t="shared" si="226"/>
        <v>1472859.0100000005</v>
      </c>
      <c r="BY105" s="115">
        <f t="shared" si="226"/>
        <v>1472859.0100000005</v>
      </c>
      <c r="BZ105" s="115">
        <f t="shared" si="226"/>
        <v>1472859.0100000005</v>
      </c>
      <c r="CA105" s="115">
        <f t="shared" si="226"/>
        <v>1472859.0100000005</v>
      </c>
    </row>
    <row r="106" spans="1:79" x14ac:dyDescent="0.2"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Y106" s="25"/>
      <c r="BZ106" s="25"/>
      <c r="CA106" s="25"/>
    </row>
    <row r="107" spans="1:79" x14ac:dyDescent="0.2">
      <c r="A107" s="106" t="s">
        <v>274</v>
      </c>
      <c r="C107" s="114">
        <v>18237221</v>
      </c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Y107" s="25"/>
      <c r="BZ107" s="25"/>
      <c r="CA107" s="25"/>
    </row>
    <row r="108" spans="1:79" x14ac:dyDescent="0.2">
      <c r="B108" s="39" t="s">
        <v>257</v>
      </c>
      <c r="C108" s="114">
        <v>25400621</v>
      </c>
      <c r="D108" s="115">
        <v>0</v>
      </c>
      <c r="E108" s="115">
        <f>D113</f>
        <v>0</v>
      </c>
      <c r="F108" s="115">
        <f t="shared" ref="F108:BO108" si="227">E113</f>
        <v>0</v>
      </c>
      <c r="G108" s="115">
        <f t="shared" si="227"/>
        <v>0</v>
      </c>
      <c r="H108" s="115">
        <f t="shared" si="227"/>
        <v>0</v>
      </c>
      <c r="I108" s="115">
        <f t="shared" si="227"/>
        <v>0</v>
      </c>
      <c r="J108" s="115">
        <f t="shared" si="227"/>
        <v>0</v>
      </c>
      <c r="K108" s="115">
        <f t="shared" si="227"/>
        <v>0</v>
      </c>
      <c r="L108" s="115">
        <f t="shared" si="227"/>
        <v>0</v>
      </c>
      <c r="M108" s="115">
        <f t="shared" si="227"/>
        <v>0</v>
      </c>
      <c r="N108" s="115">
        <f t="shared" si="227"/>
        <v>0</v>
      </c>
      <c r="O108" s="115">
        <f t="shared" si="227"/>
        <v>0</v>
      </c>
      <c r="P108" s="115">
        <f t="shared" si="227"/>
        <v>0</v>
      </c>
      <c r="Q108" s="115">
        <f t="shared" si="227"/>
        <v>0</v>
      </c>
      <c r="R108" s="115">
        <f t="shared" si="227"/>
        <v>0</v>
      </c>
      <c r="S108" s="115">
        <f t="shared" si="227"/>
        <v>0</v>
      </c>
      <c r="T108" s="115">
        <f t="shared" si="227"/>
        <v>0</v>
      </c>
      <c r="U108" s="115">
        <f t="shared" si="227"/>
        <v>0</v>
      </c>
      <c r="V108" s="115">
        <f t="shared" si="227"/>
        <v>0</v>
      </c>
      <c r="W108" s="115">
        <f t="shared" si="227"/>
        <v>0</v>
      </c>
      <c r="X108" s="115">
        <f t="shared" si="227"/>
        <v>0</v>
      </c>
      <c r="Y108" s="115">
        <f t="shared" si="227"/>
        <v>0</v>
      </c>
      <c r="Z108" s="115">
        <f t="shared" si="227"/>
        <v>0</v>
      </c>
      <c r="AA108" s="115">
        <f t="shared" si="227"/>
        <v>0</v>
      </c>
      <c r="AB108" s="115">
        <f t="shared" si="227"/>
        <v>0</v>
      </c>
      <c r="AC108" s="115">
        <f t="shared" si="227"/>
        <v>0</v>
      </c>
      <c r="AD108" s="115">
        <f t="shared" si="227"/>
        <v>0</v>
      </c>
      <c r="AE108" s="115">
        <f t="shared" si="227"/>
        <v>0</v>
      </c>
      <c r="AF108" s="115">
        <f t="shared" si="227"/>
        <v>0</v>
      </c>
      <c r="AG108" s="115">
        <f t="shared" si="227"/>
        <v>0</v>
      </c>
      <c r="AH108" s="115">
        <f t="shared" si="227"/>
        <v>0</v>
      </c>
      <c r="AI108" s="115">
        <f t="shared" si="227"/>
        <v>0</v>
      </c>
      <c r="AJ108" s="115">
        <f t="shared" si="227"/>
        <v>0</v>
      </c>
      <c r="AK108" s="115">
        <f t="shared" si="227"/>
        <v>0</v>
      </c>
      <c r="AL108" s="115">
        <f t="shared" si="227"/>
        <v>0</v>
      </c>
      <c r="AM108" s="115">
        <f t="shared" si="227"/>
        <v>0</v>
      </c>
      <c r="AN108" s="115">
        <f t="shared" si="227"/>
        <v>0</v>
      </c>
      <c r="AO108" s="115">
        <f t="shared" si="227"/>
        <v>0</v>
      </c>
      <c r="AP108" s="115">
        <f t="shared" si="227"/>
        <v>0</v>
      </c>
      <c r="AQ108" s="115">
        <f t="shared" si="227"/>
        <v>0</v>
      </c>
      <c r="AR108" s="115">
        <f t="shared" si="227"/>
        <v>0</v>
      </c>
      <c r="AS108" s="115">
        <f t="shared" si="227"/>
        <v>0</v>
      </c>
      <c r="AT108" s="115">
        <f t="shared" si="227"/>
        <v>0</v>
      </c>
      <c r="AU108" s="115">
        <f t="shared" si="227"/>
        <v>0</v>
      </c>
      <c r="AV108" s="115">
        <f t="shared" si="227"/>
        <v>0</v>
      </c>
      <c r="AW108" s="115">
        <f t="shared" si="227"/>
        <v>0</v>
      </c>
      <c r="AX108" s="115">
        <f t="shared" si="227"/>
        <v>0</v>
      </c>
      <c r="AY108" s="115">
        <f t="shared" si="227"/>
        <v>0</v>
      </c>
      <c r="AZ108" s="115">
        <f t="shared" si="227"/>
        <v>0</v>
      </c>
      <c r="BA108" s="115">
        <f t="shared" si="227"/>
        <v>0</v>
      </c>
      <c r="BB108" s="115">
        <f t="shared" si="227"/>
        <v>0</v>
      </c>
      <c r="BC108" s="115">
        <f t="shared" si="227"/>
        <v>0</v>
      </c>
      <c r="BD108" s="115">
        <f t="shared" si="227"/>
        <v>0</v>
      </c>
      <c r="BE108" s="115">
        <f t="shared" si="227"/>
        <v>0</v>
      </c>
      <c r="BF108" s="115">
        <f t="shared" si="227"/>
        <v>0</v>
      </c>
      <c r="BG108" s="115">
        <f t="shared" si="227"/>
        <v>0</v>
      </c>
      <c r="BH108" s="115">
        <f t="shared" si="227"/>
        <v>0</v>
      </c>
      <c r="BI108" s="115">
        <f t="shared" si="227"/>
        <v>0</v>
      </c>
      <c r="BJ108" s="115">
        <f t="shared" si="227"/>
        <v>0</v>
      </c>
      <c r="BK108" s="115">
        <f t="shared" si="227"/>
        <v>0</v>
      </c>
      <c r="BL108" s="115">
        <f t="shared" si="227"/>
        <v>94681.86</v>
      </c>
      <c r="BM108" s="115">
        <f t="shared" si="227"/>
        <v>1296197.4555900001</v>
      </c>
      <c r="BN108" s="115">
        <f t="shared" si="227"/>
        <v>1367803.3955900001</v>
      </c>
      <c r="BO108" s="115">
        <f t="shared" si="227"/>
        <v>1441151.08559</v>
      </c>
      <c r="BP108" s="115">
        <f t="shared" ref="BP108" si="228">BO113</f>
        <v>1439062.00559</v>
      </c>
      <c r="BQ108" s="115">
        <f t="shared" ref="BQ108" si="229">BP113</f>
        <v>643443.09999999974</v>
      </c>
      <c r="BR108" s="115">
        <f t="shared" ref="BR108" si="230">BQ113</f>
        <v>820002.1799999997</v>
      </c>
      <c r="BS108" s="115">
        <f t="shared" ref="BS108" si="231">BR113</f>
        <v>838971.28999999969</v>
      </c>
      <c r="BT108" s="115">
        <f t="shared" ref="BT108" si="232">BS113</f>
        <v>1206707.6999999997</v>
      </c>
      <c r="BU108" s="115">
        <f t="shared" ref="BU108" si="233">BT113</f>
        <v>1277708.1999999997</v>
      </c>
      <c r="BV108" s="115">
        <f t="shared" ref="BV108" si="234">BU113</f>
        <v>1470633.6099999996</v>
      </c>
      <c r="BW108" s="115">
        <f t="shared" ref="BW108" si="235">BV113</f>
        <v>1658269.7399999998</v>
      </c>
      <c r="BX108" s="115">
        <f t="shared" ref="BX108" si="236">BW113</f>
        <v>1866510.0699999998</v>
      </c>
      <c r="BY108" s="115">
        <f t="shared" ref="BY108" si="237">BX113</f>
        <v>1866510.0699999998</v>
      </c>
      <c r="BZ108" s="115">
        <f t="shared" ref="BZ108" si="238">BY113</f>
        <v>1866510.0699999998</v>
      </c>
      <c r="CA108" s="115">
        <f t="shared" ref="CA108" si="239">BZ113</f>
        <v>1866510.0699999998</v>
      </c>
    </row>
    <row r="109" spans="1:79" x14ac:dyDescent="0.2">
      <c r="A109" s="121"/>
      <c r="B109" s="116" t="s">
        <v>258</v>
      </c>
      <c r="C109" s="116"/>
      <c r="D109" s="305">
        <v>0</v>
      </c>
      <c r="E109" s="305">
        <v>0</v>
      </c>
      <c r="F109" s="305">
        <v>0</v>
      </c>
      <c r="G109" s="305">
        <v>0</v>
      </c>
      <c r="H109" s="305">
        <v>0</v>
      </c>
      <c r="I109" s="305">
        <v>0</v>
      </c>
      <c r="J109" s="305">
        <v>0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0</v>
      </c>
      <c r="W109" s="305">
        <v>0</v>
      </c>
      <c r="X109" s="305">
        <v>0</v>
      </c>
      <c r="Y109" s="305">
        <v>0</v>
      </c>
      <c r="Z109" s="305">
        <v>0</v>
      </c>
      <c r="AA109" s="305">
        <v>0</v>
      </c>
      <c r="AB109" s="305">
        <v>0</v>
      </c>
      <c r="AC109" s="305">
        <v>0</v>
      </c>
      <c r="AD109" s="305">
        <v>0</v>
      </c>
      <c r="AE109" s="305">
        <v>0</v>
      </c>
      <c r="AF109" s="305">
        <v>0</v>
      </c>
      <c r="AG109" s="305">
        <v>0</v>
      </c>
      <c r="AH109" s="305">
        <v>0</v>
      </c>
      <c r="AI109" s="305">
        <v>0</v>
      </c>
      <c r="AJ109" s="305">
        <v>0</v>
      </c>
      <c r="AK109" s="305">
        <v>0</v>
      </c>
      <c r="AL109" s="305">
        <v>0</v>
      </c>
      <c r="AM109" s="305">
        <v>0</v>
      </c>
      <c r="AN109" s="305">
        <v>0</v>
      </c>
      <c r="AO109" s="305">
        <v>0</v>
      </c>
      <c r="AP109" s="305">
        <v>0</v>
      </c>
      <c r="AQ109" s="305">
        <v>0</v>
      </c>
      <c r="AR109" s="305">
        <v>0</v>
      </c>
      <c r="AS109" s="305">
        <v>0</v>
      </c>
      <c r="AT109" s="305">
        <v>0</v>
      </c>
      <c r="AU109" s="305">
        <v>0</v>
      </c>
      <c r="AV109" s="305">
        <v>0</v>
      </c>
      <c r="AW109" s="305">
        <v>0</v>
      </c>
      <c r="AX109" s="305">
        <v>0</v>
      </c>
      <c r="AY109" s="305">
        <v>0</v>
      </c>
      <c r="AZ109" s="305">
        <v>0</v>
      </c>
      <c r="BA109" s="305">
        <v>0</v>
      </c>
      <c r="BB109" s="305">
        <v>0</v>
      </c>
      <c r="BC109" s="305">
        <v>0</v>
      </c>
      <c r="BD109" s="305">
        <v>0</v>
      </c>
      <c r="BE109" s="305">
        <v>0</v>
      </c>
      <c r="BF109" s="305">
        <v>0</v>
      </c>
      <c r="BG109" s="305">
        <v>0</v>
      </c>
      <c r="BH109" s="305">
        <v>0</v>
      </c>
      <c r="BI109" s="305">
        <v>0</v>
      </c>
      <c r="BJ109" s="305">
        <v>0</v>
      </c>
      <c r="BK109" s="305">
        <v>0</v>
      </c>
      <c r="BL109" s="305">
        <v>0</v>
      </c>
      <c r="BM109" s="305">
        <v>0</v>
      </c>
      <c r="BN109" s="305">
        <v>0</v>
      </c>
      <c r="BO109" s="305">
        <v>0</v>
      </c>
      <c r="BP109" s="305">
        <v>-1048904.2855900002</v>
      </c>
      <c r="BQ109" s="305">
        <v>0</v>
      </c>
      <c r="BR109" s="305">
        <v>0</v>
      </c>
      <c r="BS109" s="305">
        <v>0</v>
      </c>
      <c r="BT109" s="305">
        <v>0</v>
      </c>
      <c r="BU109" s="305">
        <v>0</v>
      </c>
      <c r="BV109" s="305">
        <v>0</v>
      </c>
      <c r="BW109" s="123">
        <v>0</v>
      </c>
      <c r="BX109" s="123"/>
      <c r="BY109" s="123"/>
      <c r="BZ109" s="123"/>
      <c r="CA109" s="123"/>
    </row>
    <row r="110" spans="1:79" x14ac:dyDescent="0.2">
      <c r="A110" s="121"/>
      <c r="B110" s="116" t="s">
        <v>272</v>
      </c>
      <c r="C110" s="116"/>
      <c r="D110" s="305">
        <v>0</v>
      </c>
      <c r="E110" s="305">
        <v>0</v>
      </c>
      <c r="F110" s="305">
        <v>0</v>
      </c>
      <c r="G110" s="305">
        <v>0</v>
      </c>
      <c r="H110" s="305">
        <v>0</v>
      </c>
      <c r="I110" s="305">
        <v>0</v>
      </c>
      <c r="J110" s="305">
        <v>0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0</v>
      </c>
      <c r="W110" s="305">
        <v>0</v>
      </c>
      <c r="X110" s="305">
        <v>0</v>
      </c>
      <c r="Y110" s="305">
        <v>0</v>
      </c>
      <c r="Z110" s="305">
        <v>0</v>
      </c>
      <c r="AA110" s="305">
        <v>0</v>
      </c>
      <c r="AB110" s="305">
        <v>0</v>
      </c>
      <c r="AC110" s="305">
        <v>0</v>
      </c>
      <c r="AD110" s="305">
        <v>0</v>
      </c>
      <c r="AE110" s="305">
        <v>0</v>
      </c>
      <c r="AF110" s="305">
        <v>0</v>
      </c>
      <c r="AG110" s="305">
        <v>0</v>
      </c>
      <c r="AH110" s="305">
        <v>0</v>
      </c>
      <c r="AI110" s="305">
        <v>0</v>
      </c>
      <c r="AJ110" s="305">
        <v>0</v>
      </c>
      <c r="AK110" s="305">
        <v>0</v>
      </c>
      <c r="AL110" s="305">
        <v>0</v>
      </c>
      <c r="AM110" s="305">
        <v>0</v>
      </c>
      <c r="AN110" s="305">
        <v>0</v>
      </c>
      <c r="AO110" s="305">
        <v>0</v>
      </c>
      <c r="AP110" s="305">
        <v>0</v>
      </c>
      <c r="AQ110" s="305">
        <v>0</v>
      </c>
      <c r="AR110" s="305">
        <v>0</v>
      </c>
      <c r="AS110" s="305">
        <v>0</v>
      </c>
      <c r="AT110" s="305">
        <v>0</v>
      </c>
      <c r="AU110" s="305">
        <v>0</v>
      </c>
      <c r="AV110" s="305">
        <v>0</v>
      </c>
      <c r="AW110" s="305">
        <v>0</v>
      </c>
      <c r="AX110" s="305">
        <v>0</v>
      </c>
      <c r="AY110" s="305">
        <v>0</v>
      </c>
      <c r="AZ110" s="305">
        <v>0</v>
      </c>
      <c r="BA110" s="305">
        <v>0</v>
      </c>
      <c r="BB110" s="305">
        <v>0</v>
      </c>
      <c r="BC110" s="305">
        <v>0</v>
      </c>
      <c r="BD110" s="305">
        <v>0</v>
      </c>
      <c r="BE110" s="305">
        <v>0</v>
      </c>
      <c r="BF110" s="305">
        <v>0</v>
      </c>
      <c r="BG110" s="305">
        <v>0</v>
      </c>
      <c r="BH110" s="305">
        <v>0</v>
      </c>
      <c r="BI110" s="305">
        <v>0</v>
      </c>
      <c r="BJ110" s="305">
        <v>0</v>
      </c>
      <c r="BK110" s="305">
        <v>0</v>
      </c>
      <c r="BL110" s="305">
        <v>954222.42559000012</v>
      </c>
      <c r="BM110" s="305">
        <v>0</v>
      </c>
      <c r="BN110" s="305">
        <v>0</v>
      </c>
      <c r="BO110" s="305">
        <v>0</v>
      </c>
      <c r="BP110" s="305">
        <v>0</v>
      </c>
      <c r="BQ110" s="305">
        <v>0</v>
      </c>
      <c r="BR110" s="305">
        <v>0</v>
      </c>
      <c r="BS110" s="305">
        <v>0</v>
      </c>
      <c r="BT110" s="305">
        <v>0</v>
      </c>
      <c r="BU110" s="305">
        <v>0</v>
      </c>
      <c r="BV110" s="305">
        <v>0</v>
      </c>
      <c r="BW110" s="305">
        <v>0</v>
      </c>
      <c r="BX110" s="305"/>
      <c r="BY110" s="305"/>
      <c r="BZ110" s="305"/>
      <c r="CA110" s="305"/>
    </row>
    <row r="111" spans="1:79" x14ac:dyDescent="0.2">
      <c r="A111" s="116"/>
      <c r="B111" s="116" t="s">
        <v>270</v>
      </c>
      <c r="C111" s="124"/>
      <c r="D111" s="305">
        <v>0</v>
      </c>
      <c r="E111" s="305">
        <v>0</v>
      </c>
      <c r="F111" s="305">
        <v>0</v>
      </c>
      <c r="G111" s="305">
        <v>0</v>
      </c>
      <c r="H111" s="305">
        <v>0</v>
      </c>
      <c r="I111" s="305">
        <v>0</v>
      </c>
      <c r="J111" s="305">
        <v>0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0</v>
      </c>
      <c r="W111" s="305">
        <v>0</v>
      </c>
      <c r="X111" s="305">
        <v>0</v>
      </c>
      <c r="Y111" s="305">
        <v>0</v>
      </c>
      <c r="Z111" s="305">
        <v>0</v>
      </c>
      <c r="AA111" s="305">
        <v>0</v>
      </c>
      <c r="AB111" s="305">
        <v>0</v>
      </c>
      <c r="AC111" s="305">
        <v>0</v>
      </c>
      <c r="AD111" s="305">
        <v>0</v>
      </c>
      <c r="AE111" s="305">
        <v>0</v>
      </c>
      <c r="AF111" s="305">
        <v>0</v>
      </c>
      <c r="AG111" s="305">
        <v>0</v>
      </c>
      <c r="AH111" s="305">
        <v>0</v>
      </c>
      <c r="AI111" s="305">
        <v>0</v>
      </c>
      <c r="AJ111" s="305">
        <v>0</v>
      </c>
      <c r="AK111" s="305">
        <v>0</v>
      </c>
      <c r="AL111" s="305">
        <v>0</v>
      </c>
      <c r="AM111" s="305">
        <v>0</v>
      </c>
      <c r="AN111" s="305">
        <v>0</v>
      </c>
      <c r="AO111" s="305">
        <v>0</v>
      </c>
      <c r="AP111" s="305">
        <v>0</v>
      </c>
      <c r="AQ111" s="305">
        <v>0</v>
      </c>
      <c r="AR111" s="305">
        <v>0</v>
      </c>
      <c r="AS111" s="305">
        <v>0</v>
      </c>
      <c r="AT111" s="305">
        <v>0</v>
      </c>
      <c r="AU111" s="305">
        <v>0</v>
      </c>
      <c r="AV111" s="305">
        <v>0</v>
      </c>
      <c r="AW111" s="305">
        <v>0</v>
      </c>
      <c r="AX111" s="305">
        <v>0</v>
      </c>
      <c r="AY111" s="305">
        <v>0</v>
      </c>
      <c r="AZ111" s="305">
        <v>0</v>
      </c>
      <c r="BA111" s="305">
        <v>0</v>
      </c>
      <c r="BB111" s="305">
        <v>0</v>
      </c>
      <c r="BC111" s="305">
        <v>0</v>
      </c>
      <c r="BD111" s="305">
        <v>0</v>
      </c>
      <c r="BE111" s="305">
        <v>0</v>
      </c>
      <c r="BF111" s="305">
        <v>0</v>
      </c>
      <c r="BG111" s="305">
        <v>0</v>
      </c>
      <c r="BH111" s="305">
        <v>0</v>
      </c>
      <c r="BI111" s="305">
        <v>0</v>
      </c>
      <c r="BJ111" s="305">
        <v>0</v>
      </c>
      <c r="BK111" s="305">
        <v>94681.86</v>
      </c>
      <c r="BL111" s="117">
        <f>'Schedule 40'!C40</f>
        <v>247293.17</v>
      </c>
      <c r="BM111" s="117">
        <f>'Schedule 40'!D40</f>
        <v>71605.94</v>
      </c>
      <c r="BN111" s="117">
        <f>'Schedule 40'!E40</f>
        <v>73347.69</v>
      </c>
      <c r="BO111" s="117">
        <f>'Schedule 40'!F40</f>
        <v>-2089.08</v>
      </c>
      <c r="BP111" s="117">
        <f>'Schedule 40'!G40</f>
        <v>253285.38</v>
      </c>
      <c r="BQ111" s="117">
        <f>'Schedule 40'!H40</f>
        <v>176559.08</v>
      </c>
      <c r="BR111" s="117">
        <f>'Schedule 40'!I40</f>
        <v>18969.11</v>
      </c>
      <c r="BS111" s="117">
        <f>'Schedule 40'!J40</f>
        <v>367736.41</v>
      </c>
      <c r="BT111" s="117">
        <f>'Schedule 40'!K40</f>
        <v>71000.5</v>
      </c>
      <c r="BU111" s="117">
        <f>'Schedule 40'!L40</f>
        <v>192925.41</v>
      </c>
      <c r="BV111" s="117">
        <f>'Schedule 40'!M40</f>
        <v>187636.13</v>
      </c>
      <c r="BW111" s="117">
        <f>'Schedule 40'!N40</f>
        <v>208240.33</v>
      </c>
      <c r="BX111" s="117"/>
      <c r="BY111" s="117"/>
      <c r="BZ111" s="117"/>
      <c r="CA111" s="117"/>
    </row>
    <row r="112" spans="1:79" x14ac:dyDescent="0.2">
      <c r="B112" s="39" t="s">
        <v>260</v>
      </c>
      <c r="D112" s="118">
        <f>SUM(D109:D111)</f>
        <v>0</v>
      </c>
      <c r="E112" s="118">
        <f>SUM(E109:E111)</f>
        <v>0</v>
      </c>
      <c r="F112" s="118">
        <f t="shared" ref="F112:BO112" si="240">SUM(F109:F111)</f>
        <v>0</v>
      </c>
      <c r="G112" s="118">
        <f t="shared" si="240"/>
        <v>0</v>
      </c>
      <c r="H112" s="118">
        <f t="shared" si="240"/>
        <v>0</v>
      </c>
      <c r="I112" s="118">
        <f t="shared" si="240"/>
        <v>0</v>
      </c>
      <c r="J112" s="118">
        <f t="shared" si="240"/>
        <v>0</v>
      </c>
      <c r="K112" s="118">
        <f t="shared" si="240"/>
        <v>0</v>
      </c>
      <c r="L112" s="118">
        <f t="shared" si="240"/>
        <v>0</v>
      </c>
      <c r="M112" s="118">
        <f t="shared" si="240"/>
        <v>0</v>
      </c>
      <c r="N112" s="118">
        <f t="shared" si="240"/>
        <v>0</v>
      </c>
      <c r="O112" s="118">
        <f t="shared" si="240"/>
        <v>0</v>
      </c>
      <c r="P112" s="118">
        <f t="shared" si="240"/>
        <v>0</v>
      </c>
      <c r="Q112" s="118">
        <f t="shared" si="240"/>
        <v>0</v>
      </c>
      <c r="R112" s="118">
        <f t="shared" si="240"/>
        <v>0</v>
      </c>
      <c r="S112" s="118">
        <f t="shared" si="240"/>
        <v>0</v>
      </c>
      <c r="T112" s="118">
        <f t="shared" si="240"/>
        <v>0</v>
      </c>
      <c r="U112" s="118">
        <f t="shared" si="240"/>
        <v>0</v>
      </c>
      <c r="V112" s="118">
        <f t="shared" si="240"/>
        <v>0</v>
      </c>
      <c r="W112" s="118">
        <f t="shared" si="240"/>
        <v>0</v>
      </c>
      <c r="X112" s="118">
        <f t="shared" si="240"/>
        <v>0</v>
      </c>
      <c r="Y112" s="118">
        <f t="shared" si="240"/>
        <v>0</v>
      </c>
      <c r="Z112" s="118">
        <f t="shared" si="240"/>
        <v>0</v>
      </c>
      <c r="AA112" s="118">
        <f t="shared" si="240"/>
        <v>0</v>
      </c>
      <c r="AB112" s="118">
        <f t="shared" si="240"/>
        <v>0</v>
      </c>
      <c r="AC112" s="118">
        <f t="shared" si="240"/>
        <v>0</v>
      </c>
      <c r="AD112" s="118">
        <f t="shared" si="240"/>
        <v>0</v>
      </c>
      <c r="AE112" s="118">
        <f t="shared" si="240"/>
        <v>0</v>
      </c>
      <c r="AF112" s="118">
        <f t="shared" si="240"/>
        <v>0</v>
      </c>
      <c r="AG112" s="118">
        <f t="shared" si="240"/>
        <v>0</v>
      </c>
      <c r="AH112" s="118">
        <f t="shared" si="240"/>
        <v>0</v>
      </c>
      <c r="AI112" s="118">
        <f t="shared" si="240"/>
        <v>0</v>
      </c>
      <c r="AJ112" s="118">
        <f t="shared" si="240"/>
        <v>0</v>
      </c>
      <c r="AK112" s="118">
        <f t="shared" si="240"/>
        <v>0</v>
      </c>
      <c r="AL112" s="118">
        <f t="shared" si="240"/>
        <v>0</v>
      </c>
      <c r="AM112" s="118">
        <f t="shared" si="240"/>
        <v>0</v>
      </c>
      <c r="AN112" s="118">
        <f t="shared" si="240"/>
        <v>0</v>
      </c>
      <c r="AO112" s="118">
        <f t="shared" si="240"/>
        <v>0</v>
      </c>
      <c r="AP112" s="118">
        <f t="shared" si="240"/>
        <v>0</v>
      </c>
      <c r="AQ112" s="118">
        <f t="shared" si="240"/>
        <v>0</v>
      </c>
      <c r="AR112" s="118">
        <f t="shared" si="240"/>
        <v>0</v>
      </c>
      <c r="AS112" s="118">
        <f t="shared" si="240"/>
        <v>0</v>
      </c>
      <c r="AT112" s="118">
        <f t="shared" si="240"/>
        <v>0</v>
      </c>
      <c r="AU112" s="118">
        <f t="shared" si="240"/>
        <v>0</v>
      </c>
      <c r="AV112" s="118">
        <f t="shared" si="240"/>
        <v>0</v>
      </c>
      <c r="AW112" s="118">
        <f t="shared" si="240"/>
        <v>0</v>
      </c>
      <c r="AX112" s="118">
        <f t="shared" si="240"/>
        <v>0</v>
      </c>
      <c r="AY112" s="118">
        <f t="shared" si="240"/>
        <v>0</v>
      </c>
      <c r="AZ112" s="118">
        <f t="shared" si="240"/>
        <v>0</v>
      </c>
      <c r="BA112" s="118">
        <f t="shared" si="240"/>
        <v>0</v>
      </c>
      <c r="BB112" s="118">
        <f t="shared" si="240"/>
        <v>0</v>
      </c>
      <c r="BC112" s="118">
        <f t="shared" si="240"/>
        <v>0</v>
      </c>
      <c r="BD112" s="118">
        <f t="shared" si="240"/>
        <v>0</v>
      </c>
      <c r="BE112" s="118">
        <f t="shared" si="240"/>
        <v>0</v>
      </c>
      <c r="BF112" s="118">
        <f t="shared" si="240"/>
        <v>0</v>
      </c>
      <c r="BG112" s="118">
        <f t="shared" si="240"/>
        <v>0</v>
      </c>
      <c r="BH112" s="118">
        <f t="shared" si="240"/>
        <v>0</v>
      </c>
      <c r="BI112" s="118">
        <f t="shared" si="240"/>
        <v>0</v>
      </c>
      <c r="BJ112" s="118">
        <f t="shared" si="240"/>
        <v>0</v>
      </c>
      <c r="BK112" s="118">
        <f t="shared" si="240"/>
        <v>94681.86</v>
      </c>
      <c r="BL112" s="118">
        <f t="shared" si="240"/>
        <v>1201515.59559</v>
      </c>
      <c r="BM112" s="118">
        <f t="shared" si="240"/>
        <v>71605.94</v>
      </c>
      <c r="BN112" s="118">
        <f t="shared" si="240"/>
        <v>73347.69</v>
      </c>
      <c r="BO112" s="118">
        <f t="shared" si="240"/>
        <v>-2089.08</v>
      </c>
      <c r="BP112" s="118">
        <f t="shared" ref="BP112:BV112" si="241">SUM(BP109:BP111)</f>
        <v>-795618.90559000021</v>
      </c>
      <c r="BQ112" s="118">
        <f t="shared" si="241"/>
        <v>176559.08</v>
      </c>
      <c r="BR112" s="118">
        <f t="shared" si="241"/>
        <v>18969.11</v>
      </c>
      <c r="BS112" s="118">
        <f t="shared" si="241"/>
        <v>367736.41</v>
      </c>
      <c r="BT112" s="118">
        <f t="shared" si="241"/>
        <v>71000.5</v>
      </c>
      <c r="BU112" s="118">
        <f t="shared" si="241"/>
        <v>192925.41</v>
      </c>
      <c r="BV112" s="118">
        <f t="shared" si="241"/>
        <v>187636.13</v>
      </c>
      <c r="BW112" s="118">
        <f t="shared" ref="BW112:CA112" si="242">SUM(BW109:BW111)</f>
        <v>208240.33</v>
      </c>
      <c r="BX112" s="118">
        <f t="shared" si="242"/>
        <v>0</v>
      </c>
      <c r="BY112" s="118">
        <f t="shared" si="242"/>
        <v>0</v>
      </c>
      <c r="BZ112" s="118">
        <f t="shared" si="242"/>
        <v>0</v>
      </c>
      <c r="CA112" s="118">
        <f t="shared" si="242"/>
        <v>0</v>
      </c>
    </row>
    <row r="113" spans="1:79" x14ac:dyDescent="0.2">
      <c r="B113" s="39" t="s">
        <v>261</v>
      </c>
      <c r="D113" s="115">
        <f>D108+D112</f>
        <v>0</v>
      </c>
      <c r="E113" s="115">
        <f>E108+E112</f>
        <v>0</v>
      </c>
      <c r="F113" s="115">
        <f t="shared" ref="F113:BO113" si="243">F108+F112</f>
        <v>0</v>
      </c>
      <c r="G113" s="115">
        <f t="shared" si="243"/>
        <v>0</v>
      </c>
      <c r="H113" s="115">
        <f t="shared" si="243"/>
        <v>0</v>
      </c>
      <c r="I113" s="115">
        <f t="shared" si="243"/>
        <v>0</v>
      </c>
      <c r="J113" s="115">
        <f t="shared" si="243"/>
        <v>0</v>
      </c>
      <c r="K113" s="115">
        <f t="shared" si="243"/>
        <v>0</v>
      </c>
      <c r="L113" s="115">
        <f t="shared" si="243"/>
        <v>0</v>
      </c>
      <c r="M113" s="115">
        <f t="shared" si="243"/>
        <v>0</v>
      </c>
      <c r="N113" s="115">
        <f t="shared" si="243"/>
        <v>0</v>
      </c>
      <c r="O113" s="115">
        <f t="shared" si="243"/>
        <v>0</v>
      </c>
      <c r="P113" s="115">
        <f t="shared" si="243"/>
        <v>0</v>
      </c>
      <c r="Q113" s="115">
        <f t="shared" si="243"/>
        <v>0</v>
      </c>
      <c r="R113" s="115">
        <f t="shared" si="243"/>
        <v>0</v>
      </c>
      <c r="S113" s="115">
        <f t="shared" si="243"/>
        <v>0</v>
      </c>
      <c r="T113" s="115">
        <f t="shared" si="243"/>
        <v>0</v>
      </c>
      <c r="U113" s="115">
        <f t="shared" si="243"/>
        <v>0</v>
      </c>
      <c r="V113" s="115">
        <f t="shared" si="243"/>
        <v>0</v>
      </c>
      <c r="W113" s="115">
        <f t="shared" si="243"/>
        <v>0</v>
      </c>
      <c r="X113" s="115">
        <f t="shared" si="243"/>
        <v>0</v>
      </c>
      <c r="Y113" s="115">
        <f t="shared" si="243"/>
        <v>0</v>
      </c>
      <c r="Z113" s="115">
        <f t="shared" si="243"/>
        <v>0</v>
      </c>
      <c r="AA113" s="115">
        <f t="shared" si="243"/>
        <v>0</v>
      </c>
      <c r="AB113" s="115">
        <f t="shared" si="243"/>
        <v>0</v>
      </c>
      <c r="AC113" s="115">
        <f t="shared" si="243"/>
        <v>0</v>
      </c>
      <c r="AD113" s="115">
        <f t="shared" si="243"/>
        <v>0</v>
      </c>
      <c r="AE113" s="115">
        <f t="shared" si="243"/>
        <v>0</v>
      </c>
      <c r="AF113" s="115">
        <f t="shared" si="243"/>
        <v>0</v>
      </c>
      <c r="AG113" s="115">
        <f t="shared" si="243"/>
        <v>0</v>
      </c>
      <c r="AH113" s="115">
        <f t="shared" si="243"/>
        <v>0</v>
      </c>
      <c r="AI113" s="115">
        <f t="shared" si="243"/>
        <v>0</v>
      </c>
      <c r="AJ113" s="115">
        <f t="shared" si="243"/>
        <v>0</v>
      </c>
      <c r="AK113" s="115">
        <f t="shared" si="243"/>
        <v>0</v>
      </c>
      <c r="AL113" s="115">
        <f t="shared" si="243"/>
        <v>0</v>
      </c>
      <c r="AM113" s="115">
        <f t="shared" si="243"/>
        <v>0</v>
      </c>
      <c r="AN113" s="115">
        <f t="shared" si="243"/>
        <v>0</v>
      </c>
      <c r="AO113" s="115">
        <f t="shared" si="243"/>
        <v>0</v>
      </c>
      <c r="AP113" s="115">
        <f t="shared" si="243"/>
        <v>0</v>
      </c>
      <c r="AQ113" s="115">
        <f t="shared" si="243"/>
        <v>0</v>
      </c>
      <c r="AR113" s="115">
        <f t="shared" si="243"/>
        <v>0</v>
      </c>
      <c r="AS113" s="115">
        <f t="shared" si="243"/>
        <v>0</v>
      </c>
      <c r="AT113" s="115">
        <f t="shared" si="243"/>
        <v>0</v>
      </c>
      <c r="AU113" s="115">
        <f t="shared" si="243"/>
        <v>0</v>
      </c>
      <c r="AV113" s="115">
        <f t="shared" si="243"/>
        <v>0</v>
      </c>
      <c r="AW113" s="115">
        <f t="shared" si="243"/>
        <v>0</v>
      </c>
      <c r="AX113" s="115">
        <f t="shared" si="243"/>
        <v>0</v>
      </c>
      <c r="AY113" s="115">
        <f t="shared" si="243"/>
        <v>0</v>
      </c>
      <c r="AZ113" s="115">
        <f t="shared" si="243"/>
        <v>0</v>
      </c>
      <c r="BA113" s="115">
        <f t="shared" si="243"/>
        <v>0</v>
      </c>
      <c r="BB113" s="115">
        <f t="shared" si="243"/>
        <v>0</v>
      </c>
      <c r="BC113" s="115">
        <f t="shared" si="243"/>
        <v>0</v>
      </c>
      <c r="BD113" s="115">
        <f t="shared" si="243"/>
        <v>0</v>
      </c>
      <c r="BE113" s="115">
        <f t="shared" si="243"/>
        <v>0</v>
      </c>
      <c r="BF113" s="115">
        <f t="shared" si="243"/>
        <v>0</v>
      </c>
      <c r="BG113" s="115">
        <f t="shared" si="243"/>
        <v>0</v>
      </c>
      <c r="BH113" s="115">
        <f t="shared" si="243"/>
        <v>0</v>
      </c>
      <c r="BI113" s="115">
        <f t="shared" si="243"/>
        <v>0</v>
      </c>
      <c r="BJ113" s="115">
        <f t="shared" si="243"/>
        <v>0</v>
      </c>
      <c r="BK113" s="115">
        <f t="shared" si="243"/>
        <v>94681.86</v>
      </c>
      <c r="BL113" s="115">
        <f t="shared" si="243"/>
        <v>1296197.4555900001</v>
      </c>
      <c r="BM113" s="115">
        <f t="shared" si="243"/>
        <v>1367803.3955900001</v>
      </c>
      <c r="BN113" s="115">
        <f t="shared" si="243"/>
        <v>1441151.08559</v>
      </c>
      <c r="BO113" s="115">
        <f t="shared" si="243"/>
        <v>1439062.00559</v>
      </c>
      <c r="BP113" s="115">
        <f t="shared" ref="BP113:BV113" si="244">BP108+BP112</f>
        <v>643443.09999999974</v>
      </c>
      <c r="BQ113" s="115">
        <f t="shared" si="244"/>
        <v>820002.1799999997</v>
      </c>
      <c r="BR113" s="115">
        <f t="shared" si="244"/>
        <v>838971.28999999969</v>
      </c>
      <c r="BS113" s="115">
        <f t="shared" si="244"/>
        <v>1206707.6999999997</v>
      </c>
      <c r="BT113" s="115">
        <f t="shared" si="244"/>
        <v>1277708.1999999997</v>
      </c>
      <c r="BU113" s="115">
        <f t="shared" si="244"/>
        <v>1470633.6099999996</v>
      </c>
      <c r="BV113" s="115">
        <f t="shared" si="244"/>
        <v>1658269.7399999998</v>
      </c>
      <c r="BW113" s="115">
        <f t="shared" ref="BW113:CA113" si="245">BW108+BW112</f>
        <v>1866510.0699999998</v>
      </c>
      <c r="BX113" s="115">
        <f t="shared" si="245"/>
        <v>1866510.0699999998</v>
      </c>
      <c r="BY113" s="115">
        <f t="shared" si="245"/>
        <v>1866510.0699999998</v>
      </c>
      <c r="BZ113" s="115">
        <f t="shared" si="245"/>
        <v>1866510.0699999998</v>
      </c>
      <c r="CA113" s="115">
        <f t="shared" si="245"/>
        <v>1866510.0699999998</v>
      </c>
    </row>
    <row r="114" spans="1:79" x14ac:dyDescent="0.2"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Y114" s="25"/>
      <c r="BZ114" s="25"/>
      <c r="CA114" s="25"/>
    </row>
    <row r="115" spans="1:79" x14ac:dyDescent="0.2">
      <c r="A115" s="106" t="s">
        <v>275</v>
      </c>
      <c r="C115" s="120">
        <v>18238181</v>
      </c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Y115" s="25"/>
      <c r="BZ115" s="25"/>
      <c r="CA115" s="25"/>
    </row>
    <row r="116" spans="1:79" x14ac:dyDescent="0.2">
      <c r="B116" s="39" t="s">
        <v>257</v>
      </c>
      <c r="C116" s="120">
        <v>25400381</v>
      </c>
      <c r="D116" s="115">
        <v>0</v>
      </c>
      <c r="E116" s="115">
        <f>D122</f>
        <v>0</v>
      </c>
      <c r="F116" s="115">
        <f>E122</f>
        <v>0</v>
      </c>
      <c r="G116" s="115">
        <f t="shared" ref="G116:BO116" si="246">F122</f>
        <v>0</v>
      </c>
      <c r="H116" s="115">
        <f t="shared" si="246"/>
        <v>0</v>
      </c>
      <c r="I116" s="115">
        <f t="shared" si="246"/>
        <v>0</v>
      </c>
      <c r="J116" s="115">
        <f t="shared" si="246"/>
        <v>0</v>
      </c>
      <c r="K116" s="115">
        <f t="shared" si="246"/>
        <v>0</v>
      </c>
      <c r="L116" s="115">
        <f t="shared" si="246"/>
        <v>0</v>
      </c>
      <c r="M116" s="115">
        <f t="shared" si="246"/>
        <v>0</v>
      </c>
      <c r="N116" s="115">
        <f t="shared" si="246"/>
        <v>0</v>
      </c>
      <c r="O116" s="115">
        <f t="shared" si="246"/>
        <v>0</v>
      </c>
      <c r="P116" s="115">
        <f t="shared" si="246"/>
        <v>0</v>
      </c>
      <c r="Q116" s="115">
        <f t="shared" si="246"/>
        <v>270508.40286809043</v>
      </c>
      <c r="R116" s="115">
        <f t="shared" si="246"/>
        <v>448916.78094702796</v>
      </c>
      <c r="S116" s="115">
        <f t="shared" si="246"/>
        <v>327362.53506467026</v>
      </c>
      <c r="T116" s="115">
        <f t="shared" si="246"/>
        <v>338423.5400718025</v>
      </c>
      <c r="U116" s="115">
        <f t="shared" si="246"/>
        <v>710345.49150484963</v>
      </c>
      <c r="V116" s="115">
        <f t="shared" si="246"/>
        <v>519324.26346825226</v>
      </c>
      <c r="W116" s="115">
        <f t="shared" si="246"/>
        <v>305233.6458585147</v>
      </c>
      <c r="X116" s="115">
        <f t="shared" si="246"/>
        <v>299869.46267004072</v>
      </c>
      <c r="Y116" s="115">
        <f t="shared" si="246"/>
        <v>464769.71167885553</v>
      </c>
      <c r="Z116" s="115">
        <f t="shared" si="246"/>
        <v>729211.12797160156</v>
      </c>
      <c r="AA116" s="115">
        <f t="shared" si="246"/>
        <v>1035091.8913288352</v>
      </c>
      <c r="AB116" s="115">
        <f t="shared" si="246"/>
        <v>1278986.8507978125</v>
      </c>
      <c r="AC116" s="115">
        <f t="shared" si="246"/>
        <v>1061282.4555280462</v>
      </c>
      <c r="AD116" s="115">
        <f t="shared" si="246"/>
        <v>1004199.7711903461</v>
      </c>
      <c r="AE116" s="115">
        <f t="shared" si="246"/>
        <v>1163066.1979083968</v>
      </c>
      <c r="AF116" s="115">
        <f t="shared" si="246"/>
        <v>1350675.9909343959</v>
      </c>
      <c r="AG116" s="115">
        <f t="shared" si="246"/>
        <v>383112.19058614864</v>
      </c>
      <c r="AH116" s="115">
        <f t="shared" si="246"/>
        <v>300434.8951399065</v>
      </c>
      <c r="AI116" s="115">
        <f t="shared" si="246"/>
        <v>-186381.08020710479</v>
      </c>
      <c r="AJ116" s="115">
        <f t="shared" si="246"/>
        <v>-166670.13060126841</v>
      </c>
      <c r="AK116" s="115">
        <f t="shared" si="246"/>
        <v>-224053.67291928187</v>
      </c>
      <c r="AL116" s="115">
        <f t="shared" si="246"/>
        <v>87753.293094418012</v>
      </c>
      <c r="AM116" s="115">
        <f t="shared" si="246"/>
        <v>540573.40368785732</v>
      </c>
      <c r="AN116" s="115">
        <f t="shared" si="246"/>
        <v>607813.75698074349</v>
      </c>
      <c r="AO116" s="115">
        <f t="shared" si="246"/>
        <v>960367.50552920322</v>
      </c>
      <c r="AP116" s="115">
        <f t="shared" si="246"/>
        <v>897636.87425272341</v>
      </c>
      <c r="AQ116" s="115">
        <f t="shared" si="246"/>
        <v>1271612.7334970199</v>
      </c>
      <c r="AR116" s="115">
        <f t="shared" si="246"/>
        <v>1343304.8131457639</v>
      </c>
      <c r="AS116" s="115">
        <f t="shared" si="246"/>
        <v>851953.75227026106</v>
      </c>
      <c r="AT116" s="115">
        <f t="shared" si="246"/>
        <v>588488.52468707506</v>
      </c>
      <c r="AU116" s="115">
        <f t="shared" si="246"/>
        <v>274418.60255160695</v>
      </c>
      <c r="AV116" s="115">
        <f t="shared" si="246"/>
        <v>4247.5183067533653</v>
      </c>
      <c r="AW116" s="115">
        <f t="shared" si="246"/>
        <v>-359119.58747317758</v>
      </c>
      <c r="AX116" s="115">
        <f t="shared" si="246"/>
        <v>-332474.00521688047</v>
      </c>
      <c r="AY116" s="115">
        <f t="shared" si="246"/>
        <v>14526.211423792411</v>
      </c>
      <c r="AZ116" s="115">
        <f t="shared" si="246"/>
        <v>-33838.452775835874</v>
      </c>
      <c r="BA116" s="115">
        <f t="shared" si="246"/>
        <v>33521.577224164124</v>
      </c>
      <c r="BB116" s="115">
        <f t="shared" si="246"/>
        <v>52647.867224164125</v>
      </c>
      <c r="BC116" s="115">
        <f t="shared" si="246"/>
        <v>105728.05722416413</v>
      </c>
      <c r="BD116" s="115">
        <f t="shared" si="246"/>
        <v>33417.077224164139</v>
      </c>
      <c r="BE116" s="115">
        <f t="shared" si="246"/>
        <v>39212.867224164132</v>
      </c>
      <c r="BF116" s="115">
        <f t="shared" si="246"/>
        <v>-146873.89277583588</v>
      </c>
      <c r="BG116" s="115">
        <f t="shared" si="246"/>
        <v>-261024.92277583588</v>
      </c>
      <c r="BH116" s="115">
        <f t="shared" si="246"/>
        <v>-470482.22277583589</v>
      </c>
      <c r="BI116" s="115">
        <f t="shared" si="246"/>
        <v>-589444.36277583591</v>
      </c>
      <c r="BJ116" s="115">
        <f t="shared" si="246"/>
        <v>-388344.21277583588</v>
      </c>
      <c r="BK116" s="115">
        <f t="shared" si="246"/>
        <v>-110665.82277583587</v>
      </c>
      <c r="BL116" s="115">
        <f t="shared" si="246"/>
        <v>313287.22722416394</v>
      </c>
      <c r="BM116" s="115">
        <f t="shared" si="246"/>
        <v>230661.52722416393</v>
      </c>
      <c r="BN116" s="115">
        <f t="shared" si="246"/>
        <v>398100.72722416394</v>
      </c>
      <c r="BO116" s="115">
        <f t="shared" si="246"/>
        <v>364793.09722416394</v>
      </c>
      <c r="BP116" s="115">
        <f t="shared" ref="BP116" si="247">BO122</f>
        <v>1266996.817224164</v>
      </c>
      <c r="BQ116" s="115">
        <f t="shared" ref="BQ116" si="248">BP122</f>
        <v>947115.21722416417</v>
      </c>
      <c r="BR116" s="115">
        <f t="shared" ref="BR116" si="249">BQ122</f>
        <v>1250434.7672241642</v>
      </c>
      <c r="BS116" s="115">
        <f t="shared" ref="BS116" si="250">BR122</f>
        <v>1538521.3372241643</v>
      </c>
      <c r="BT116" s="115">
        <f t="shared" ref="BT116" si="251">BS122</f>
        <v>1557049.9872241642</v>
      </c>
      <c r="BU116" s="115">
        <f t="shared" ref="BU116" si="252">BT122</f>
        <v>2098491.567224164</v>
      </c>
      <c r="BV116" s="115">
        <f t="shared" ref="BV116" si="253">BU122</f>
        <v>1353437.1272241641</v>
      </c>
      <c r="BW116" s="115">
        <f t="shared" ref="BW116" si="254">BV122</f>
        <v>1303920.297224164</v>
      </c>
      <c r="BX116" s="115">
        <f t="shared" ref="BX116" si="255">BW122</f>
        <v>1498428.4672241639</v>
      </c>
      <c r="BY116" s="115">
        <f t="shared" ref="BY116" si="256">BX122</f>
        <v>1498428.4672241639</v>
      </c>
      <c r="BZ116" s="115">
        <f t="shared" ref="BZ116" si="257">BY122</f>
        <v>1498428.4672241639</v>
      </c>
      <c r="CA116" s="115">
        <f t="shared" ref="CA116" si="258">BZ122</f>
        <v>1498428.4672241639</v>
      </c>
    </row>
    <row r="117" spans="1:79" x14ac:dyDescent="0.2">
      <c r="A117" s="121"/>
      <c r="B117" s="116" t="s">
        <v>258</v>
      </c>
      <c r="C117" s="116"/>
      <c r="D117" s="305">
        <v>0</v>
      </c>
      <c r="E117" s="305">
        <v>0</v>
      </c>
      <c r="F117" s="305">
        <v>0</v>
      </c>
      <c r="G117" s="305">
        <v>0</v>
      </c>
      <c r="H117" s="305">
        <v>0</v>
      </c>
      <c r="I117" s="305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170995.58985855166</v>
      </c>
      <c r="U117" s="305">
        <v>0</v>
      </c>
      <c r="V117" s="305">
        <v>0</v>
      </c>
      <c r="W117" s="305">
        <v>0</v>
      </c>
      <c r="X117" s="305">
        <v>0</v>
      </c>
      <c r="Y117" s="305">
        <v>0</v>
      </c>
      <c r="Z117" s="305">
        <v>0</v>
      </c>
      <c r="AA117" s="305">
        <v>0</v>
      </c>
      <c r="AB117" s="305">
        <v>0</v>
      </c>
      <c r="AC117" s="305">
        <v>0</v>
      </c>
      <c r="AD117" s="305">
        <v>0</v>
      </c>
      <c r="AE117" s="305">
        <v>0</v>
      </c>
      <c r="AF117" s="305">
        <v>-1188911.7640622247</v>
      </c>
      <c r="AG117" s="305">
        <v>0</v>
      </c>
      <c r="AH117" s="305">
        <v>0</v>
      </c>
      <c r="AI117" s="305">
        <v>0</v>
      </c>
      <c r="AJ117" s="305">
        <v>0</v>
      </c>
      <c r="AK117" s="305">
        <v>0</v>
      </c>
      <c r="AL117" s="305">
        <v>0</v>
      </c>
      <c r="AM117" s="305">
        <v>0</v>
      </c>
      <c r="AN117" s="305">
        <v>0</v>
      </c>
      <c r="AO117" s="305">
        <v>0</v>
      </c>
      <c r="AP117" s="305">
        <v>0</v>
      </c>
      <c r="AQ117" s="305">
        <v>0</v>
      </c>
      <c r="AR117" s="305">
        <v>-607813.75698074303</v>
      </c>
      <c r="AS117" s="305">
        <v>0</v>
      </c>
      <c r="AT117" s="305">
        <v>0</v>
      </c>
      <c r="AU117" s="305">
        <v>0</v>
      </c>
      <c r="AV117" s="305">
        <v>0</v>
      </c>
      <c r="AW117" s="305">
        <v>0</v>
      </c>
      <c r="AX117" s="305">
        <v>0</v>
      </c>
      <c r="AY117" s="305">
        <v>0</v>
      </c>
      <c r="AZ117" s="305">
        <v>0</v>
      </c>
      <c r="BA117" s="305">
        <v>0</v>
      </c>
      <c r="BB117" s="305">
        <v>0</v>
      </c>
      <c r="BC117" s="305">
        <v>0</v>
      </c>
      <c r="BD117" s="305">
        <v>33838.449999999997</v>
      </c>
      <c r="BE117" s="305">
        <v>0</v>
      </c>
      <c r="BF117" s="305">
        <v>0</v>
      </c>
      <c r="BG117" s="305">
        <v>0</v>
      </c>
      <c r="BH117" s="305">
        <v>0</v>
      </c>
      <c r="BI117" s="305">
        <v>0</v>
      </c>
      <c r="BJ117" s="305">
        <v>0</v>
      </c>
      <c r="BK117" s="305">
        <v>0</v>
      </c>
      <c r="BL117" s="305">
        <v>0</v>
      </c>
      <c r="BM117" s="305">
        <v>0</v>
      </c>
      <c r="BN117" s="305">
        <v>0</v>
      </c>
      <c r="BO117" s="305">
        <v>0</v>
      </c>
      <c r="BP117" s="305">
        <v>-313287.1599999998</v>
      </c>
      <c r="BQ117" s="305">
        <v>0</v>
      </c>
      <c r="BR117" s="305">
        <v>0</v>
      </c>
      <c r="BS117" s="305">
        <v>0</v>
      </c>
      <c r="BT117" s="305">
        <v>0</v>
      </c>
      <c r="BU117" s="305">
        <v>0</v>
      </c>
      <c r="BV117" s="305">
        <v>0</v>
      </c>
      <c r="BW117" s="305">
        <v>0</v>
      </c>
      <c r="BX117" s="305"/>
      <c r="BY117" s="305"/>
      <c r="BZ117" s="305"/>
      <c r="CA117" s="305"/>
    </row>
    <row r="118" spans="1:79" x14ac:dyDescent="0.2">
      <c r="A118" s="121"/>
      <c r="B118" s="116" t="s">
        <v>399</v>
      </c>
      <c r="C118" s="116"/>
      <c r="D118" s="305">
        <v>0</v>
      </c>
      <c r="E118" s="305">
        <v>0</v>
      </c>
      <c r="F118" s="305">
        <v>0</v>
      </c>
      <c r="G118" s="305">
        <v>0</v>
      </c>
      <c r="H118" s="305">
        <v>0</v>
      </c>
      <c r="I118" s="305">
        <v>0</v>
      </c>
      <c r="J118" s="305">
        <v>0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0</v>
      </c>
      <c r="W118" s="305">
        <v>0</v>
      </c>
      <c r="X118" s="305">
        <v>0</v>
      </c>
      <c r="Y118" s="305">
        <v>0</v>
      </c>
      <c r="Z118" s="305">
        <v>0</v>
      </c>
      <c r="AA118" s="305">
        <v>0</v>
      </c>
      <c r="AB118" s="305">
        <v>0</v>
      </c>
      <c r="AC118" s="305">
        <v>0</v>
      </c>
      <c r="AD118" s="305">
        <v>-124011.38032843266</v>
      </c>
      <c r="AE118" s="305">
        <v>-9962.2167625255242</v>
      </c>
      <c r="AF118" s="305">
        <v>-5951.6266459363687</v>
      </c>
      <c r="AG118" s="305">
        <v>-956.95086052893021</v>
      </c>
      <c r="AH118" s="305">
        <v>-269.86297373910202</v>
      </c>
      <c r="AI118" s="305">
        <v>0</v>
      </c>
      <c r="AJ118" s="305">
        <v>0</v>
      </c>
      <c r="AK118" s="305">
        <v>0</v>
      </c>
      <c r="AL118" s="305">
        <v>0</v>
      </c>
      <c r="AM118" s="305">
        <v>0</v>
      </c>
      <c r="AN118" s="305">
        <v>0</v>
      </c>
      <c r="AO118" s="305">
        <v>0</v>
      </c>
      <c r="AP118" s="305">
        <v>0</v>
      </c>
      <c r="AQ118" s="305">
        <v>0</v>
      </c>
      <c r="AR118" s="305">
        <v>0</v>
      </c>
      <c r="AS118" s="305">
        <v>0</v>
      </c>
      <c r="AT118" s="305">
        <v>0</v>
      </c>
      <c r="AU118" s="305">
        <v>0</v>
      </c>
      <c r="AV118" s="305">
        <v>0</v>
      </c>
      <c r="AW118" s="305">
        <v>0</v>
      </c>
      <c r="AX118" s="305">
        <v>0</v>
      </c>
      <c r="AY118" s="305">
        <v>0</v>
      </c>
      <c r="AZ118" s="305">
        <v>0</v>
      </c>
      <c r="BA118" s="305">
        <v>0</v>
      </c>
      <c r="BB118" s="305">
        <v>0</v>
      </c>
      <c r="BC118" s="305">
        <v>0</v>
      </c>
      <c r="BD118" s="305">
        <v>0</v>
      </c>
      <c r="BE118" s="305">
        <v>0</v>
      </c>
      <c r="BF118" s="305">
        <v>0</v>
      </c>
      <c r="BG118" s="305">
        <v>0</v>
      </c>
      <c r="BH118" s="305">
        <v>0</v>
      </c>
      <c r="BI118" s="305">
        <v>0</v>
      </c>
      <c r="BJ118" s="305">
        <v>0</v>
      </c>
      <c r="BK118" s="305">
        <v>0</v>
      </c>
      <c r="BL118" s="305">
        <v>0</v>
      </c>
      <c r="BM118" s="305">
        <v>0</v>
      </c>
      <c r="BN118" s="305">
        <v>0</v>
      </c>
      <c r="BO118" s="305">
        <v>0</v>
      </c>
      <c r="BP118" s="305">
        <v>0</v>
      </c>
      <c r="BQ118" s="305">
        <v>0</v>
      </c>
      <c r="BR118" s="305">
        <v>0</v>
      </c>
      <c r="BS118" s="305">
        <v>0</v>
      </c>
      <c r="BT118" s="305">
        <v>0</v>
      </c>
      <c r="BU118" s="305">
        <v>0</v>
      </c>
      <c r="BV118" s="305">
        <v>0</v>
      </c>
      <c r="BW118" s="305">
        <v>0</v>
      </c>
      <c r="BX118" s="305"/>
      <c r="BY118" s="305"/>
      <c r="BZ118" s="305"/>
      <c r="CA118" s="305"/>
    </row>
    <row r="119" spans="1:79" x14ac:dyDescent="0.2">
      <c r="A119" s="121"/>
      <c r="B119" s="116" t="s">
        <v>400</v>
      </c>
      <c r="C119" s="116"/>
      <c r="D119" s="305">
        <v>0</v>
      </c>
      <c r="E119" s="305">
        <v>0</v>
      </c>
      <c r="F119" s="305">
        <v>0</v>
      </c>
      <c r="G119" s="305">
        <v>0</v>
      </c>
      <c r="H119" s="305">
        <v>0</v>
      </c>
      <c r="I119" s="305">
        <v>0</v>
      </c>
      <c r="J119" s="305">
        <v>0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-170995.58985855166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0</v>
      </c>
      <c r="W119" s="305">
        <v>0</v>
      </c>
      <c r="X119" s="305">
        <v>0</v>
      </c>
      <c r="Y119" s="305">
        <v>0</v>
      </c>
      <c r="Z119" s="305">
        <v>0</v>
      </c>
      <c r="AA119" s="305">
        <v>0</v>
      </c>
      <c r="AB119" s="305">
        <v>0</v>
      </c>
      <c r="AC119" s="305">
        <v>0</v>
      </c>
      <c r="AD119" s="305">
        <v>0</v>
      </c>
      <c r="AE119" s="305">
        <v>0</v>
      </c>
      <c r="AF119" s="305">
        <v>0</v>
      </c>
      <c r="AG119" s="305">
        <v>0</v>
      </c>
      <c r="AH119" s="305">
        <v>0</v>
      </c>
      <c r="AI119" s="305">
        <v>0</v>
      </c>
      <c r="AJ119" s="305">
        <v>0</v>
      </c>
      <c r="AK119" s="305">
        <v>0</v>
      </c>
      <c r="AL119" s="305">
        <v>0</v>
      </c>
      <c r="AM119" s="305">
        <v>0</v>
      </c>
      <c r="AN119" s="305">
        <v>0</v>
      </c>
      <c r="AO119" s="305">
        <v>0</v>
      </c>
      <c r="AP119" s="305">
        <v>0</v>
      </c>
      <c r="AQ119" s="305">
        <v>0</v>
      </c>
      <c r="AR119" s="305">
        <v>0</v>
      </c>
      <c r="AS119" s="305">
        <v>0</v>
      </c>
      <c r="AT119" s="305">
        <v>0</v>
      </c>
      <c r="AU119" s="305">
        <v>0</v>
      </c>
      <c r="AV119" s="305">
        <v>0</v>
      </c>
      <c r="AW119" s="305">
        <v>0</v>
      </c>
      <c r="AX119" s="305">
        <v>0</v>
      </c>
      <c r="AY119" s="305">
        <v>0</v>
      </c>
      <c r="AZ119" s="305">
        <v>0</v>
      </c>
      <c r="BA119" s="305">
        <v>0</v>
      </c>
      <c r="BB119" s="305">
        <v>0</v>
      </c>
      <c r="BC119" s="305">
        <v>0</v>
      </c>
      <c r="BD119" s="305">
        <v>0</v>
      </c>
      <c r="BE119" s="305">
        <v>0</v>
      </c>
      <c r="BF119" s="305">
        <v>0</v>
      </c>
      <c r="BG119" s="305">
        <v>0</v>
      </c>
      <c r="BH119" s="305">
        <v>0</v>
      </c>
      <c r="BI119" s="305">
        <v>0</v>
      </c>
      <c r="BJ119" s="305">
        <v>0</v>
      </c>
      <c r="BK119" s="305">
        <v>0</v>
      </c>
      <c r="BL119" s="305">
        <v>0</v>
      </c>
      <c r="BM119" s="305">
        <v>0</v>
      </c>
      <c r="BN119" s="305">
        <v>0</v>
      </c>
      <c r="BO119" s="305">
        <v>0</v>
      </c>
      <c r="BP119" s="305">
        <v>0</v>
      </c>
      <c r="BQ119" s="305">
        <v>0</v>
      </c>
      <c r="BR119" s="305">
        <v>0</v>
      </c>
      <c r="BS119" s="305">
        <v>0</v>
      </c>
      <c r="BT119" s="305">
        <v>0</v>
      </c>
      <c r="BU119" s="305">
        <v>0</v>
      </c>
      <c r="BV119" s="305">
        <v>0</v>
      </c>
      <c r="BW119" s="305">
        <v>0</v>
      </c>
      <c r="BX119" s="305"/>
      <c r="BY119" s="305"/>
      <c r="BZ119" s="305"/>
      <c r="CA119" s="305"/>
    </row>
    <row r="120" spans="1:79" x14ac:dyDescent="0.2">
      <c r="A120" s="116"/>
      <c r="B120" s="116" t="s">
        <v>270</v>
      </c>
      <c r="C120" s="124"/>
      <c r="D120" s="305">
        <v>0</v>
      </c>
      <c r="E120" s="305">
        <v>0</v>
      </c>
      <c r="F120" s="305">
        <v>0</v>
      </c>
      <c r="G120" s="305">
        <v>0</v>
      </c>
      <c r="H120" s="305">
        <v>0</v>
      </c>
      <c r="I120" s="305">
        <v>0</v>
      </c>
      <c r="J120" s="305">
        <v>0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441503.99272664211</v>
      </c>
      <c r="Q120" s="305">
        <v>178408.37807893753</v>
      </c>
      <c r="R120" s="305">
        <v>-121554.24588235769</v>
      </c>
      <c r="S120" s="305">
        <v>11061.005007132244</v>
      </c>
      <c r="T120" s="305">
        <v>200926.36157449553</v>
      </c>
      <c r="U120" s="305">
        <v>-191021.22803659734</v>
      </c>
      <c r="V120" s="305">
        <v>-214090.61760973756</v>
      </c>
      <c r="W120" s="305">
        <v>-5364.1831884740013</v>
      </c>
      <c r="X120" s="305">
        <v>164900.2490088148</v>
      </c>
      <c r="Y120" s="305">
        <v>264441.41629274603</v>
      </c>
      <c r="Z120" s="305">
        <v>305880.76335723361</v>
      </c>
      <c r="AA120" s="305">
        <v>243894.95946897729</v>
      </c>
      <c r="AB120" s="305">
        <v>-217704.3952697663</v>
      </c>
      <c r="AC120" s="305">
        <v>-57082.68433770015</v>
      </c>
      <c r="AD120" s="305">
        <v>282877.80704648345</v>
      </c>
      <c r="AE120" s="305">
        <v>197572.00978852456</v>
      </c>
      <c r="AF120" s="305">
        <v>227299.5903599138</v>
      </c>
      <c r="AG120" s="305">
        <v>-81720.344585713217</v>
      </c>
      <c r="AH120" s="305">
        <v>-486546.11237327219</v>
      </c>
      <c r="AI120" s="305">
        <v>19710.949605836387</v>
      </c>
      <c r="AJ120" s="305">
        <v>-57383.542318013468</v>
      </c>
      <c r="AK120" s="305">
        <v>311806.96601369989</v>
      </c>
      <c r="AL120" s="305">
        <v>452820.11059343937</v>
      </c>
      <c r="AM120" s="305">
        <v>67240.353292886168</v>
      </c>
      <c r="AN120" s="305">
        <v>352553.74854845979</v>
      </c>
      <c r="AO120" s="305">
        <v>-62730.631276479813</v>
      </c>
      <c r="AP120" s="305">
        <v>373975.85924429656</v>
      </c>
      <c r="AQ120" s="305">
        <v>71692.079648743995</v>
      </c>
      <c r="AR120" s="305">
        <v>116462.69610524007</v>
      </c>
      <c r="AS120" s="305">
        <v>-263465.22758318606</v>
      </c>
      <c r="AT120" s="305">
        <v>-314069.92213546811</v>
      </c>
      <c r="AU120" s="305">
        <v>-270171.08424485358</v>
      </c>
      <c r="AV120" s="305">
        <v>-363367.10577993095</v>
      </c>
      <c r="AW120" s="305">
        <v>26645.582256297093</v>
      </c>
      <c r="AX120" s="305">
        <v>347000.21664067288</v>
      </c>
      <c r="AY120" s="305">
        <v>-48364.664199628285</v>
      </c>
      <c r="AZ120" s="305">
        <v>67360.03</v>
      </c>
      <c r="BA120" s="305">
        <v>19126.29</v>
      </c>
      <c r="BB120" s="305">
        <v>53080.19</v>
      </c>
      <c r="BC120" s="305">
        <v>-72310.98</v>
      </c>
      <c r="BD120" s="305">
        <v>-28042.66</v>
      </c>
      <c r="BE120" s="305">
        <v>-186086.76</v>
      </c>
      <c r="BF120" s="305">
        <v>-114151.03</v>
      </c>
      <c r="BG120" s="305">
        <v>-209457.3</v>
      </c>
      <c r="BH120" s="305">
        <v>-118962.14</v>
      </c>
      <c r="BI120" s="305">
        <v>201100.15</v>
      </c>
      <c r="BJ120" s="305">
        <v>277678.39</v>
      </c>
      <c r="BK120" s="305">
        <v>423953.04999999981</v>
      </c>
      <c r="BL120" s="117">
        <f>'Schedule 12&amp;26'!C40</f>
        <v>-82625.7</v>
      </c>
      <c r="BM120" s="117">
        <f>'Schedule 12&amp;26'!D40</f>
        <v>167439.20000000001</v>
      </c>
      <c r="BN120" s="117">
        <f>'Schedule 12&amp;26'!E40</f>
        <v>-33307.629999999997</v>
      </c>
      <c r="BO120" s="117">
        <f>'Schedule 12&amp;26'!F40</f>
        <v>902203.72</v>
      </c>
      <c r="BP120" s="117">
        <f>'Schedule 12&amp;26'!G40</f>
        <v>-6594.44</v>
      </c>
      <c r="BQ120" s="117">
        <f>'Schedule 12&amp;26'!H40</f>
        <v>303319.55</v>
      </c>
      <c r="BR120" s="117">
        <f>'Schedule 12&amp;26'!I40</f>
        <v>288086.57</v>
      </c>
      <c r="BS120" s="117">
        <f>'Schedule 12&amp;26'!J40</f>
        <v>18528.650000000001</v>
      </c>
      <c r="BT120" s="117">
        <f>'Schedule 12&amp;26'!K40</f>
        <v>541441.57999999996</v>
      </c>
      <c r="BU120" s="117">
        <f>'Schedule 12&amp;26'!L40</f>
        <v>-745054.44</v>
      </c>
      <c r="BV120" s="117">
        <f>'Schedule 12&amp;26'!M40</f>
        <v>-49516.83</v>
      </c>
      <c r="BW120" s="117">
        <f>'Schedule 12&amp;26'!N40</f>
        <v>194508.17</v>
      </c>
      <c r="BX120" s="117"/>
      <c r="BY120" s="117"/>
      <c r="BZ120" s="117"/>
      <c r="CA120" s="117"/>
    </row>
    <row r="121" spans="1:79" x14ac:dyDescent="0.2">
      <c r="B121" s="39" t="s">
        <v>260</v>
      </c>
      <c r="D121" s="118">
        <f>SUM(D117:D120)</f>
        <v>0</v>
      </c>
      <c r="E121" s="118">
        <f t="shared" ref="E121:BO121" si="259">SUM(E117:E120)</f>
        <v>0</v>
      </c>
      <c r="F121" s="118">
        <f t="shared" si="259"/>
        <v>0</v>
      </c>
      <c r="G121" s="118">
        <f t="shared" si="259"/>
        <v>0</v>
      </c>
      <c r="H121" s="118">
        <f t="shared" si="259"/>
        <v>0</v>
      </c>
      <c r="I121" s="118">
        <f t="shared" si="259"/>
        <v>0</v>
      </c>
      <c r="J121" s="118">
        <f t="shared" si="259"/>
        <v>0</v>
      </c>
      <c r="K121" s="118">
        <f t="shared" si="259"/>
        <v>0</v>
      </c>
      <c r="L121" s="118">
        <f t="shared" si="259"/>
        <v>0</v>
      </c>
      <c r="M121" s="118">
        <f t="shared" si="259"/>
        <v>0</v>
      </c>
      <c r="N121" s="118">
        <f t="shared" si="259"/>
        <v>0</v>
      </c>
      <c r="O121" s="118">
        <f t="shared" si="259"/>
        <v>0</v>
      </c>
      <c r="P121" s="118">
        <f t="shared" si="259"/>
        <v>270508.40286809043</v>
      </c>
      <c r="Q121" s="118">
        <f t="shared" si="259"/>
        <v>178408.37807893753</v>
      </c>
      <c r="R121" s="118">
        <f t="shared" si="259"/>
        <v>-121554.24588235769</v>
      </c>
      <c r="S121" s="118">
        <f t="shared" si="259"/>
        <v>11061.005007132244</v>
      </c>
      <c r="T121" s="118">
        <f t="shared" si="259"/>
        <v>371921.95143304719</v>
      </c>
      <c r="U121" s="118">
        <f t="shared" si="259"/>
        <v>-191021.22803659734</v>
      </c>
      <c r="V121" s="118">
        <f t="shared" si="259"/>
        <v>-214090.61760973756</v>
      </c>
      <c r="W121" s="118">
        <f t="shared" si="259"/>
        <v>-5364.1831884740013</v>
      </c>
      <c r="X121" s="118">
        <f t="shared" si="259"/>
        <v>164900.2490088148</v>
      </c>
      <c r="Y121" s="118">
        <f t="shared" si="259"/>
        <v>264441.41629274603</v>
      </c>
      <c r="Z121" s="118">
        <f t="shared" si="259"/>
        <v>305880.76335723361</v>
      </c>
      <c r="AA121" s="118">
        <f t="shared" si="259"/>
        <v>243894.95946897729</v>
      </c>
      <c r="AB121" s="118">
        <f t="shared" si="259"/>
        <v>-217704.3952697663</v>
      </c>
      <c r="AC121" s="118">
        <f t="shared" si="259"/>
        <v>-57082.68433770015</v>
      </c>
      <c r="AD121" s="118">
        <f t="shared" si="259"/>
        <v>158866.42671805079</v>
      </c>
      <c r="AE121" s="118">
        <f t="shared" si="259"/>
        <v>187609.79302599904</v>
      </c>
      <c r="AF121" s="118">
        <f t="shared" si="259"/>
        <v>-967563.80034824729</v>
      </c>
      <c r="AG121" s="118">
        <f t="shared" si="259"/>
        <v>-82677.295446242148</v>
      </c>
      <c r="AH121" s="118">
        <f t="shared" si="259"/>
        <v>-486815.97534701129</v>
      </c>
      <c r="AI121" s="118">
        <f t="shared" si="259"/>
        <v>19710.949605836387</v>
      </c>
      <c r="AJ121" s="118">
        <f t="shared" si="259"/>
        <v>-57383.542318013468</v>
      </c>
      <c r="AK121" s="118">
        <f t="shared" si="259"/>
        <v>311806.96601369989</v>
      </c>
      <c r="AL121" s="118">
        <f t="shared" si="259"/>
        <v>452820.11059343937</v>
      </c>
      <c r="AM121" s="118">
        <f t="shared" si="259"/>
        <v>67240.353292886168</v>
      </c>
      <c r="AN121" s="118">
        <f t="shared" si="259"/>
        <v>352553.74854845979</v>
      </c>
      <c r="AO121" s="118">
        <f t="shared" si="259"/>
        <v>-62730.631276479813</v>
      </c>
      <c r="AP121" s="118">
        <f t="shared" si="259"/>
        <v>373975.85924429656</v>
      </c>
      <c r="AQ121" s="118">
        <f t="shared" si="259"/>
        <v>71692.079648743995</v>
      </c>
      <c r="AR121" s="118">
        <f t="shared" si="259"/>
        <v>-491351.06087550294</v>
      </c>
      <c r="AS121" s="118">
        <f t="shared" si="259"/>
        <v>-263465.22758318606</v>
      </c>
      <c r="AT121" s="118">
        <f t="shared" si="259"/>
        <v>-314069.92213546811</v>
      </c>
      <c r="AU121" s="118">
        <f t="shared" si="259"/>
        <v>-270171.08424485358</v>
      </c>
      <c r="AV121" s="118">
        <f t="shared" si="259"/>
        <v>-363367.10577993095</v>
      </c>
      <c r="AW121" s="118">
        <f t="shared" si="259"/>
        <v>26645.582256297093</v>
      </c>
      <c r="AX121" s="118">
        <f t="shared" si="259"/>
        <v>347000.21664067288</v>
      </c>
      <c r="AY121" s="118">
        <f t="shared" si="259"/>
        <v>-48364.664199628285</v>
      </c>
      <c r="AZ121" s="118">
        <f t="shared" si="259"/>
        <v>67360.03</v>
      </c>
      <c r="BA121" s="118">
        <f t="shared" si="259"/>
        <v>19126.29</v>
      </c>
      <c r="BB121" s="118">
        <f t="shared" si="259"/>
        <v>53080.19</v>
      </c>
      <c r="BC121" s="118">
        <f t="shared" si="259"/>
        <v>-72310.98</v>
      </c>
      <c r="BD121" s="118">
        <f t="shared" si="259"/>
        <v>5795.7899999999972</v>
      </c>
      <c r="BE121" s="118">
        <f t="shared" si="259"/>
        <v>-186086.76</v>
      </c>
      <c r="BF121" s="118">
        <f t="shared" si="259"/>
        <v>-114151.03</v>
      </c>
      <c r="BG121" s="118">
        <f t="shared" si="259"/>
        <v>-209457.3</v>
      </c>
      <c r="BH121" s="118">
        <f t="shared" si="259"/>
        <v>-118962.14</v>
      </c>
      <c r="BI121" s="118">
        <f t="shared" si="259"/>
        <v>201100.15</v>
      </c>
      <c r="BJ121" s="118">
        <f t="shared" si="259"/>
        <v>277678.39</v>
      </c>
      <c r="BK121" s="118">
        <f t="shared" si="259"/>
        <v>423953.04999999981</v>
      </c>
      <c r="BL121" s="118">
        <f t="shared" si="259"/>
        <v>-82625.7</v>
      </c>
      <c r="BM121" s="118">
        <f t="shared" si="259"/>
        <v>167439.20000000001</v>
      </c>
      <c r="BN121" s="118">
        <f t="shared" si="259"/>
        <v>-33307.629999999997</v>
      </c>
      <c r="BO121" s="118">
        <f t="shared" si="259"/>
        <v>902203.72</v>
      </c>
      <c r="BP121" s="118">
        <f t="shared" ref="BP121:BV121" si="260">SUM(BP117:BP120)</f>
        <v>-319881.5999999998</v>
      </c>
      <c r="BQ121" s="118">
        <f t="shared" si="260"/>
        <v>303319.55</v>
      </c>
      <c r="BR121" s="118">
        <f t="shared" si="260"/>
        <v>288086.57</v>
      </c>
      <c r="BS121" s="118">
        <f t="shared" si="260"/>
        <v>18528.650000000001</v>
      </c>
      <c r="BT121" s="118">
        <f t="shared" si="260"/>
        <v>541441.57999999996</v>
      </c>
      <c r="BU121" s="118">
        <f t="shared" si="260"/>
        <v>-745054.44</v>
      </c>
      <c r="BV121" s="118">
        <f t="shared" si="260"/>
        <v>-49516.83</v>
      </c>
      <c r="BW121" s="118">
        <f t="shared" ref="BW121:CA121" si="261">SUM(BW117:BW120)</f>
        <v>194508.17</v>
      </c>
      <c r="BX121" s="118">
        <f t="shared" si="261"/>
        <v>0</v>
      </c>
      <c r="BY121" s="118">
        <f t="shared" si="261"/>
        <v>0</v>
      </c>
      <c r="BZ121" s="118">
        <f t="shared" si="261"/>
        <v>0</v>
      </c>
      <c r="CA121" s="118">
        <f t="shared" si="261"/>
        <v>0</v>
      </c>
    </row>
    <row r="122" spans="1:79" x14ac:dyDescent="0.2">
      <c r="B122" s="39" t="s">
        <v>261</v>
      </c>
      <c r="D122" s="115">
        <f>D116+D121</f>
        <v>0</v>
      </c>
      <c r="E122" s="115">
        <f>E116+E121</f>
        <v>0</v>
      </c>
      <c r="F122" s="115">
        <f t="shared" ref="F122:BO122" si="262">F116+F121</f>
        <v>0</v>
      </c>
      <c r="G122" s="115">
        <f t="shared" si="262"/>
        <v>0</v>
      </c>
      <c r="H122" s="115">
        <f t="shared" si="262"/>
        <v>0</v>
      </c>
      <c r="I122" s="115">
        <f t="shared" si="262"/>
        <v>0</v>
      </c>
      <c r="J122" s="115">
        <f t="shared" si="262"/>
        <v>0</v>
      </c>
      <c r="K122" s="115">
        <f t="shared" si="262"/>
        <v>0</v>
      </c>
      <c r="L122" s="115">
        <f t="shared" si="262"/>
        <v>0</v>
      </c>
      <c r="M122" s="115">
        <f t="shared" si="262"/>
        <v>0</v>
      </c>
      <c r="N122" s="115">
        <f t="shared" si="262"/>
        <v>0</v>
      </c>
      <c r="O122" s="115">
        <f t="shared" si="262"/>
        <v>0</v>
      </c>
      <c r="P122" s="115">
        <f t="shared" si="262"/>
        <v>270508.40286809043</v>
      </c>
      <c r="Q122" s="115">
        <f t="shared" si="262"/>
        <v>448916.78094702796</v>
      </c>
      <c r="R122" s="115">
        <f t="shared" si="262"/>
        <v>327362.53506467026</v>
      </c>
      <c r="S122" s="115">
        <f t="shared" si="262"/>
        <v>338423.5400718025</v>
      </c>
      <c r="T122" s="115">
        <f t="shared" si="262"/>
        <v>710345.49150484963</v>
      </c>
      <c r="U122" s="115">
        <f t="shared" si="262"/>
        <v>519324.26346825226</v>
      </c>
      <c r="V122" s="115">
        <f t="shared" si="262"/>
        <v>305233.6458585147</v>
      </c>
      <c r="W122" s="115">
        <f t="shared" si="262"/>
        <v>299869.46267004072</v>
      </c>
      <c r="X122" s="115">
        <f t="shared" si="262"/>
        <v>464769.71167885553</v>
      </c>
      <c r="Y122" s="115">
        <f t="shared" si="262"/>
        <v>729211.12797160156</v>
      </c>
      <c r="Z122" s="115">
        <f t="shared" si="262"/>
        <v>1035091.8913288352</v>
      </c>
      <c r="AA122" s="115">
        <f t="shared" si="262"/>
        <v>1278986.8507978125</v>
      </c>
      <c r="AB122" s="115">
        <f t="shared" si="262"/>
        <v>1061282.4555280462</v>
      </c>
      <c r="AC122" s="115">
        <f t="shared" si="262"/>
        <v>1004199.7711903461</v>
      </c>
      <c r="AD122" s="115">
        <f t="shared" si="262"/>
        <v>1163066.1979083968</v>
      </c>
      <c r="AE122" s="115">
        <f t="shared" si="262"/>
        <v>1350675.9909343959</v>
      </c>
      <c r="AF122" s="115">
        <f t="shared" si="262"/>
        <v>383112.19058614864</v>
      </c>
      <c r="AG122" s="115">
        <f t="shared" si="262"/>
        <v>300434.8951399065</v>
      </c>
      <c r="AH122" s="115">
        <f t="shared" si="262"/>
        <v>-186381.08020710479</v>
      </c>
      <c r="AI122" s="115">
        <f t="shared" si="262"/>
        <v>-166670.13060126841</v>
      </c>
      <c r="AJ122" s="115">
        <f t="shared" si="262"/>
        <v>-224053.67291928187</v>
      </c>
      <c r="AK122" s="115">
        <f t="shared" si="262"/>
        <v>87753.293094418012</v>
      </c>
      <c r="AL122" s="115">
        <f t="shared" si="262"/>
        <v>540573.40368785732</v>
      </c>
      <c r="AM122" s="115">
        <f t="shared" si="262"/>
        <v>607813.75698074349</v>
      </c>
      <c r="AN122" s="115">
        <f t="shared" si="262"/>
        <v>960367.50552920322</v>
      </c>
      <c r="AO122" s="115">
        <f t="shared" si="262"/>
        <v>897636.87425272341</v>
      </c>
      <c r="AP122" s="115">
        <f t="shared" si="262"/>
        <v>1271612.7334970199</v>
      </c>
      <c r="AQ122" s="115">
        <f t="shared" si="262"/>
        <v>1343304.8131457639</v>
      </c>
      <c r="AR122" s="115">
        <f t="shared" si="262"/>
        <v>851953.75227026106</v>
      </c>
      <c r="AS122" s="115">
        <f t="shared" si="262"/>
        <v>588488.52468707506</v>
      </c>
      <c r="AT122" s="115">
        <f t="shared" si="262"/>
        <v>274418.60255160695</v>
      </c>
      <c r="AU122" s="115">
        <f t="shared" si="262"/>
        <v>4247.5183067533653</v>
      </c>
      <c r="AV122" s="115">
        <f t="shared" si="262"/>
        <v>-359119.58747317758</v>
      </c>
      <c r="AW122" s="115">
        <f t="shared" si="262"/>
        <v>-332474.00521688047</v>
      </c>
      <c r="AX122" s="115">
        <f t="shared" si="262"/>
        <v>14526.211423792411</v>
      </c>
      <c r="AY122" s="115">
        <f t="shared" si="262"/>
        <v>-33838.452775835874</v>
      </c>
      <c r="AZ122" s="115">
        <f t="shared" si="262"/>
        <v>33521.577224164124</v>
      </c>
      <c r="BA122" s="115">
        <f t="shared" si="262"/>
        <v>52647.867224164125</v>
      </c>
      <c r="BB122" s="115">
        <f t="shared" si="262"/>
        <v>105728.05722416413</v>
      </c>
      <c r="BC122" s="115">
        <f t="shared" si="262"/>
        <v>33417.077224164139</v>
      </c>
      <c r="BD122" s="115">
        <f t="shared" si="262"/>
        <v>39212.867224164132</v>
      </c>
      <c r="BE122" s="115">
        <f t="shared" si="262"/>
        <v>-146873.89277583588</v>
      </c>
      <c r="BF122" s="115">
        <f t="shared" si="262"/>
        <v>-261024.92277583588</v>
      </c>
      <c r="BG122" s="115">
        <f t="shared" si="262"/>
        <v>-470482.22277583589</v>
      </c>
      <c r="BH122" s="115">
        <f t="shared" si="262"/>
        <v>-589444.36277583591</v>
      </c>
      <c r="BI122" s="115">
        <f t="shared" si="262"/>
        <v>-388344.21277583588</v>
      </c>
      <c r="BJ122" s="115">
        <f t="shared" si="262"/>
        <v>-110665.82277583587</v>
      </c>
      <c r="BK122" s="115">
        <f t="shared" si="262"/>
        <v>313287.22722416394</v>
      </c>
      <c r="BL122" s="115">
        <f t="shared" si="262"/>
        <v>230661.52722416393</v>
      </c>
      <c r="BM122" s="115">
        <f t="shared" si="262"/>
        <v>398100.72722416394</v>
      </c>
      <c r="BN122" s="115">
        <f t="shared" si="262"/>
        <v>364793.09722416394</v>
      </c>
      <c r="BO122" s="115">
        <f t="shared" si="262"/>
        <v>1266996.817224164</v>
      </c>
      <c r="BP122" s="115">
        <f t="shared" ref="BP122:BV122" si="263">BP116+BP121</f>
        <v>947115.21722416417</v>
      </c>
      <c r="BQ122" s="115">
        <f t="shared" si="263"/>
        <v>1250434.7672241642</v>
      </c>
      <c r="BR122" s="115">
        <f t="shared" si="263"/>
        <v>1538521.3372241643</v>
      </c>
      <c r="BS122" s="115">
        <f t="shared" si="263"/>
        <v>1557049.9872241642</v>
      </c>
      <c r="BT122" s="115">
        <f t="shared" si="263"/>
        <v>2098491.567224164</v>
      </c>
      <c r="BU122" s="115">
        <f t="shared" si="263"/>
        <v>1353437.1272241641</v>
      </c>
      <c r="BV122" s="115">
        <f t="shared" si="263"/>
        <v>1303920.297224164</v>
      </c>
      <c r="BW122" s="115">
        <f t="shared" ref="BW122:CA122" si="264">BW116+BW121</f>
        <v>1498428.4672241639</v>
      </c>
      <c r="BX122" s="115">
        <f t="shared" si="264"/>
        <v>1498428.4672241639</v>
      </c>
      <c r="BY122" s="115">
        <f t="shared" si="264"/>
        <v>1498428.4672241639</v>
      </c>
      <c r="BZ122" s="115">
        <f t="shared" si="264"/>
        <v>1498428.4672241639</v>
      </c>
      <c r="CA122" s="115">
        <f t="shared" si="264"/>
        <v>1498428.4672241639</v>
      </c>
    </row>
    <row r="123" spans="1:79" x14ac:dyDescent="0.2"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Y123" s="25"/>
      <c r="BZ123" s="25"/>
      <c r="CA123" s="25"/>
    </row>
    <row r="124" spans="1:79" x14ac:dyDescent="0.2">
      <c r="A124" s="106" t="s">
        <v>276</v>
      </c>
      <c r="C124" s="120">
        <v>18238191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Y124" s="25"/>
      <c r="BZ124" s="25"/>
      <c r="CA124" s="25"/>
    </row>
    <row r="125" spans="1:79" x14ac:dyDescent="0.2">
      <c r="B125" s="39" t="s">
        <v>257</v>
      </c>
      <c r="C125" s="120">
        <v>25400391</v>
      </c>
      <c r="D125" s="115">
        <v>0</v>
      </c>
      <c r="E125" s="115">
        <f>D132</f>
        <v>0</v>
      </c>
      <c r="F125" s="115">
        <f>E132</f>
        <v>0</v>
      </c>
      <c r="G125" s="115">
        <f t="shared" ref="G125:BO125" si="265">F132</f>
        <v>0</v>
      </c>
      <c r="H125" s="115">
        <f t="shared" si="265"/>
        <v>0</v>
      </c>
      <c r="I125" s="115">
        <f t="shared" si="265"/>
        <v>0</v>
      </c>
      <c r="J125" s="115">
        <f t="shared" si="265"/>
        <v>0</v>
      </c>
      <c r="K125" s="115">
        <f t="shared" si="265"/>
        <v>0</v>
      </c>
      <c r="L125" s="115">
        <f t="shared" si="265"/>
        <v>0</v>
      </c>
      <c r="M125" s="115">
        <f t="shared" si="265"/>
        <v>0</v>
      </c>
      <c r="N125" s="115">
        <f t="shared" si="265"/>
        <v>0</v>
      </c>
      <c r="O125" s="115">
        <f t="shared" si="265"/>
        <v>0</v>
      </c>
      <c r="P125" s="115">
        <f t="shared" si="265"/>
        <v>0</v>
      </c>
      <c r="Q125" s="115">
        <f t="shared" si="265"/>
        <v>238819.24893873429</v>
      </c>
      <c r="R125" s="115">
        <f t="shared" si="265"/>
        <v>634144.72764030728</v>
      </c>
      <c r="S125" s="115">
        <f t="shared" si="265"/>
        <v>257563.29266057949</v>
      </c>
      <c r="T125" s="115">
        <f t="shared" si="265"/>
        <v>109332.80418509938</v>
      </c>
      <c r="U125" s="115">
        <f t="shared" si="265"/>
        <v>532830.92620131257</v>
      </c>
      <c r="V125" s="115">
        <f t="shared" si="265"/>
        <v>455554.91691165208</v>
      </c>
      <c r="W125" s="115">
        <f t="shared" si="265"/>
        <v>477920.2509786422</v>
      </c>
      <c r="X125" s="115">
        <f t="shared" si="265"/>
        <v>883077.93592465343</v>
      </c>
      <c r="Y125" s="115">
        <f t="shared" si="265"/>
        <v>932705.39709564403</v>
      </c>
      <c r="Z125" s="115">
        <f t="shared" si="265"/>
        <v>1088151.4141298148</v>
      </c>
      <c r="AA125" s="115">
        <f t="shared" si="265"/>
        <v>1581646.1208217079</v>
      </c>
      <c r="AB125" s="115">
        <f t="shared" si="265"/>
        <v>1831690.089803847</v>
      </c>
      <c r="AC125" s="115">
        <f t="shared" si="265"/>
        <v>1982955.2711666641</v>
      </c>
      <c r="AD125" s="115">
        <f t="shared" si="265"/>
        <v>1933642.4628045775</v>
      </c>
      <c r="AE125" s="115">
        <f t="shared" si="265"/>
        <v>2193477.5300182239</v>
      </c>
      <c r="AF125" s="115">
        <f t="shared" si="265"/>
        <v>2344223.3249946879</v>
      </c>
      <c r="AG125" s="115">
        <f t="shared" si="265"/>
        <v>2218003.6959453467</v>
      </c>
      <c r="AH125" s="115">
        <f t="shared" si="265"/>
        <v>2321525.9297724427</v>
      </c>
      <c r="AI125" s="115">
        <f t="shared" si="265"/>
        <v>1816916.6964189033</v>
      </c>
      <c r="AJ125" s="115">
        <f t="shared" si="265"/>
        <v>1838864.7281152608</v>
      </c>
      <c r="AK125" s="115">
        <f t="shared" si="265"/>
        <v>1700505.0947606466</v>
      </c>
      <c r="AL125" s="115">
        <f t="shared" si="265"/>
        <v>1750722.6790486195</v>
      </c>
      <c r="AM125" s="115">
        <f t="shared" si="265"/>
        <v>2118757.3149986686</v>
      </c>
      <c r="AN125" s="115">
        <f t="shared" si="265"/>
        <v>1798046.6966777733</v>
      </c>
      <c r="AO125" s="115">
        <f t="shared" si="265"/>
        <v>2111281.1215385473</v>
      </c>
      <c r="AP125" s="115">
        <f t="shared" si="265"/>
        <v>2025570.0900476561</v>
      </c>
      <c r="AQ125" s="115">
        <f t="shared" si="265"/>
        <v>2224436.8922281424</v>
      </c>
      <c r="AR125" s="115">
        <f t="shared" si="265"/>
        <v>2365227.2315713614</v>
      </c>
      <c r="AS125" s="115">
        <f t="shared" si="265"/>
        <v>619404.54486484453</v>
      </c>
      <c r="AT125" s="115">
        <f t="shared" si="265"/>
        <v>439751.44770824746</v>
      </c>
      <c r="AU125" s="115">
        <f t="shared" si="265"/>
        <v>450373.78424345545</v>
      </c>
      <c r="AV125" s="115">
        <f t="shared" si="265"/>
        <v>-183095.69693181542</v>
      </c>
      <c r="AW125" s="115">
        <f t="shared" si="265"/>
        <v>-290205.41505956568</v>
      </c>
      <c r="AX125" s="115">
        <f t="shared" si="265"/>
        <v>-117742.74265136872</v>
      </c>
      <c r="AY125" s="115">
        <f t="shared" si="265"/>
        <v>113240.95277944804</v>
      </c>
      <c r="AZ125" s="115">
        <f t="shared" si="265"/>
        <v>226432.80685193394</v>
      </c>
      <c r="BA125" s="115">
        <f t="shared" si="265"/>
        <v>375826.10685193393</v>
      </c>
      <c r="BB125" s="115">
        <f t="shared" si="265"/>
        <v>295452.28685193392</v>
      </c>
      <c r="BC125" s="115">
        <f t="shared" si="265"/>
        <v>394257.40685193392</v>
      </c>
      <c r="BD125" s="115">
        <f t="shared" si="265"/>
        <v>284971.56685193395</v>
      </c>
      <c r="BE125" s="115">
        <f t="shared" si="265"/>
        <v>14069.616851933941</v>
      </c>
      <c r="BF125" s="115">
        <f t="shared" si="265"/>
        <v>-154253.40314806605</v>
      </c>
      <c r="BG125" s="115">
        <f t="shared" si="265"/>
        <v>-127415.05314806604</v>
      </c>
      <c r="BH125" s="115">
        <f t="shared" si="265"/>
        <v>-362179.40314806602</v>
      </c>
      <c r="BI125" s="115">
        <f t="shared" si="265"/>
        <v>-371978.83314806601</v>
      </c>
      <c r="BJ125" s="115">
        <f t="shared" si="265"/>
        <v>-317682.27314806601</v>
      </c>
      <c r="BK125" s="115">
        <f t="shared" si="265"/>
        <v>-56928.953148066008</v>
      </c>
      <c r="BL125" s="115">
        <f t="shared" si="265"/>
        <v>246821.75685193384</v>
      </c>
      <c r="BM125" s="115">
        <f t="shared" si="265"/>
        <v>-122024.30314806616</v>
      </c>
      <c r="BN125" s="115">
        <f t="shared" si="265"/>
        <v>-3545.5831480661582</v>
      </c>
      <c r="BO125" s="115">
        <f t="shared" si="265"/>
        <v>54667.15685193384</v>
      </c>
      <c r="BP125" s="115">
        <f t="shared" ref="BP125" si="266">BO132</f>
        <v>423608.77685193386</v>
      </c>
      <c r="BQ125" s="115">
        <f t="shared" ref="BQ125" si="267">BP132</f>
        <v>108873.83685193391</v>
      </c>
      <c r="BR125" s="115">
        <f t="shared" ref="BR125" si="268">BQ132</f>
        <v>300627.53685193392</v>
      </c>
      <c r="BS125" s="115">
        <f t="shared" ref="BS125" si="269">BR132</f>
        <v>216225.47685193393</v>
      </c>
      <c r="BT125" s="115">
        <f t="shared" ref="BT125" si="270">BS132</f>
        <v>736594.37685193401</v>
      </c>
      <c r="BU125" s="115">
        <f t="shared" ref="BU125" si="271">BT132</f>
        <v>848376.93685193406</v>
      </c>
      <c r="BV125" s="115">
        <f t="shared" ref="BV125" si="272">BU132</f>
        <v>349865.38685193408</v>
      </c>
      <c r="BW125" s="115">
        <f t="shared" ref="BW125" si="273">BV132</f>
        <v>170507.30685193409</v>
      </c>
      <c r="BX125" s="115">
        <f t="shared" ref="BX125" si="274">BW132</f>
        <v>516633.18685193406</v>
      </c>
      <c r="BY125" s="115">
        <f t="shared" ref="BY125" si="275">BX132</f>
        <v>516633.18685193406</v>
      </c>
      <c r="BZ125" s="115">
        <f t="shared" ref="BZ125" si="276">BY132</f>
        <v>516633.18685193406</v>
      </c>
      <c r="CA125" s="115">
        <f t="shared" ref="CA125" si="277">BZ132</f>
        <v>516633.18685193406</v>
      </c>
    </row>
    <row r="126" spans="1:79" x14ac:dyDescent="0.2">
      <c r="A126" s="121"/>
      <c r="B126" s="116" t="s">
        <v>258</v>
      </c>
      <c r="C126" s="116"/>
      <c r="D126" s="305">
        <v>0</v>
      </c>
      <c r="E126" s="305">
        <v>0</v>
      </c>
      <c r="F126" s="305">
        <v>0</v>
      </c>
      <c r="G126" s="305">
        <v>0</v>
      </c>
      <c r="H126" s="305">
        <v>0</v>
      </c>
      <c r="I126" s="305">
        <v>0</v>
      </c>
      <c r="J126" s="305">
        <v>0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120871.08919603332</v>
      </c>
      <c r="U126" s="305">
        <v>0</v>
      </c>
      <c r="V126" s="305">
        <v>0</v>
      </c>
      <c r="W126" s="305">
        <v>0</v>
      </c>
      <c r="X126" s="305">
        <v>0</v>
      </c>
      <c r="Y126" s="305">
        <v>0</v>
      </c>
      <c r="Z126" s="305">
        <v>0</v>
      </c>
      <c r="AA126" s="305">
        <v>0</v>
      </c>
      <c r="AB126" s="305">
        <v>0</v>
      </c>
      <c r="AC126" s="305">
        <v>0</v>
      </c>
      <c r="AD126" s="305">
        <v>0</v>
      </c>
      <c r="AE126" s="305">
        <v>0</v>
      </c>
      <c r="AF126" s="305">
        <v>0</v>
      </c>
      <c r="AG126" s="305">
        <v>0</v>
      </c>
      <c r="AH126" s="305">
        <v>0</v>
      </c>
      <c r="AI126" s="305">
        <v>0</v>
      </c>
      <c r="AJ126" s="305">
        <v>0</v>
      </c>
      <c r="AK126" s="305">
        <v>0</v>
      </c>
      <c r="AL126" s="305">
        <v>0</v>
      </c>
      <c r="AM126" s="305">
        <v>0</v>
      </c>
      <c r="AN126" s="305">
        <v>0</v>
      </c>
      <c r="AO126" s="305">
        <v>0</v>
      </c>
      <c r="AP126" s="305">
        <v>0</v>
      </c>
      <c r="AQ126" s="305">
        <v>0</v>
      </c>
      <c r="AR126" s="305">
        <v>-1798046.69667777</v>
      </c>
      <c r="AS126" s="305">
        <v>0</v>
      </c>
      <c r="AT126" s="305">
        <v>0</v>
      </c>
      <c r="AU126" s="305">
        <v>0</v>
      </c>
      <c r="AV126" s="305">
        <v>0</v>
      </c>
      <c r="AW126" s="305">
        <v>0</v>
      </c>
      <c r="AX126" s="305">
        <v>0</v>
      </c>
      <c r="AY126" s="305">
        <v>0</v>
      </c>
      <c r="AZ126" s="305">
        <v>0</v>
      </c>
      <c r="BA126" s="305">
        <v>0</v>
      </c>
      <c r="BB126" s="305">
        <v>0</v>
      </c>
      <c r="BC126" s="305">
        <v>0</v>
      </c>
      <c r="BD126" s="305">
        <v>-226432.81</v>
      </c>
      <c r="BE126" s="305">
        <v>0</v>
      </c>
      <c r="BF126" s="305">
        <v>0</v>
      </c>
      <c r="BG126" s="305">
        <v>0</v>
      </c>
      <c r="BH126" s="305">
        <v>0</v>
      </c>
      <c r="BI126" s="305">
        <v>0</v>
      </c>
      <c r="BJ126" s="305">
        <v>0</v>
      </c>
      <c r="BK126" s="305">
        <v>0</v>
      </c>
      <c r="BL126" s="305">
        <v>0</v>
      </c>
      <c r="BM126" s="305">
        <v>0</v>
      </c>
      <c r="BN126" s="305">
        <v>0</v>
      </c>
      <c r="BO126" s="305">
        <v>0</v>
      </c>
      <c r="BP126" s="305">
        <v>-246821.79999999993</v>
      </c>
      <c r="BQ126" s="305">
        <v>0</v>
      </c>
      <c r="BR126" s="305">
        <v>0</v>
      </c>
      <c r="BS126" s="305">
        <v>0</v>
      </c>
      <c r="BT126" s="305">
        <v>0</v>
      </c>
      <c r="BU126" s="305">
        <v>0</v>
      </c>
      <c r="BV126" s="305">
        <v>0</v>
      </c>
      <c r="BW126" s="305">
        <v>0</v>
      </c>
      <c r="BX126" s="305"/>
      <c r="BY126" s="305"/>
      <c r="BZ126" s="305"/>
      <c r="CA126" s="305"/>
    </row>
    <row r="127" spans="1:79" x14ac:dyDescent="0.2">
      <c r="A127" s="121"/>
      <c r="B127" s="116" t="s">
        <v>399</v>
      </c>
      <c r="C127" s="116"/>
      <c r="D127" s="305">
        <v>0</v>
      </c>
      <c r="E127" s="305">
        <v>0</v>
      </c>
      <c r="F127" s="305">
        <v>0</v>
      </c>
      <c r="G127" s="305">
        <v>0</v>
      </c>
      <c r="H127" s="305">
        <v>0</v>
      </c>
      <c r="I127" s="305">
        <v>0</v>
      </c>
      <c r="J127" s="305">
        <v>0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5">
        <v>0</v>
      </c>
      <c r="AC127" s="305">
        <v>0</v>
      </c>
      <c r="AD127" s="305">
        <v>-83836.609074273321</v>
      </c>
      <c r="AE127" s="305">
        <v>-7470.4125978587545</v>
      </c>
      <c r="AF127" s="305">
        <v>-4027.8671441876213</v>
      </c>
      <c r="AG127" s="305">
        <v>-719.72278125716548</v>
      </c>
      <c r="AH127" s="305">
        <v>-353.11211777850986</v>
      </c>
      <c r="AI127" s="305">
        <v>0</v>
      </c>
      <c r="AJ127" s="305">
        <v>0</v>
      </c>
      <c r="AK127" s="305">
        <v>0</v>
      </c>
      <c r="AL127" s="305">
        <v>0</v>
      </c>
      <c r="AM127" s="305">
        <v>0</v>
      </c>
      <c r="AN127" s="305">
        <v>0</v>
      </c>
      <c r="AO127" s="305">
        <v>0</v>
      </c>
      <c r="AP127" s="305">
        <v>0</v>
      </c>
      <c r="AQ127" s="305">
        <v>0</v>
      </c>
      <c r="AR127" s="305">
        <v>0</v>
      </c>
      <c r="AS127" s="305">
        <v>0</v>
      </c>
      <c r="AT127" s="305">
        <v>0</v>
      </c>
      <c r="AU127" s="305">
        <v>0</v>
      </c>
      <c r="AV127" s="305">
        <v>0</v>
      </c>
      <c r="AW127" s="305">
        <v>0</v>
      </c>
      <c r="AX127" s="305">
        <v>0</v>
      </c>
      <c r="AY127" s="305">
        <v>0</v>
      </c>
      <c r="AZ127" s="305">
        <v>0</v>
      </c>
      <c r="BA127" s="305">
        <v>0</v>
      </c>
      <c r="BB127" s="305">
        <v>0</v>
      </c>
      <c r="BC127" s="305">
        <v>0</v>
      </c>
      <c r="BD127" s="305">
        <v>0</v>
      </c>
      <c r="BE127" s="305">
        <v>0</v>
      </c>
      <c r="BF127" s="305">
        <v>0</v>
      </c>
      <c r="BG127" s="305">
        <v>0</v>
      </c>
      <c r="BH127" s="305">
        <v>0</v>
      </c>
      <c r="BI127" s="305">
        <v>0</v>
      </c>
      <c r="BJ127" s="305">
        <v>0</v>
      </c>
      <c r="BK127" s="305">
        <v>0</v>
      </c>
      <c r="BL127" s="305">
        <v>0</v>
      </c>
      <c r="BM127" s="305">
        <v>0</v>
      </c>
      <c r="BN127" s="305">
        <v>0</v>
      </c>
      <c r="BO127" s="305">
        <v>0</v>
      </c>
      <c r="BP127" s="305">
        <v>0</v>
      </c>
      <c r="BQ127" s="305">
        <v>0</v>
      </c>
      <c r="BR127" s="305">
        <v>0</v>
      </c>
      <c r="BS127" s="305">
        <v>0</v>
      </c>
      <c r="BT127" s="305">
        <v>0</v>
      </c>
      <c r="BU127" s="305">
        <v>0</v>
      </c>
      <c r="BV127" s="305">
        <v>0</v>
      </c>
      <c r="BW127" s="305">
        <v>0</v>
      </c>
      <c r="BX127" s="305"/>
      <c r="BY127" s="305"/>
      <c r="BZ127" s="305"/>
      <c r="CA127" s="305"/>
    </row>
    <row r="128" spans="1:79" x14ac:dyDescent="0.2">
      <c r="A128" s="121"/>
      <c r="B128" s="116" t="s">
        <v>405</v>
      </c>
      <c r="C128" s="116"/>
      <c r="D128" s="305">
        <v>0</v>
      </c>
      <c r="E128" s="305">
        <v>0</v>
      </c>
      <c r="F128" s="305">
        <v>0</v>
      </c>
      <c r="G128" s="305">
        <v>0</v>
      </c>
      <c r="H128" s="305">
        <v>0</v>
      </c>
      <c r="I128" s="305">
        <v>0</v>
      </c>
      <c r="J128" s="305">
        <v>0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5">
        <v>0</v>
      </c>
      <c r="AC128" s="305">
        <v>0</v>
      </c>
      <c r="AD128" s="305">
        <v>0</v>
      </c>
      <c r="AE128" s="305">
        <v>0</v>
      </c>
      <c r="AF128" s="305">
        <v>-491478.24285152764</v>
      </c>
      <c r="AG128" s="305">
        <v>0</v>
      </c>
      <c r="AH128" s="305">
        <v>0</v>
      </c>
      <c r="AI128" s="305">
        <v>0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  <c r="AO128" s="305">
        <v>0</v>
      </c>
      <c r="AP128" s="305">
        <v>0</v>
      </c>
      <c r="AQ128" s="305">
        <v>0</v>
      </c>
      <c r="AR128" s="305">
        <v>0</v>
      </c>
      <c r="AS128" s="305">
        <v>0</v>
      </c>
      <c r="AT128" s="305">
        <v>0</v>
      </c>
      <c r="AU128" s="305">
        <v>0</v>
      </c>
      <c r="AV128" s="305">
        <v>0</v>
      </c>
      <c r="AW128" s="305">
        <v>0</v>
      </c>
      <c r="AX128" s="305">
        <v>0</v>
      </c>
      <c r="AY128" s="305">
        <v>0</v>
      </c>
      <c r="AZ128" s="305">
        <v>0</v>
      </c>
      <c r="BA128" s="305">
        <v>0</v>
      </c>
      <c r="BB128" s="305">
        <v>0</v>
      </c>
      <c r="BC128" s="305">
        <v>0</v>
      </c>
      <c r="BD128" s="305">
        <v>0</v>
      </c>
      <c r="BE128" s="305">
        <v>0</v>
      </c>
      <c r="BF128" s="305">
        <v>0</v>
      </c>
      <c r="BG128" s="305">
        <v>0</v>
      </c>
      <c r="BH128" s="305">
        <v>0</v>
      </c>
      <c r="BI128" s="305">
        <v>0</v>
      </c>
      <c r="BJ128" s="305">
        <v>0</v>
      </c>
      <c r="BK128" s="305">
        <v>0</v>
      </c>
      <c r="BL128" s="305">
        <v>0</v>
      </c>
      <c r="BM128" s="305">
        <v>0</v>
      </c>
      <c r="BN128" s="305">
        <v>0</v>
      </c>
      <c r="BO128" s="305">
        <v>0</v>
      </c>
      <c r="BP128" s="305">
        <v>0</v>
      </c>
      <c r="BQ128" s="305">
        <v>0</v>
      </c>
      <c r="BR128" s="305">
        <v>0</v>
      </c>
      <c r="BS128" s="305">
        <v>0</v>
      </c>
      <c r="BT128" s="305">
        <v>0</v>
      </c>
      <c r="BU128" s="305">
        <v>0</v>
      </c>
      <c r="BV128" s="305">
        <v>0</v>
      </c>
      <c r="BW128" s="305">
        <v>0</v>
      </c>
      <c r="BX128" s="305"/>
      <c r="BY128" s="305"/>
      <c r="BZ128" s="305"/>
      <c r="CA128" s="305"/>
    </row>
    <row r="129" spans="1:79" x14ac:dyDescent="0.2">
      <c r="A129" s="121"/>
      <c r="B129" s="116" t="s">
        <v>400</v>
      </c>
      <c r="C129" s="116"/>
      <c r="D129" s="305">
        <v>0</v>
      </c>
      <c r="E129" s="305">
        <v>0</v>
      </c>
      <c r="F129" s="305">
        <v>0</v>
      </c>
      <c r="G129" s="305">
        <v>0</v>
      </c>
      <c r="H129" s="305">
        <v>0</v>
      </c>
      <c r="I129" s="305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-120871.08919603332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0</v>
      </c>
      <c r="W129" s="305">
        <v>0</v>
      </c>
      <c r="X129" s="305">
        <v>0</v>
      </c>
      <c r="Y129" s="305">
        <v>0</v>
      </c>
      <c r="Z129" s="305">
        <v>0</v>
      </c>
      <c r="AA129" s="305">
        <v>0</v>
      </c>
      <c r="AB129" s="305">
        <v>0</v>
      </c>
      <c r="AC129" s="305">
        <v>0</v>
      </c>
      <c r="AD129" s="305">
        <v>0</v>
      </c>
      <c r="AE129" s="305">
        <v>0</v>
      </c>
      <c r="AF129" s="305">
        <v>0</v>
      </c>
      <c r="AG129" s="305">
        <v>0</v>
      </c>
      <c r="AH129" s="305">
        <v>0</v>
      </c>
      <c r="AI129" s="305">
        <v>0</v>
      </c>
      <c r="AJ129" s="305">
        <v>0</v>
      </c>
      <c r="AK129" s="305">
        <v>0</v>
      </c>
      <c r="AL129" s="305">
        <v>0</v>
      </c>
      <c r="AM129" s="305">
        <v>0</v>
      </c>
      <c r="AN129" s="305">
        <v>0</v>
      </c>
      <c r="AO129" s="305">
        <v>0</v>
      </c>
      <c r="AP129" s="305">
        <v>0</v>
      </c>
      <c r="AQ129" s="305">
        <v>0</v>
      </c>
      <c r="AR129" s="305">
        <v>0</v>
      </c>
      <c r="AS129" s="305">
        <v>0</v>
      </c>
      <c r="AT129" s="305">
        <v>0</v>
      </c>
      <c r="AU129" s="305">
        <v>0</v>
      </c>
      <c r="AV129" s="305">
        <v>0</v>
      </c>
      <c r="AW129" s="305">
        <v>0</v>
      </c>
      <c r="AX129" s="305">
        <v>0</v>
      </c>
      <c r="AY129" s="305">
        <v>0</v>
      </c>
      <c r="AZ129" s="305">
        <v>0</v>
      </c>
      <c r="BA129" s="305">
        <v>0</v>
      </c>
      <c r="BB129" s="305">
        <v>0</v>
      </c>
      <c r="BC129" s="305">
        <v>0</v>
      </c>
      <c r="BD129" s="305">
        <v>0</v>
      </c>
      <c r="BE129" s="305">
        <v>0</v>
      </c>
      <c r="BF129" s="305">
        <v>0</v>
      </c>
      <c r="BG129" s="305">
        <v>0</v>
      </c>
      <c r="BH129" s="305">
        <v>0</v>
      </c>
      <c r="BI129" s="305">
        <v>0</v>
      </c>
      <c r="BJ129" s="305">
        <v>0</v>
      </c>
      <c r="BK129" s="305">
        <v>0</v>
      </c>
      <c r="BL129" s="305">
        <v>0</v>
      </c>
      <c r="BM129" s="305">
        <v>0</v>
      </c>
      <c r="BN129" s="305">
        <v>0</v>
      </c>
      <c r="BO129" s="305">
        <v>0</v>
      </c>
      <c r="BP129" s="305">
        <v>0</v>
      </c>
      <c r="BQ129" s="305">
        <v>0</v>
      </c>
      <c r="BR129" s="305">
        <v>0</v>
      </c>
      <c r="BS129" s="305">
        <v>0</v>
      </c>
      <c r="BT129" s="305">
        <v>0</v>
      </c>
      <c r="BU129" s="305">
        <v>0</v>
      </c>
      <c r="BV129" s="305">
        <v>0</v>
      </c>
      <c r="BW129" s="305">
        <v>0</v>
      </c>
      <c r="BX129" s="305"/>
      <c r="BY129" s="305"/>
      <c r="BZ129" s="305"/>
      <c r="CA129" s="305"/>
    </row>
    <row r="130" spans="1:79" x14ac:dyDescent="0.2">
      <c r="A130" s="116"/>
      <c r="B130" s="116" t="s">
        <v>270</v>
      </c>
      <c r="C130" s="124"/>
      <c r="D130" s="305">
        <v>0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359690.3381347676</v>
      </c>
      <c r="Q130" s="305">
        <v>395325.47870157292</v>
      </c>
      <c r="R130" s="305">
        <v>-376581.43497972778</v>
      </c>
      <c r="S130" s="305">
        <v>-148230.48847548012</v>
      </c>
      <c r="T130" s="305">
        <v>302627.03282017994</v>
      </c>
      <c r="U130" s="305">
        <v>-77276.00928966052</v>
      </c>
      <c r="V130" s="305">
        <v>22365.334066990119</v>
      </c>
      <c r="W130" s="305">
        <v>405157.68494601123</v>
      </c>
      <c r="X130" s="305">
        <v>49627.461170990609</v>
      </c>
      <c r="Y130" s="305">
        <v>155446.01703417086</v>
      </c>
      <c r="Z130" s="305">
        <v>493494.70669189299</v>
      </c>
      <c r="AA130" s="305">
        <v>250043.96898213908</v>
      </c>
      <c r="AB130" s="305">
        <v>151265.18136281706</v>
      </c>
      <c r="AC130" s="305">
        <v>-49312.808362086558</v>
      </c>
      <c r="AD130" s="305">
        <v>343671.67628791963</v>
      </c>
      <c r="AE130" s="305">
        <v>158216.20757432291</v>
      </c>
      <c r="AF130" s="305">
        <v>369286.4809463743</v>
      </c>
      <c r="AG130" s="305">
        <v>104241.95660835321</v>
      </c>
      <c r="AH130" s="305">
        <v>-504256.1212357608</v>
      </c>
      <c r="AI130" s="305">
        <v>21948.031696357437</v>
      </c>
      <c r="AJ130" s="305">
        <v>-138359.63335461431</v>
      </c>
      <c r="AK130" s="305">
        <v>50217.584287972924</v>
      </c>
      <c r="AL130" s="305">
        <v>368034.63595004939</v>
      </c>
      <c r="AM130" s="305">
        <v>-320710.6183208953</v>
      </c>
      <c r="AN130" s="305">
        <v>313234.42486077413</v>
      </c>
      <c r="AO130" s="305">
        <v>-85711.03149089127</v>
      </c>
      <c r="AP130" s="305">
        <v>198866.80218048603</v>
      </c>
      <c r="AQ130" s="305">
        <v>140790.33934321901</v>
      </c>
      <c r="AR130" s="305">
        <v>52224.009971253028</v>
      </c>
      <c r="AS130" s="305">
        <v>-179653.09715659704</v>
      </c>
      <c r="AT130" s="305">
        <v>10622.336535207964</v>
      </c>
      <c r="AU130" s="305">
        <v>-633469.48117527086</v>
      </c>
      <c r="AV130" s="305">
        <v>-107109.71812775025</v>
      </c>
      <c r="AW130" s="305">
        <v>172462.67240819696</v>
      </c>
      <c r="AX130" s="305">
        <v>230983.69543081676</v>
      </c>
      <c r="AY130" s="305">
        <v>113191.85407248589</v>
      </c>
      <c r="AZ130" s="305">
        <v>149393.29999999999</v>
      </c>
      <c r="BA130" s="305">
        <v>-80373.820000000007</v>
      </c>
      <c r="BB130" s="305">
        <v>98805.119999999995</v>
      </c>
      <c r="BC130" s="305">
        <v>-109285.84</v>
      </c>
      <c r="BD130" s="305">
        <v>-44469.14</v>
      </c>
      <c r="BE130" s="305">
        <v>-168323.02</v>
      </c>
      <c r="BF130" s="305">
        <v>26838.35</v>
      </c>
      <c r="BG130" s="305">
        <v>-234764.35</v>
      </c>
      <c r="BH130" s="305">
        <v>-9799.43</v>
      </c>
      <c r="BI130" s="305">
        <v>54296.56</v>
      </c>
      <c r="BJ130" s="305">
        <v>260753.32</v>
      </c>
      <c r="BK130" s="305">
        <v>303750.70999999985</v>
      </c>
      <c r="BL130" s="117">
        <f>'Schedule 10&amp;31'!C40</f>
        <v>-368846.06</v>
      </c>
      <c r="BM130" s="117">
        <f>'Schedule 10&amp;31'!D40</f>
        <v>118478.72</v>
      </c>
      <c r="BN130" s="117">
        <f>'Schedule 10&amp;31'!E40</f>
        <v>58212.74</v>
      </c>
      <c r="BO130" s="117">
        <f>'Schedule 10&amp;31'!F40</f>
        <v>368941.62</v>
      </c>
      <c r="BP130" s="117">
        <f>'Schedule 10&amp;31'!G40</f>
        <v>-67913.14</v>
      </c>
      <c r="BQ130" s="117">
        <f>'Schedule 10&amp;31'!H40</f>
        <v>191753.7</v>
      </c>
      <c r="BR130" s="117">
        <f>'Schedule 10&amp;31'!I40</f>
        <v>-84402.06</v>
      </c>
      <c r="BS130" s="117">
        <f>'Schedule 10&amp;31'!J40</f>
        <v>520368.9</v>
      </c>
      <c r="BT130" s="117">
        <f>'Schedule 10&amp;31'!K40</f>
        <v>111782.56</v>
      </c>
      <c r="BU130" s="117">
        <f>'Schedule 10&amp;31'!L40</f>
        <v>-498511.55</v>
      </c>
      <c r="BV130" s="117">
        <f>'Schedule 10&amp;31'!M40</f>
        <v>-179358.07999999999</v>
      </c>
      <c r="BW130" s="117">
        <f>'Schedule 10&amp;31'!N40</f>
        <v>346125.88</v>
      </c>
      <c r="BX130" s="117"/>
      <c r="BY130" s="117"/>
      <c r="BZ130" s="117"/>
      <c r="CA130" s="117"/>
    </row>
    <row r="131" spans="1:79" x14ac:dyDescent="0.2">
      <c r="B131" s="39" t="s">
        <v>260</v>
      </c>
      <c r="D131" s="118">
        <f>SUM(D126:D130)</f>
        <v>0</v>
      </c>
      <c r="E131" s="118">
        <f t="shared" ref="E131:BO131" si="278">SUM(E126:E130)</f>
        <v>0</v>
      </c>
      <c r="F131" s="118">
        <f t="shared" si="278"/>
        <v>0</v>
      </c>
      <c r="G131" s="118">
        <f t="shared" si="278"/>
        <v>0</v>
      </c>
      <c r="H131" s="118">
        <f t="shared" si="278"/>
        <v>0</v>
      </c>
      <c r="I131" s="118">
        <f t="shared" si="278"/>
        <v>0</v>
      </c>
      <c r="J131" s="118">
        <f t="shared" si="278"/>
        <v>0</v>
      </c>
      <c r="K131" s="118">
        <f t="shared" si="278"/>
        <v>0</v>
      </c>
      <c r="L131" s="118">
        <f t="shared" si="278"/>
        <v>0</v>
      </c>
      <c r="M131" s="118">
        <f t="shared" si="278"/>
        <v>0</v>
      </c>
      <c r="N131" s="118">
        <f t="shared" si="278"/>
        <v>0</v>
      </c>
      <c r="O131" s="118">
        <f t="shared" si="278"/>
        <v>0</v>
      </c>
      <c r="P131" s="118">
        <f t="shared" si="278"/>
        <v>238819.24893873429</v>
      </c>
      <c r="Q131" s="118">
        <f t="shared" si="278"/>
        <v>395325.47870157292</v>
      </c>
      <c r="R131" s="118">
        <f t="shared" si="278"/>
        <v>-376581.43497972778</v>
      </c>
      <c r="S131" s="118">
        <f t="shared" si="278"/>
        <v>-148230.48847548012</v>
      </c>
      <c r="T131" s="118">
        <f t="shared" si="278"/>
        <v>423498.12201621325</v>
      </c>
      <c r="U131" s="118">
        <f t="shared" si="278"/>
        <v>-77276.00928966052</v>
      </c>
      <c r="V131" s="118">
        <f t="shared" si="278"/>
        <v>22365.334066990119</v>
      </c>
      <c r="W131" s="118">
        <f t="shared" si="278"/>
        <v>405157.68494601123</v>
      </c>
      <c r="X131" s="118">
        <f t="shared" si="278"/>
        <v>49627.461170990609</v>
      </c>
      <c r="Y131" s="118">
        <f t="shared" si="278"/>
        <v>155446.01703417086</v>
      </c>
      <c r="Z131" s="118">
        <f t="shared" si="278"/>
        <v>493494.70669189299</v>
      </c>
      <c r="AA131" s="118">
        <f t="shared" si="278"/>
        <v>250043.96898213908</v>
      </c>
      <c r="AB131" s="118">
        <f t="shared" si="278"/>
        <v>151265.18136281706</v>
      </c>
      <c r="AC131" s="118">
        <f t="shared" si="278"/>
        <v>-49312.808362086558</v>
      </c>
      <c r="AD131" s="118">
        <f t="shared" si="278"/>
        <v>259835.06721364631</v>
      </c>
      <c r="AE131" s="118">
        <f t="shared" si="278"/>
        <v>150745.79497646415</v>
      </c>
      <c r="AF131" s="118">
        <f t="shared" si="278"/>
        <v>-126219.62904934096</v>
      </c>
      <c r="AG131" s="118">
        <f t="shared" si="278"/>
        <v>103522.23382709605</v>
      </c>
      <c r="AH131" s="118">
        <f t="shared" si="278"/>
        <v>-504609.23335353931</v>
      </c>
      <c r="AI131" s="118">
        <f t="shared" si="278"/>
        <v>21948.031696357437</v>
      </c>
      <c r="AJ131" s="118">
        <f t="shared" si="278"/>
        <v>-138359.63335461431</v>
      </c>
      <c r="AK131" s="118">
        <f t="shared" si="278"/>
        <v>50217.584287972924</v>
      </c>
      <c r="AL131" s="118">
        <f t="shared" si="278"/>
        <v>368034.63595004939</v>
      </c>
      <c r="AM131" s="118">
        <f t="shared" si="278"/>
        <v>-320710.6183208953</v>
      </c>
      <c r="AN131" s="118">
        <f t="shared" si="278"/>
        <v>313234.42486077413</v>
      </c>
      <c r="AO131" s="118">
        <f t="shared" si="278"/>
        <v>-85711.03149089127</v>
      </c>
      <c r="AP131" s="118">
        <f t="shared" si="278"/>
        <v>198866.80218048603</v>
      </c>
      <c r="AQ131" s="118">
        <f t="shared" si="278"/>
        <v>140790.33934321901</v>
      </c>
      <c r="AR131" s="118">
        <f t="shared" si="278"/>
        <v>-1745822.6867065169</v>
      </c>
      <c r="AS131" s="118">
        <f t="shared" si="278"/>
        <v>-179653.09715659704</v>
      </c>
      <c r="AT131" s="118">
        <f t="shared" si="278"/>
        <v>10622.336535207964</v>
      </c>
      <c r="AU131" s="118">
        <f t="shared" si="278"/>
        <v>-633469.48117527086</v>
      </c>
      <c r="AV131" s="118">
        <f t="shared" si="278"/>
        <v>-107109.71812775025</v>
      </c>
      <c r="AW131" s="118">
        <f t="shared" si="278"/>
        <v>172462.67240819696</v>
      </c>
      <c r="AX131" s="118">
        <f t="shared" si="278"/>
        <v>230983.69543081676</v>
      </c>
      <c r="AY131" s="118">
        <f t="shared" si="278"/>
        <v>113191.85407248589</v>
      </c>
      <c r="AZ131" s="118">
        <f t="shared" si="278"/>
        <v>149393.29999999999</v>
      </c>
      <c r="BA131" s="118">
        <f t="shared" si="278"/>
        <v>-80373.820000000007</v>
      </c>
      <c r="BB131" s="118">
        <f t="shared" si="278"/>
        <v>98805.119999999995</v>
      </c>
      <c r="BC131" s="118">
        <f t="shared" si="278"/>
        <v>-109285.84</v>
      </c>
      <c r="BD131" s="118">
        <f t="shared" si="278"/>
        <v>-270901.95</v>
      </c>
      <c r="BE131" s="118">
        <f t="shared" si="278"/>
        <v>-168323.02</v>
      </c>
      <c r="BF131" s="118">
        <f t="shared" si="278"/>
        <v>26838.35</v>
      </c>
      <c r="BG131" s="118">
        <f t="shared" si="278"/>
        <v>-234764.35</v>
      </c>
      <c r="BH131" s="118">
        <f t="shared" si="278"/>
        <v>-9799.43</v>
      </c>
      <c r="BI131" s="118">
        <f t="shared" si="278"/>
        <v>54296.56</v>
      </c>
      <c r="BJ131" s="118">
        <f t="shared" si="278"/>
        <v>260753.32</v>
      </c>
      <c r="BK131" s="118">
        <f t="shared" si="278"/>
        <v>303750.70999999985</v>
      </c>
      <c r="BL131" s="118">
        <f t="shared" si="278"/>
        <v>-368846.06</v>
      </c>
      <c r="BM131" s="118">
        <f t="shared" si="278"/>
        <v>118478.72</v>
      </c>
      <c r="BN131" s="118">
        <f t="shared" si="278"/>
        <v>58212.74</v>
      </c>
      <c r="BO131" s="118">
        <f t="shared" si="278"/>
        <v>368941.62</v>
      </c>
      <c r="BP131" s="118">
        <f t="shared" ref="BP131:BV131" si="279">SUM(BP126:BP130)</f>
        <v>-314734.93999999994</v>
      </c>
      <c r="BQ131" s="118">
        <f t="shared" si="279"/>
        <v>191753.7</v>
      </c>
      <c r="BR131" s="118">
        <f t="shared" si="279"/>
        <v>-84402.06</v>
      </c>
      <c r="BS131" s="118">
        <f t="shared" si="279"/>
        <v>520368.9</v>
      </c>
      <c r="BT131" s="118">
        <f t="shared" si="279"/>
        <v>111782.56</v>
      </c>
      <c r="BU131" s="118">
        <f t="shared" si="279"/>
        <v>-498511.55</v>
      </c>
      <c r="BV131" s="118">
        <f t="shared" si="279"/>
        <v>-179358.07999999999</v>
      </c>
      <c r="BW131" s="118">
        <f t="shared" ref="BW131:CA131" si="280">SUM(BW126:BW130)</f>
        <v>346125.88</v>
      </c>
      <c r="BX131" s="118">
        <f t="shared" si="280"/>
        <v>0</v>
      </c>
      <c r="BY131" s="118">
        <f t="shared" si="280"/>
        <v>0</v>
      </c>
      <c r="BZ131" s="118">
        <f t="shared" si="280"/>
        <v>0</v>
      </c>
      <c r="CA131" s="118">
        <f t="shared" si="280"/>
        <v>0</v>
      </c>
    </row>
    <row r="132" spans="1:79" x14ac:dyDescent="0.2">
      <c r="B132" s="39" t="s">
        <v>261</v>
      </c>
      <c r="D132" s="115">
        <f>D125+D131</f>
        <v>0</v>
      </c>
      <c r="E132" s="115">
        <f>E125+E131</f>
        <v>0</v>
      </c>
      <c r="F132" s="115">
        <f t="shared" ref="F132:BO132" si="281">F125+F131</f>
        <v>0</v>
      </c>
      <c r="G132" s="115">
        <f t="shared" si="281"/>
        <v>0</v>
      </c>
      <c r="H132" s="115">
        <f t="shared" si="281"/>
        <v>0</v>
      </c>
      <c r="I132" s="115">
        <f t="shared" si="281"/>
        <v>0</v>
      </c>
      <c r="J132" s="115">
        <f t="shared" si="281"/>
        <v>0</v>
      </c>
      <c r="K132" s="115">
        <f t="shared" si="281"/>
        <v>0</v>
      </c>
      <c r="L132" s="115">
        <f t="shared" si="281"/>
        <v>0</v>
      </c>
      <c r="M132" s="115">
        <f t="shared" si="281"/>
        <v>0</v>
      </c>
      <c r="N132" s="115">
        <f t="shared" si="281"/>
        <v>0</v>
      </c>
      <c r="O132" s="115">
        <f t="shared" si="281"/>
        <v>0</v>
      </c>
      <c r="P132" s="115">
        <f t="shared" si="281"/>
        <v>238819.24893873429</v>
      </c>
      <c r="Q132" s="115">
        <f t="shared" si="281"/>
        <v>634144.72764030728</v>
      </c>
      <c r="R132" s="115">
        <f t="shared" si="281"/>
        <v>257563.29266057949</v>
      </c>
      <c r="S132" s="115">
        <f t="shared" si="281"/>
        <v>109332.80418509938</v>
      </c>
      <c r="T132" s="115">
        <f t="shared" si="281"/>
        <v>532830.92620131257</v>
      </c>
      <c r="U132" s="115">
        <f t="shared" si="281"/>
        <v>455554.91691165208</v>
      </c>
      <c r="V132" s="115">
        <f t="shared" si="281"/>
        <v>477920.2509786422</v>
      </c>
      <c r="W132" s="115">
        <f t="shared" si="281"/>
        <v>883077.93592465343</v>
      </c>
      <c r="X132" s="115">
        <f t="shared" si="281"/>
        <v>932705.39709564403</v>
      </c>
      <c r="Y132" s="115">
        <f t="shared" si="281"/>
        <v>1088151.4141298148</v>
      </c>
      <c r="Z132" s="115">
        <f t="shared" si="281"/>
        <v>1581646.1208217079</v>
      </c>
      <c r="AA132" s="115">
        <f t="shared" si="281"/>
        <v>1831690.089803847</v>
      </c>
      <c r="AB132" s="115">
        <f t="shared" si="281"/>
        <v>1982955.2711666641</v>
      </c>
      <c r="AC132" s="115">
        <f t="shared" si="281"/>
        <v>1933642.4628045775</v>
      </c>
      <c r="AD132" s="115">
        <f t="shared" si="281"/>
        <v>2193477.5300182239</v>
      </c>
      <c r="AE132" s="115">
        <f t="shared" si="281"/>
        <v>2344223.3249946879</v>
      </c>
      <c r="AF132" s="115">
        <f t="shared" si="281"/>
        <v>2218003.6959453467</v>
      </c>
      <c r="AG132" s="115">
        <f t="shared" si="281"/>
        <v>2321525.9297724427</v>
      </c>
      <c r="AH132" s="115">
        <f t="shared" si="281"/>
        <v>1816916.6964189033</v>
      </c>
      <c r="AI132" s="115">
        <f t="shared" si="281"/>
        <v>1838864.7281152608</v>
      </c>
      <c r="AJ132" s="115">
        <f t="shared" si="281"/>
        <v>1700505.0947606466</v>
      </c>
      <c r="AK132" s="115">
        <f t="shared" si="281"/>
        <v>1750722.6790486195</v>
      </c>
      <c r="AL132" s="115">
        <f t="shared" si="281"/>
        <v>2118757.3149986686</v>
      </c>
      <c r="AM132" s="115">
        <f t="shared" si="281"/>
        <v>1798046.6966777733</v>
      </c>
      <c r="AN132" s="115">
        <f t="shared" si="281"/>
        <v>2111281.1215385473</v>
      </c>
      <c r="AO132" s="115">
        <f t="shared" si="281"/>
        <v>2025570.0900476561</v>
      </c>
      <c r="AP132" s="115">
        <f t="shared" si="281"/>
        <v>2224436.8922281424</v>
      </c>
      <c r="AQ132" s="115">
        <f t="shared" si="281"/>
        <v>2365227.2315713614</v>
      </c>
      <c r="AR132" s="115">
        <f t="shared" si="281"/>
        <v>619404.54486484453</v>
      </c>
      <c r="AS132" s="115">
        <f t="shared" si="281"/>
        <v>439751.44770824746</v>
      </c>
      <c r="AT132" s="115">
        <f t="shared" si="281"/>
        <v>450373.78424345545</v>
      </c>
      <c r="AU132" s="115">
        <f t="shared" si="281"/>
        <v>-183095.69693181542</v>
      </c>
      <c r="AV132" s="115">
        <f t="shared" si="281"/>
        <v>-290205.41505956568</v>
      </c>
      <c r="AW132" s="115">
        <f t="shared" si="281"/>
        <v>-117742.74265136872</v>
      </c>
      <c r="AX132" s="115">
        <f t="shared" si="281"/>
        <v>113240.95277944804</v>
      </c>
      <c r="AY132" s="115">
        <f t="shared" si="281"/>
        <v>226432.80685193394</v>
      </c>
      <c r="AZ132" s="115">
        <f t="shared" si="281"/>
        <v>375826.10685193393</v>
      </c>
      <c r="BA132" s="115">
        <f t="shared" si="281"/>
        <v>295452.28685193392</v>
      </c>
      <c r="BB132" s="115">
        <f t="shared" si="281"/>
        <v>394257.40685193392</v>
      </c>
      <c r="BC132" s="115">
        <f t="shared" si="281"/>
        <v>284971.56685193395</v>
      </c>
      <c r="BD132" s="115">
        <f t="shared" si="281"/>
        <v>14069.616851933941</v>
      </c>
      <c r="BE132" s="115">
        <f t="shared" si="281"/>
        <v>-154253.40314806605</v>
      </c>
      <c r="BF132" s="115">
        <f t="shared" si="281"/>
        <v>-127415.05314806604</v>
      </c>
      <c r="BG132" s="115">
        <f t="shared" si="281"/>
        <v>-362179.40314806602</v>
      </c>
      <c r="BH132" s="115">
        <f t="shared" si="281"/>
        <v>-371978.83314806601</v>
      </c>
      <c r="BI132" s="115">
        <f t="shared" si="281"/>
        <v>-317682.27314806601</v>
      </c>
      <c r="BJ132" s="115">
        <f t="shared" si="281"/>
        <v>-56928.953148066008</v>
      </c>
      <c r="BK132" s="115">
        <f t="shared" si="281"/>
        <v>246821.75685193384</v>
      </c>
      <c r="BL132" s="115">
        <f t="shared" si="281"/>
        <v>-122024.30314806616</v>
      </c>
      <c r="BM132" s="115">
        <f t="shared" si="281"/>
        <v>-3545.5831480661582</v>
      </c>
      <c r="BN132" s="115">
        <f t="shared" si="281"/>
        <v>54667.15685193384</v>
      </c>
      <c r="BO132" s="115">
        <f t="shared" si="281"/>
        <v>423608.77685193386</v>
      </c>
      <c r="BP132" s="115">
        <f t="shared" ref="BP132:BV132" si="282">BP125+BP131</f>
        <v>108873.83685193391</v>
      </c>
      <c r="BQ132" s="115">
        <f t="shared" si="282"/>
        <v>300627.53685193392</v>
      </c>
      <c r="BR132" s="115">
        <f t="shared" si="282"/>
        <v>216225.47685193393</v>
      </c>
      <c r="BS132" s="115">
        <f t="shared" si="282"/>
        <v>736594.37685193401</v>
      </c>
      <c r="BT132" s="115">
        <f t="shared" si="282"/>
        <v>848376.93685193406</v>
      </c>
      <c r="BU132" s="115">
        <f t="shared" si="282"/>
        <v>349865.38685193408</v>
      </c>
      <c r="BV132" s="115">
        <f t="shared" si="282"/>
        <v>170507.30685193409</v>
      </c>
      <c r="BW132" s="115">
        <f t="shared" ref="BW132:CA132" si="283">BW125+BW131</f>
        <v>516633.18685193406</v>
      </c>
      <c r="BX132" s="115">
        <f t="shared" si="283"/>
        <v>516633.18685193406</v>
      </c>
      <c r="BY132" s="115">
        <f t="shared" si="283"/>
        <v>516633.18685193406</v>
      </c>
      <c r="BZ132" s="115">
        <f t="shared" si="283"/>
        <v>516633.18685193406</v>
      </c>
      <c r="CA132" s="115">
        <f t="shared" si="283"/>
        <v>516633.18685193406</v>
      </c>
    </row>
    <row r="133" spans="1:79" x14ac:dyDescent="0.2"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15"/>
      <c r="BX133" s="115"/>
      <c r="BY133" s="115"/>
      <c r="BZ133" s="115"/>
      <c r="CA133" s="115"/>
    </row>
    <row r="134" spans="1:79" x14ac:dyDescent="0.2">
      <c r="A134" s="106" t="s">
        <v>277</v>
      </c>
      <c r="C134" s="120">
        <v>18237161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Y134" s="25"/>
      <c r="BZ134" s="25"/>
      <c r="CA134" s="25"/>
    </row>
    <row r="135" spans="1:79" x14ac:dyDescent="0.2">
      <c r="B135" s="39" t="s">
        <v>257</v>
      </c>
      <c r="C135" s="120"/>
      <c r="D135" s="115">
        <v>0</v>
      </c>
      <c r="E135" s="115">
        <f>D140</f>
        <v>0</v>
      </c>
      <c r="F135" s="115">
        <f t="shared" ref="F135:BO135" si="284">E140</f>
        <v>0</v>
      </c>
      <c r="G135" s="115">
        <f t="shared" si="284"/>
        <v>0</v>
      </c>
      <c r="H135" s="115">
        <f t="shared" si="284"/>
        <v>0</v>
      </c>
      <c r="I135" s="115">
        <f t="shared" si="284"/>
        <v>0</v>
      </c>
      <c r="J135" s="115">
        <f t="shared" si="284"/>
        <v>0</v>
      </c>
      <c r="K135" s="115">
        <f t="shared" si="284"/>
        <v>0</v>
      </c>
      <c r="L135" s="115">
        <f t="shared" si="284"/>
        <v>0</v>
      </c>
      <c r="M135" s="115">
        <f t="shared" si="284"/>
        <v>0</v>
      </c>
      <c r="N135" s="115">
        <f t="shared" si="284"/>
        <v>0</v>
      </c>
      <c r="O135" s="115">
        <f t="shared" si="284"/>
        <v>0</v>
      </c>
      <c r="P135" s="115">
        <f t="shared" si="284"/>
        <v>0</v>
      </c>
      <c r="Q135" s="115">
        <f t="shared" si="284"/>
        <v>0</v>
      </c>
      <c r="R135" s="115">
        <f t="shared" si="284"/>
        <v>0</v>
      </c>
      <c r="S135" s="115">
        <f t="shared" si="284"/>
        <v>0</v>
      </c>
      <c r="T135" s="115">
        <f t="shared" si="284"/>
        <v>0</v>
      </c>
      <c r="U135" s="115">
        <f t="shared" si="284"/>
        <v>0</v>
      </c>
      <c r="V135" s="115">
        <f t="shared" si="284"/>
        <v>0</v>
      </c>
      <c r="W135" s="115">
        <f t="shared" si="284"/>
        <v>0</v>
      </c>
      <c r="X135" s="115">
        <f t="shared" si="284"/>
        <v>0</v>
      </c>
      <c r="Y135" s="115">
        <f t="shared" si="284"/>
        <v>0</v>
      </c>
      <c r="Z135" s="115">
        <f t="shared" si="284"/>
        <v>0</v>
      </c>
      <c r="AA135" s="115">
        <f t="shared" si="284"/>
        <v>0</v>
      </c>
      <c r="AB135" s="115">
        <f t="shared" si="284"/>
        <v>0</v>
      </c>
      <c r="AC135" s="115">
        <f t="shared" si="284"/>
        <v>0</v>
      </c>
      <c r="AD135" s="115">
        <f t="shared" si="284"/>
        <v>0</v>
      </c>
      <c r="AE135" s="115">
        <f t="shared" si="284"/>
        <v>0</v>
      </c>
      <c r="AF135" s="115">
        <f t="shared" si="284"/>
        <v>0</v>
      </c>
      <c r="AG135" s="115">
        <f t="shared" si="284"/>
        <v>0</v>
      </c>
      <c r="AH135" s="115">
        <f t="shared" si="284"/>
        <v>0</v>
      </c>
      <c r="AI135" s="115">
        <f t="shared" si="284"/>
        <v>0</v>
      </c>
      <c r="AJ135" s="115">
        <f t="shared" si="284"/>
        <v>0</v>
      </c>
      <c r="AK135" s="115">
        <f t="shared" si="284"/>
        <v>0</v>
      </c>
      <c r="AL135" s="115">
        <f t="shared" si="284"/>
        <v>0</v>
      </c>
      <c r="AM135" s="115">
        <f t="shared" si="284"/>
        <v>0</v>
      </c>
      <c r="AN135" s="115">
        <f t="shared" si="284"/>
        <v>0</v>
      </c>
      <c r="AO135" s="115">
        <f t="shared" si="284"/>
        <v>0</v>
      </c>
      <c r="AP135" s="115">
        <f t="shared" si="284"/>
        <v>0</v>
      </c>
      <c r="AQ135" s="115">
        <f t="shared" si="284"/>
        <v>0</v>
      </c>
      <c r="AR135" s="115">
        <f t="shared" si="284"/>
        <v>0</v>
      </c>
      <c r="AS135" s="115">
        <f t="shared" si="284"/>
        <v>0</v>
      </c>
      <c r="AT135" s="115">
        <f t="shared" si="284"/>
        <v>0</v>
      </c>
      <c r="AU135" s="115">
        <f t="shared" si="284"/>
        <v>0</v>
      </c>
      <c r="AV135" s="115">
        <f t="shared" si="284"/>
        <v>0</v>
      </c>
      <c r="AW135" s="115">
        <f t="shared" si="284"/>
        <v>0</v>
      </c>
      <c r="AX135" s="115">
        <f t="shared" si="284"/>
        <v>0</v>
      </c>
      <c r="AY135" s="115">
        <f t="shared" si="284"/>
        <v>0</v>
      </c>
      <c r="AZ135" s="115">
        <f t="shared" si="284"/>
        <v>0</v>
      </c>
      <c r="BA135" s="115">
        <f t="shared" si="284"/>
        <v>0</v>
      </c>
      <c r="BB135" s="115">
        <f t="shared" si="284"/>
        <v>0</v>
      </c>
      <c r="BC135" s="115">
        <f t="shared" si="284"/>
        <v>0</v>
      </c>
      <c r="BD135" s="115">
        <f t="shared" si="284"/>
        <v>0</v>
      </c>
      <c r="BE135" s="115">
        <f t="shared" si="284"/>
        <v>0</v>
      </c>
      <c r="BF135" s="115">
        <f t="shared" si="284"/>
        <v>0</v>
      </c>
      <c r="BG135" s="115">
        <f t="shared" si="284"/>
        <v>0</v>
      </c>
      <c r="BH135" s="115">
        <f t="shared" si="284"/>
        <v>0</v>
      </c>
      <c r="BI135" s="115">
        <f t="shared" si="284"/>
        <v>0</v>
      </c>
      <c r="BJ135" s="115">
        <f t="shared" si="284"/>
        <v>0</v>
      </c>
      <c r="BK135" s="115">
        <f t="shared" si="284"/>
        <v>0</v>
      </c>
      <c r="BL135" s="115">
        <f t="shared" si="284"/>
        <v>0</v>
      </c>
      <c r="BM135" s="115">
        <f t="shared" si="284"/>
        <v>1010556.0386670001</v>
      </c>
      <c r="BN135" s="115">
        <f t="shared" si="284"/>
        <v>1010556.0386670001</v>
      </c>
      <c r="BO135" s="115">
        <f t="shared" si="284"/>
        <v>1010556.0386670001</v>
      </c>
      <c r="BP135" s="115">
        <f t="shared" ref="BP135" si="285">BO140</f>
        <v>1010556.0386670001</v>
      </c>
      <c r="BQ135" s="115">
        <f t="shared" ref="BQ135" si="286">BP140</f>
        <v>0</v>
      </c>
      <c r="BR135" s="115">
        <f t="shared" ref="BR135" si="287">BQ140</f>
        <v>0</v>
      </c>
      <c r="BS135" s="115">
        <f t="shared" ref="BS135" si="288">BR140</f>
        <v>0</v>
      </c>
      <c r="BT135" s="115">
        <f t="shared" ref="BT135" si="289">BS140</f>
        <v>0</v>
      </c>
      <c r="BU135" s="115">
        <f t="shared" ref="BU135" si="290">BT140</f>
        <v>0</v>
      </c>
      <c r="BV135" s="115">
        <f t="shared" ref="BV135" si="291">BU140</f>
        <v>0</v>
      </c>
      <c r="BW135" s="115">
        <f t="shared" ref="BW135" si="292">BV140</f>
        <v>0</v>
      </c>
      <c r="BX135" s="115">
        <f t="shared" ref="BX135" si="293">BW140</f>
        <v>0</v>
      </c>
      <c r="BY135" s="115">
        <f t="shared" ref="BY135" si="294">BX140</f>
        <v>0</v>
      </c>
      <c r="BZ135" s="115">
        <f t="shared" ref="BZ135" si="295">BY140</f>
        <v>0</v>
      </c>
      <c r="CA135" s="115">
        <f t="shared" ref="CA135" si="296">BZ140</f>
        <v>0</v>
      </c>
    </row>
    <row r="136" spans="1:79" x14ac:dyDescent="0.2">
      <c r="A136" s="121"/>
      <c r="B136" s="116" t="s">
        <v>258</v>
      </c>
      <c r="C136" s="116"/>
      <c r="D136" s="305">
        <v>0</v>
      </c>
      <c r="E136" s="305">
        <v>0</v>
      </c>
      <c r="F136" s="305">
        <v>0</v>
      </c>
      <c r="G136" s="305">
        <v>0</v>
      </c>
      <c r="H136" s="305">
        <v>0</v>
      </c>
      <c r="I136" s="305">
        <v>0</v>
      </c>
      <c r="J136" s="305">
        <v>0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5">
        <v>0</v>
      </c>
      <c r="Y136" s="305">
        <v>0</v>
      </c>
      <c r="Z136" s="305">
        <v>0</v>
      </c>
      <c r="AA136" s="305">
        <v>0</v>
      </c>
      <c r="AB136" s="305">
        <v>0</v>
      </c>
      <c r="AC136" s="305">
        <v>0</v>
      </c>
      <c r="AD136" s="305">
        <v>0</v>
      </c>
      <c r="AE136" s="305">
        <v>0</v>
      </c>
      <c r="AF136" s="305">
        <v>0</v>
      </c>
      <c r="AG136" s="305">
        <v>0</v>
      </c>
      <c r="AH136" s="305">
        <v>0</v>
      </c>
      <c r="AI136" s="305">
        <v>0</v>
      </c>
      <c r="AJ136" s="305">
        <v>0</v>
      </c>
      <c r="AK136" s="305">
        <v>0</v>
      </c>
      <c r="AL136" s="305">
        <v>0</v>
      </c>
      <c r="AM136" s="305">
        <v>0</v>
      </c>
      <c r="AN136" s="305">
        <v>0</v>
      </c>
      <c r="AO136" s="305">
        <v>0</v>
      </c>
      <c r="AP136" s="305">
        <v>0</v>
      </c>
      <c r="AQ136" s="305">
        <v>0</v>
      </c>
      <c r="AR136" s="305">
        <v>0</v>
      </c>
      <c r="AS136" s="305">
        <v>0</v>
      </c>
      <c r="AT136" s="305">
        <v>0</v>
      </c>
      <c r="AU136" s="305">
        <v>0</v>
      </c>
      <c r="AV136" s="305">
        <v>0</v>
      </c>
      <c r="AW136" s="305">
        <v>0</v>
      </c>
      <c r="AX136" s="305">
        <v>0</v>
      </c>
      <c r="AY136" s="305">
        <v>0</v>
      </c>
      <c r="AZ136" s="305">
        <v>0</v>
      </c>
      <c r="BA136" s="305">
        <v>0</v>
      </c>
      <c r="BB136" s="305">
        <v>0</v>
      </c>
      <c r="BC136" s="305">
        <v>0</v>
      </c>
      <c r="BD136" s="305">
        <v>0</v>
      </c>
      <c r="BE136" s="305">
        <v>0</v>
      </c>
      <c r="BF136" s="305">
        <v>0</v>
      </c>
      <c r="BG136" s="305">
        <v>0</v>
      </c>
      <c r="BH136" s="305">
        <v>0</v>
      </c>
      <c r="BI136" s="305">
        <v>0</v>
      </c>
      <c r="BJ136" s="305">
        <v>0</v>
      </c>
      <c r="BK136" s="305">
        <v>0</v>
      </c>
      <c r="BL136" s="305">
        <v>0</v>
      </c>
      <c r="BM136" s="305">
        <v>0</v>
      </c>
      <c r="BN136" s="305">
        <v>0</v>
      </c>
      <c r="BO136" s="305">
        <v>0</v>
      </c>
      <c r="BP136" s="305">
        <v>-1010556.0386670001</v>
      </c>
      <c r="BQ136" s="305">
        <v>0</v>
      </c>
      <c r="BR136" s="305">
        <v>0</v>
      </c>
      <c r="BS136" s="305">
        <v>0</v>
      </c>
      <c r="BT136" s="305">
        <v>0</v>
      </c>
      <c r="BU136" s="305">
        <v>0</v>
      </c>
      <c r="BV136" s="305">
        <v>0</v>
      </c>
      <c r="BW136" s="305">
        <v>0</v>
      </c>
      <c r="BX136" s="305">
        <v>0</v>
      </c>
      <c r="BY136" s="305">
        <v>0</v>
      </c>
      <c r="BZ136" s="305">
        <v>0</v>
      </c>
      <c r="CA136" s="305">
        <v>0</v>
      </c>
    </row>
    <row r="137" spans="1:79" x14ac:dyDescent="0.2">
      <c r="A137" s="121"/>
      <c r="B137" s="116" t="s">
        <v>272</v>
      </c>
      <c r="C137" s="116"/>
      <c r="D137" s="305">
        <v>0</v>
      </c>
      <c r="E137" s="305">
        <v>0</v>
      </c>
      <c r="F137" s="305">
        <v>0</v>
      </c>
      <c r="G137" s="305">
        <v>0</v>
      </c>
      <c r="H137" s="305">
        <v>0</v>
      </c>
      <c r="I137" s="305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0</v>
      </c>
      <c r="W137" s="305">
        <v>0</v>
      </c>
      <c r="X137" s="305">
        <v>0</v>
      </c>
      <c r="Y137" s="305">
        <v>0</v>
      </c>
      <c r="Z137" s="305">
        <v>0</v>
      </c>
      <c r="AA137" s="305">
        <v>0</v>
      </c>
      <c r="AB137" s="305">
        <v>0</v>
      </c>
      <c r="AC137" s="305">
        <v>0</v>
      </c>
      <c r="AD137" s="305">
        <v>0</v>
      </c>
      <c r="AE137" s="305">
        <v>0</v>
      </c>
      <c r="AF137" s="305">
        <v>0</v>
      </c>
      <c r="AG137" s="305">
        <v>0</v>
      </c>
      <c r="AH137" s="305">
        <v>0</v>
      </c>
      <c r="AI137" s="305">
        <v>0</v>
      </c>
      <c r="AJ137" s="305">
        <v>0</v>
      </c>
      <c r="AK137" s="305">
        <v>0</v>
      </c>
      <c r="AL137" s="305">
        <v>0</v>
      </c>
      <c r="AM137" s="305">
        <v>0</v>
      </c>
      <c r="AN137" s="305">
        <v>0</v>
      </c>
      <c r="AO137" s="305">
        <v>0</v>
      </c>
      <c r="AP137" s="305">
        <v>0</v>
      </c>
      <c r="AQ137" s="305">
        <v>0</v>
      </c>
      <c r="AR137" s="305">
        <v>0</v>
      </c>
      <c r="AS137" s="305">
        <v>0</v>
      </c>
      <c r="AT137" s="305">
        <v>0</v>
      </c>
      <c r="AU137" s="305">
        <v>0</v>
      </c>
      <c r="AV137" s="305">
        <v>0</v>
      </c>
      <c r="AW137" s="305">
        <v>0</v>
      </c>
      <c r="AX137" s="305">
        <v>0</v>
      </c>
      <c r="AY137" s="305">
        <v>0</v>
      </c>
      <c r="AZ137" s="305">
        <v>0</v>
      </c>
      <c r="BA137" s="305">
        <v>0</v>
      </c>
      <c r="BB137" s="305">
        <v>0</v>
      </c>
      <c r="BC137" s="305">
        <v>0</v>
      </c>
      <c r="BD137" s="305">
        <v>0</v>
      </c>
      <c r="BE137" s="305">
        <v>0</v>
      </c>
      <c r="BF137" s="305">
        <v>0</v>
      </c>
      <c r="BG137" s="305">
        <v>0</v>
      </c>
      <c r="BH137" s="305">
        <v>0</v>
      </c>
      <c r="BI137" s="305">
        <v>0</v>
      </c>
      <c r="BJ137" s="305">
        <v>0</v>
      </c>
      <c r="BK137" s="305">
        <v>0</v>
      </c>
      <c r="BL137" s="305">
        <v>1010556.0386670001</v>
      </c>
      <c r="BM137" s="305">
        <v>0</v>
      </c>
      <c r="BN137" s="305">
        <v>0</v>
      </c>
      <c r="BO137" s="305">
        <v>0</v>
      </c>
      <c r="BP137" s="305">
        <v>0</v>
      </c>
      <c r="BQ137" s="305">
        <v>0</v>
      </c>
      <c r="BR137" s="305">
        <v>0</v>
      </c>
      <c r="BS137" s="305">
        <v>0</v>
      </c>
      <c r="BT137" s="305">
        <v>0</v>
      </c>
      <c r="BU137" s="305">
        <v>0</v>
      </c>
      <c r="BV137" s="305">
        <v>0</v>
      </c>
      <c r="BW137" s="305">
        <v>0</v>
      </c>
      <c r="BX137" s="305">
        <v>0</v>
      </c>
      <c r="BY137" s="305">
        <v>0</v>
      </c>
      <c r="BZ137" s="305">
        <v>0</v>
      </c>
      <c r="CA137" s="305">
        <v>0</v>
      </c>
    </row>
    <row r="138" spans="1:79" x14ac:dyDescent="0.2">
      <c r="A138" s="116"/>
      <c r="B138" s="116" t="s">
        <v>270</v>
      </c>
      <c r="C138" s="124"/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5">
        <v>0</v>
      </c>
      <c r="AB138" s="305">
        <v>0</v>
      </c>
      <c r="AC138" s="305">
        <v>0</v>
      </c>
      <c r="AD138" s="305">
        <v>0</v>
      </c>
      <c r="AE138" s="305">
        <v>0</v>
      </c>
      <c r="AF138" s="305">
        <v>0</v>
      </c>
      <c r="AG138" s="305">
        <v>0</v>
      </c>
      <c r="AH138" s="305">
        <v>0</v>
      </c>
      <c r="AI138" s="305">
        <v>0</v>
      </c>
      <c r="AJ138" s="305">
        <v>0</v>
      </c>
      <c r="AK138" s="305">
        <v>0</v>
      </c>
      <c r="AL138" s="305">
        <v>0</v>
      </c>
      <c r="AM138" s="305">
        <v>0</v>
      </c>
      <c r="AN138" s="305">
        <v>0</v>
      </c>
      <c r="AO138" s="305">
        <v>0</v>
      </c>
      <c r="AP138" s="305">
        <v>0</v>
      </c>
      <c r="AQ138" s="305">
        <v>0</v>
      </c>
      <c r="AR138" s="305">
        <v>0</v>
      </c>
      <c r="AS138" s="305">
        <v>0</v>
      </c>
      <c r="AT138" s="305">
        <v>0</v>
      </c>
      <c r="AU138" s="305">
        <v>0</v>
      </c>
      <c r="AV138" s="305">
        <v>0</v>
      </c>
      <c r="AW138" s="305">
        <v>0</v>
      </c>
      <c r="AX138" s="305">
        <v>0</v>
      </c>
      <c r="AY138" s="305">
        <v>0</v>
      </c>
      <c r="AZ138" s="305">
        <v>0</v>
      </c>
      <c r="BA138" s="305">
        <v>0</v>
      </c>
      <c r="BB138" s="305">
        <v>0</v>
      </c>
      <c r="BC138" s="305">
        <v>0</v>
      </c>
      <c r="BD138" s="305">
        <v>0</v>
      </c>
      <c r="BE138" s="305">
        <v>0</v>
      </c>
      <c r="BF138" s="305">
        <v>0</v>
      </c>
      <c r="BG138" s="305">
        <v>0</v>
      </c>
      <c r="BH138" s="305">
        <v>0</v>
      </c>
      <c r="BI138" s="305">
        <v>0</v>
      </c>
      <c r="BJ138" s="305">
        <v>0</v>
      </c>
      <c r="BK138" s="305">
        <v>0</v>
      </c>
      <c r="BL138" s="305">
        <v>0</v>
      </c>
      <c r="BM138" s="305">
        <v>0</v>
      </c>
      <c r="BN138" s="305">
        <v>0</v>
      </c>
      <c r="BO138" s="305">
        <v>0</v>
      </c>
      <c r="BP138" s="305">
        <v>0</v>
      </c>
      <c r="BQ138" s="305">
        <v>0</v>
      </c>
      <c r="BR138" s="305">
        <v>0</v>
      </c>
      <c r="BS138" s="305">
        <v>0</v>
      </c>
      <c r="BT138" s="305">
        <v>0</v>
      </c>
      <c r="BU138" s="305">
        <v>0</v>
      </c>
      <c r="BV138" s="305">
        <v>0</v>
      </c>
      <c r="BW138" s="305">
        <v>0</v>
      </c>
      <c r="BX138" s="305">
        <v>0</v>
      </c>
      <c r="BY138" s="305">
        <v>0</v>
      </c>
      <c r="BZ138" s="305">
        <v>0</v>
      </c>
      <c r="CA138" s="305">
        <v>0</v>
      </c>
    </row>
    <row r="139" spans="1:79" x14ac:dyDescent="0.2">
      <c r="B139" s="39" t="s">
        <v>260</v>
      </c>
      <c r="D139" s="118">
        <f t="shared" ref="D139:BO139" si="297">SUM(D136:D138)</f>
        <v>0</v>
      </c>
      <c r="E139" s="118">
        <f t="shared" si="297"/>
        <v>0</v>
      </c>
      <c r="F139" s="118">
        <f t="shared" si="297"/>
        <v>0</v>
      </c>
      <c r="G139" s="118">
        <f t="shared" si="297"/>
        <v>0</v>
      </c>
      <c r="H139" s="118">
        <f t="shared" si="297"/>
        <v>0</v>
      </c>
      <c r="I139" s="118">
        <f t="shared" si="297"/>
        <v>0</v>
      </c>
      <c r="J139" s="118">
        <f t="shared" si="297"/>
        <v>0</v>
      </c>
      <c r="K139" s="118">
        <f t="shared" si="297"/>
        <v>0</v>
      </c>
      <c r="L139" s="118">
        <f t="shared" si="297"/>
        <v>0</v>
      </c>
      <c r="M139" s="118">
        <f t="shared" si="297"/>
        <v>0</v>
      </c>
      <c r="N139" s="118">
        <f t="shared" si="297"/>
        <v>0</v>
      </c>
      <c r="O139" s="118">
        <f t="shared" si="297"/>
        <v>0</v>
      </c>
      <c r="P139" s="118">
        <f t="shared" si="297"/>
        <v>0</v>
      </c>
      <c r="Q139" s="118">
        <f t="shared" si="297"/>
        <v>0</v>
      </c>
      <c r="R139" s="118">
        <f t="shared" si="297"/>
        <v>0</v>
      </c>
      <c r="S139" s="118">
        <f t="shared" si="297"/>
        <v>0</v>
      </c>
      <c r="T139" s="118">
        <f t="shared" si="297"/>
        <v>0</v>
      </c>
      <c r="U139" s="118">
        <f t="shared" si="297"/>
        <v>0</v>
      </c>
      <c r="V139" s="118">
        <f t="shared" si="297"/>
        <v>0</v>
      </c>
      <c r="W139" s="118">
        <f t="shared" si="297"/>
        <v>0</v>
      </c>
      <c r="X139" s="118">
        <f t="shared" si="297"/>
        <v>0</v>
      </c>
      <c r="Y139" s="118">
        <f t="shared" si="297"/>
        <v>0</v>
      </c>
      <c r="Z139" s="118">
        <f t="shared" si="297"/>
        <v>0</v>
      </c>
      <c r="AA139" s="118">
        <f t="shared" si="297"/>
        <v>0</v>
      </c>
      <c r="AB139" s="118">
        <f t="shared" si="297"/>
        <v>0</v>
      </c>
      <c r="AC139" s="118">
        <f t="shared" si="297"/>
        <v>0</v>
      </c>
      <c r="AD139" s="118">
        <f t="shared" si="297"/>
        <v>0</v>
      </c>
      <c r="AE139" s="118">
        <f t="shared" si="297"/>
        <v>0</v>
      </c>
      <c r="AF139" s="118">
        <f t="shared" si="297"/>
        <v>0</v>
      </c>
      <c r="AG139" s="118">
        <f t="shared" si="297"/>
        <v>0</v>
      </c>
      <c r="AH139" s="118">
        <f t="shared" si="297"/>
        <v>0</v>
      </c>
      <c r="AI139" s="118">
        <f t="shared" si="297"/>
        <v>0</v>
      </c>
      <c r="AJ139" s="118">
        <f t="shared" si="297"/>
        <v>0</v>
      </c>
      <c r="AK139" s="118">
        <f t="shared" si="297"/>
        <v>0</v>
      </c>
      <c r="AL139" s="118">
        <f t="shared" si="297"/>
        <v>0</v>
      </c>
      <c r="AM139" s="118">
        <f t="shared" si="297"/>
        <v>0</v>
      </c>
      <c r="AN139" s="118">
        <f t="shared" si="297"/>
        <v>0</v>
      </c>
      <c r="AO139" s="118">
        <f t="shared" si="297"/>
        <v>0</v>
      </c>
      <c r="AP139" s="118">
        <f t="shared" si="297"/>
        <v>0</v>
      </c>
      <c r="AQ139" s="118">
        <f t="shared" si="297"/>
        <v>0</v>
      </c>
      <c r="AR139" s="118">
        <f t="shared" si="297"/>
        <v>0</v>
      </c>
      <c r="AS139" s="118">
        <f t="shared" si="297"/>
        <v>0</v>
      </c>
      <c r="AT139" s="118">
        <f t="shared" si="297"/>
        <v>0</v>
      </c>
      <c r="AU139" s="118">
        <f t="shared" si="297"/>
        <v>0</v>
      </c>
      <c r="AV139" s="118">
        <f t="shared" si="297"/>
        <v>0</v>
      </c>
      <c r="AW139" s="118">
        <f t="shared" si="297"/>
        <v>0</v>
      </c>
      <c r="AX139" s="118">
        <f t="shared" si="297"/>
        <v>0</v>
      </c>
      <c r="AY139" s="118">
        <f t="shared" si="297"/>
        <v>0</v>
      </c>
      <c r="AZ139" s="118">
        <f t="shared" si="297"/>
        <v>0</v>
      </c>
      <c r="BA139" s="118">
        <f t="shared" si="297"/>
        <v>0</v>
      </c>
      <c r="BB139" s="118">
        <f t="shared" si="297"/>
        <v>0</v>
      </c>
      <c r="BC139" s="118">
        <f t="shared" si="297"/>
        <v>0</v>
      </c>
      <c r="BD139" s="118">
        <f t="shared" si="297"/>
        <v>0</v>
      </c>
      <c r="BE139" s="118">
        <f t="shared" si="297"/>
        <v>0</v>
      </c>
      <c r="BF139" s="118">
        <f t="shared" si="297"/>
        <v>0</v>
      </c>
      <c r="BG139" s="118">
        <f t="shared" si="297"/>
        <v>0</v>
      </c>
      <c r="BH139" s="118">
        <f t="shared" si="297"/>
        <v>0</v>
      </c>
      <c r="BI139" s="118">
        <f t="shared" si="297"/>
        <v>0</v>
      </c>
      <c r="BJ139" s="118">
        <f t="shared" si="297"/>
        <v>0</v>
      </c>
      <c r="BK139" s="118">
        <f t="shared" si="297"/>
        <v>0</v>
      </c>
      <c r="BL139" s="118">
        <f t="shared" si="297"/>
        <v>1010556.0386670001</v>
      </c>
      <c r="BM139" s="118">
        <f t="shared" si="297"/>
        <v>0</v>
      </c>
      <c r="BN139" s="118">
        <f t="shared" si="297"/>
        <v>0</v>
      </c>
      <c r="BO139" s="118">
        <f t="shared" si="297"/>
        <v>0</v>
      </c>
      <c r="BP139" s="118">
        <f t="shared" ref="BP139:BV139" si="298">SUM(BP136:BP138)</f>
        <v>-1010556.0386670001</v>
      </c>
      <c r="BQ139" s="118">
        <f t="shared" si="298"/>
        <v>0</v>
      </c>
      <c r="BR139" s="118">
        <f t="shared" si="298"/>
        <v>0</v>
      </c>
      <c r="BS139" s="118">
        <f t="shared" si="298"/>
        <v>0</v>
      </c>
      <c r="BT139" s="118">
        <f t="shared" si="298"/>
        <v>0</v>
      </c>
      <c r="BU139" s="118">
        <f t="shared" si="298"/>
        <v>0</v>
      </c>
      <c r="BV139" s="118">
        <f t="shared" si="298"/>
        <v>0</v>
      </c>
      <c r="BW139" s="118">
        <f t="shared" ref="BW139:CA139" si="299">SUM(BW136:BW138)</f>
        <v>0</v>
      </c>
      <c r="BX139" s="118">
        <f t="shared" si="299"/>
        <v>0</v>
      </c>
      <c r="BY139" s="118">
        <f t="shared" si="299"/>
        <v>0</v>
      </c>
      <c r="BZ139" s="118">
        <f t="shared" si="299"/>
        <v>0</v>
      </c>
      <c r="CA139" s="118">
        <f t="shared" si="299"/>
        <v>0</v>
      </c>
    </row>
    <row r="140" spans="1:79" x14ac:dyDescent="0.2">
      <c r="B140" s="39" t="s">
        <v>261</v>
      </c>
      <c r="D140" s="115">
        <f t="shared" ref="D140:BO140" si="300">D135+D139</f>
        <v>0</v>
      </c>
      <c r="E140" s="115">
        <f t="shared" si="300"/>
        <v>0</v>
      </c>
      <c r="F140" s="115">
        <f t="shared" si="300"/>
        <v>0</v>
      </c>
      <c r="G140" s="115">
        <f t="shared" si="300"/>
        <v>0</v>
      </c>
      <c r="H140" s="115">
        <f t="shared" si="300"/>
        <v>0</v>
      </c>
      <c r="I140" s="115">
        <f t="shared" si="300"/>
        <v>0</v>
      </c>
      <c r="J140" s="115">
        <f t="shared" si="300"/>
        <v>0</v>
      </c>
      <c r="K140" s="115">
        <f t="shared" si="300"/>
        <v>0</v>
      </c>
      <c r="L140" s="115">
        <f t="shared" si="300"/>
        <v>0</v>
      </c>
      <c r="M140" s="115">
        <f t="shared" si="300"/>
        <v>0</v>
      </c>
      <c r="N140" s="115">
        <f t="shared" si="300"/>
        <v>0</v>
      </c>
      <c r="O140" s="115">
        <f t="shared" si="300"/>
        <v>0</v>
      </c>
      <c r="P140" s="115">
        <f t="shared" si="300"/>
        <v>0</v>
      </c>
      <c r="Q140" s="115">
        <f t="shared" si="300"/>
        <v>0</v>
      </c>
      <c r="R140" s="115">
        <f t="shared" si="300"/>
        <v>0</v>
      </c>
      <c r="S140" s="115">
        <f t="shared" si="300"/>
        <v>0</v>
      </c>
      <c r="T140" s="115">
        <f t="shared" si="300"/>
        <v>0</v>
      </c>
      <c r="U140" s="115">
        <f t="shared" si="300"/>
        <v>0</v>
      </c>
      <c r="V140" s="115">
        <f t="shared" si="300"/>
        <v>0</v>
      </c>
      <c r="W140" s="115">
        <f t="shared" si="300"/>
        <v>0</v>
      </c>
      <c r="X140" s="115">
        <f t="shared" si="300"/>
        <v>0</v>
      </c>
      <c r="Y140" s="115">
        <f t="shared" si="300"/>
        <v>0</v>
      </c>
      <c r="Z140" s="115">
        <f t="shared" si="300"/>
        <v>0</v>
      </c>
      <c r="AA140" s="115">
        <f t="shared" si="300"/>
        <v>0</v>
      </c>
      <c r="AB140" s="115">
        <f t="shared" si="300"/>
        <v>0</v>
      </c>
      <c r="AC140" s="115">
        <f t="shared" si="300"/>
        <v>0</v>
      </c>
      <c r="AD140" s="115">
        <f t="shared" si="300"/>
        <v>0</v>
      </c>
      <c r="AE140" s="115">
        <f t="shared" si="300"/>
        <v>0</v>
      </c>
      <c r="AF140" s="115">
        <f t="shared" si="300"/>
        <v>0</v>
      </c>
      <c r="AG140" s="115">
        <f t="shared" si="300"/>
        <v>0</v>
      </c>
      <c r="AH140" s="115">
        <f t="shared" si="300"/>
        <v>0</v>
      </c>
      <c r="AI140" s="115">
        <f t="shared" si="300"/>
        <v>0</v>
      </c>
      <c r="AJ140" s="115">
        <f t="shared" si="300"/>
        <v>0</v>
      </c>
      <c r="AK140" s="115">
        <f t="shared" si="300"/>
        <v>0</v>
      </c>
      <c r="AL140" s="115">
        <f t="shared" si="300"/>
        <v>0</v>
      </c>
      <c r="AM140" s="115">
        <f t="shared" si="300"/>
        <v>0</v>
      </c>
      <c r="AN140" s="115">
        <f t="shared" si="300"/>
        <v>0</v>
      </c>
      <c r="AO140" s="115">
        <f t="shared" si="300"/>
        <v>0</v>
      </c>
      <c r="AP140" s="115">
        <f t="shared" si="300"/>
        <v>0</v>
      </c>
      <c r="AQ140" s="115">
        <f t="shared" si="300"/>
        <v>0</v>
      </c>
      <c r="AR140" s="115">
        <f t="shared" si="300"/>
        <v>0</v>
      </c>
      <c r="AS140" s="115">
        <f t="shared" si="300"/>
        <v>0</v>
      </c>
      <c r="AT140" s="115">
        <f t="shared" si="300"/>
        <v>0</v>
      </c>
      <c r="AU140" s="115">
        <f t="shared" si="300"/>
        <v>0</v>
      </c>
      <c r="AV140" s="115">
        <f t="shared" si="300"/>
        <v>0</v>
      </c>
      <c r="AW140" s="115">
        <f t="shared" si="300"/>
        <v>0</v>
      </c>
      <c r="AX140" s="115">
        <f t="shared" si="300"/>
        <v>0</v>
      </c>
      <c r="AY140" s="115">
        <f t="shared" si="300"/>
        <v>0</v>
      </c>
      <c r="AZ140" s="115">
        <f t="shared" si="300"/>
        <v>0</v>
      </c>
      <c r="BA140" s="115">
        <f t="shared" si="300"/>
        <v>0</v>
      </c>
      <c r="BB140" s="115">
        <f t="shared" si="300"/>
        <v>0</v>
      </c>
      <c r="BC140" s="115">
        <f t="shared" si="300"/>
        <v>0</v>
      </c>
      <c r="BD140" s="115">
        <f t="shared" si="300"/>
        <v>0</v>
      </c>
      <c r="BE140" s="115">
        <f t="shared" si="300"/>
        <v>0</v>
      </c>
      <c r="BF140" s="115">
        <f t="shared" si="300"/>
        <v>0</v>
      </c>
      <c r="BG140" s="115">
        <f t="shared" si="300"/>
        <v>0</v>
      </c>
      <c r="BH140" s="115">
        <f t="shared" si="300"/>
        <v>0</v>
      </c>
      <c r="BI140" s="115">
        <f t="shared" si="300"/>
        <v>0</v>
      </c>
      <c r="BJ140" s="115">
        <f t="shared" si="300"/>
        <v>0</v>
      </c>
      <c r="BK140" s="115">
        <f t="shared" si="300"/>
        <v>0</v>
      </c>
      <c r="BL140" s="115">
        <f t="shared" si="300"/>
        <v>1010556.0386670001</v>
      </c>
      <c r="BM140" s="115">
        <f t="shared" si="300"/>
        <v>1010556.0386670001</v>
      </c>
      <c r="BN140" s="115">
        <f t="shared" si="300"/>
        <v>1010556.0386670001</v>
      </c>
      <c r="BO140" s="115">
        <f t="shared" si="300"/>
        <v>1010556.0386670001</v>
      </c>
      <c r="BP140" s="115">
        <f t="shared" ref="BP140:BV140" si="301">BP135+BP139</f>
        <v>0</v>
      </c>
      <c r="BQ140" s="115">
        <f t="shared" si="301"/>
        <v>0</v>
      </c>
      <c r="BR140" s="115">
        <f t="shared" si="301"/>
        <v>0</v>
      </c>
      <c r="BS140" s="115">
        <f t="shared" si="301"/>
        <v>0</v>
      </c>
      <c r="BT140" s="115">
        <f t="shared" si="301"/>
        <v>0</v>
      </c>
      <c r="BU140" s="115">
        <f t="shared" si="301"/>
        <v>0</v>
      </c>
      <c r="BV140" s="115">
        <f t="shared" si="301"/>
        <v>0</v>
      </c>
      <c r="BW140" s="115">
        <f t="shared" ref="BW140:CA140" si="302">BW135+BW139</f>
        <v>0</v>
      </c>
      <c r="BX140" s="115">
        <f t="shared" si="302"/>
        <v>0</v>
      </c>
      <c r="BY140" s="115">
        <f t="shared" si="302"/>
        <v>0</v>
      </c>
      <c r="BZ140" s="115">
        <f t="shared" si="302"/>
        <v>0</v>
      </c>
      <c r="CA140" s="115">
        <f t="shared" si="302"/>
        <v>0</v>
      </c>
    </row>
    <row r="141" spans="1:79" x14ac:dyDescent="0.2"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Y141" s="25"/>
      <c r="BZ141" s="25"/>
      <c r="CA141" s="25"/>
    </row>
    <row r="142" spans="1:79" s="121" customFormat="1" x14ac:dyDescent="0.2">
      <c r="A142" s="106" t="s">
        <v>278</v>
      </c>
      <c r="B142" s="39"/>
      <c r="C142" s="114">
        <v>18238161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25"/>
      <c r="BX142" s="25"/>
      <c r="BY142" s="25"/>
      <c r="BZ142" s="25"/>
      <c r="CA142" s="25"/>
    </row>
    <row r="143" spans="1:79" s="116" customFormat="1" x14ac:dyDescent="0.2">
      <c r="A143" s="39"/>
      <c r="B143" s="39" t="s">
        <v>257</v>
      </c>
      <c r="C143" s="114">
        <v>25400361</v>
      </c>
      <c r="D143" s="115">
        <v>0</v>
      </c>
      <c r="E143" s="115">
        <f>D149</f>
        <v>0</v>
      </c>
      <c r="F143" s="115">
        <f>E149</f>
        <v>0</v>
      </c>
      <c r="G143" s="115">
        <f t="shared" ref="G143:BO143" si="303">F149</f>
        <v>0</v>
      </c>
      <c r="H143" s="115">
        <f t="shared" si="303"/>
        <v>0</v>
      </c>
      <c r="I143" s="115">
        <f t="shared" si="303"/>
        <v>0</v>
      </c>
      <c r="J143" s="115">
        <f t="shared" si="303"/>
        <v>0</v>
      </c>
      <c r="K143" s="115">
        <f t="shared" si="303"/>
        <v>-351.50704753688728</v>
      </c>
      <c r="L143" s="115">
        <f t="shared" si="303"/>
        <v>-2274.108186837766</v>
      </c>
      <c r="M143" s="115">
        <f t="shared" si="303"/>
        <v>-6288.3936197640251</v>
      </c>
      <c r="N143" s="115">
        <f t="shared" si="303"/>
        <v>-17688.921906717427</v>
      </c>
      <c r="O143" s="115">
        <f t="shared" si="303"/>
        <v>-39549.126935940309</v>
      </c>
      <c r="P143" s="115">
        <f t="shared" si="303"/>
        <v>-71413.40498883072</v>
      </c>
      <c r="Q143" s="115">
        <f t="shared" si="303"/>
        <v>-106783.80900258321</v>
      </c>
      <c r="R143" s="115">
        <f t="shared" si="303"/>
        <v>-136082.298426272</v>
      </c>
      <c r="S143" s="115">
        <f t="shared" si="303"/>
        <v>-157711.75558290488</v>
      </c>
      <c r="T143" s="115">
        <f t="shared" si="303"/>
        <v>-168815.65389830217</v>
      </c>
      <c r="U143" s="115">
        <f t="shared" si="303"/>
        <v>-97137.761536656035</v>
      </c>
      <c r="V143" s="115">
        <f t="shared" si="303"/>
        <v>-87136.998907818604</v>
      </c>
      <c r="W143" s="115">
        <f t="shared" si="303"/>
        <v>-71538.889062626622</v>
      </c>
      <c r="X143" s="115">
        <f t="shared" si="303"/>
        <v>-54471.320990851164</v>
      </c>
      <c r="Y143" s="115">
        <f t="shared" si="303"/>
        <v>-34180.629723944934</v>
      </c>
      <c r="Z143" s="115">
        <f t="shared" si="303"/>
        <v>-10881.920068880685</v>
      </c>
      <c r="AA143" s="115">
        <f t="shared" si="303"/>
        <v>11459.687873606312</v>
      </c>
      <c r="AB143" s="115">
        <f t="shared" si="303"/>
        <v>36041.404239555697</v>
      </c>
      <c r="AC143" s="115">
        <f t="shared" si="303"/>
        <v>73143.296476315678</v>
      </c>
      <c r="AD143" s="115">
        <f t="shared" si="303"/>
        <v>134046.04821059894</v>
      </c>
      <c r="AE143" s="115">
        <f t="shared" si="303"/>
        <v>53599.553828409742</v>
      </c>
      <c r="AF143" s="115">
        <f t="shared" si="303"/>
        <v>123757.82001424729</v>
      </c>
      <c r="AG143" s="115">
        <f t="shared" si="303"/>
        <v>249024.3041587359</v>
      </c>
      <c r="AH143" s="115">
        <f t="shared" si="303"/>
        <v>331727.31630931405</v>
      </c>
      <c r="AI143" s="115">
        <f t="shared" si="303"/>
        <v>412937.74610551615</v>
      </c>
      <c r="AJ143" s="115">
        <f t="shared" si="303"/>
        <v>489337.63920044753</v>
      </c>
      <c r="AK143" s="115">
        <f t="shared" si="303"/>
        <v>563394.78274136351</v>
      </c>
      <c r="AL143" s="115">
        <f t="shared" si="303"/>
        <v>634609.59975897009</v>
      </c>
      <c r="AM143" s="115">
        <f t="shared" si="303"/>
        <v>696453.5572898672</v>
      </c>
      <c r="AN143" s="115">
        <f t="shared" si="303"/>
        <v>748899.39157818432</v>
      </c>
      <c r="AO143" s="115">
        <f t="shared" si="303"/>
        <v>800082.92199521407</v>
      </c>
      <c r="AP143" s="115">
        <f t="shared" si="303"/>
        <v>861576.76956302673</v>
      </c>
      <c r="AQ143" s="115">
        <f t="shared" si="303"/>
        <v>936888.33136002184</v>
      </c>
      <c r="AR143" s="115">
        <f t="shared" si="303"/>
        <v>1032698.258483157</v>
      </c>
      <c r="AS143" s="115">
        <f t="shared" si="303"/>
        <v>391673.32431365852</v>
      </c>
      <c r="AT143" s="115">
        <f t="shared" si="303"/>
        <v>504701.0107074143</v>
      </c>
      <c r="AU143" s="115">
        <f t="shared" si="303"/>
        <v>620284.91251203883</v>
      </c>
      <c r="AV143" s="115">
        <f t="shared" si="303"/>
        <v>731658.32510592684</v>
      </c>
      <c r="AW143" s="115">
        <f t="shared" si="303"/>
        <v>842431.79556470294</v>
      </c>
      <c r="AX143" s="115">
        <f t="shared" si="303"/>
        <v>947998.91401575215</v>
      </c>
      <c r="AY143" s="115">
        <f t="shared" si="303"/>
        <v>1047941.2303915874</v>
      </c>
      <c r="AZ143" s="115">
        <f t="shared" si="303"/>
        <v>1139397.4682155307</v>
      </c>
      <c r="BA143" s="115">
        <f t="shared" si="303"/>
        <v>1196393.5782155308</v>
      </c>
      <c r="BB143" s="115">
        <f t="shared" si="303"/>
        <v>1253221.3982155309</v>
      </c>
      <c r="BC143" s="115">
        <f t="shared" si="303"/>
        <v>1316570.478215531</v>
      </c>
      <c r="BD143" s="115">
        <f t="shared" si="303"/>
        <v>1391962.498215531</v>
      </c>
      <c r="BE143" s="115">
        <f t="shared" si="303"/>
        <v>172697.87817743979</v>
      </c>
      <c r="BF143" s="115">
        <f t="shared" si="303"/>
        <v>233759.00407401824</v>
      </c>
      <c r="BG143" s="115">
        <f t="shared" si="303"/>
        <v>296892.50822258054</v>
      </c>
      <c r="BH143" s="115">
        <f t="shared" si="303"/>
        <v>351067.35803546215</v>
      </c>
      <c r="BI143" s="115">
        <f t="shared" si="303"/>
        <v>397295.24532041082</v>
      </c>
      <c r="BJ143" s="115">
        <f t="shared" si="303"/>
        <v>433368.95282622677</v>
      </c>
      <c r="BK143" s="115">
        <f t="shared" si="303"/>
        <v>450465.49036095198</v>
      </c>
      <c r="BL143" s="115">
        <f t="shared" si="303"/>
        <v>451853.76136630197</v>
      </c>
      <c r="BM143" s="115">
        <f t="shared" si="303"/>
        <v>449572.30136630195</v>
      </c>
      <c r="BN143" s="115">
        <f t="shared" si="303"/>
        <v>448825.63136630197</v>
      </c>
      <c r="BO143" s="115">
        <f t="shared" si="303"/>
        <v>443347.39136630198</v>
      </c>
      <c r="BP143" s="115">
        <f t="shared" ref="BP143" si="304">BO149</f>
        <v>432089.44136630197</v>
      </c>
      <c r="BQ143" s="115">
        <f t="shared" ref="BQ143" si="305">BP149</f>
        <v>-39049.129639048013</v>
      </c>
      <c r="BR143" s="115">
        <f t="shared" ref="BR143" si="306">BQ149</f>
        <v>-63775.299639048011</v>
      </c>
      <c r="BS143" s="115">
        <f t="shared" ref="BS143" si="307">BR149</f>
        <v>-89578.249639048008</v>
      </c>
      <c r="BT143" s="115">
        <f t="shared" ref="BT143" si="308">BS149</f>
        <v>-113471.29963904801</v>
      </c>
      <c r="BU143" s="115">
        <f t="shared" ref="BU143" si="309">BT149</f>
        <v>-134859.049639048</v>
      </c>
      <c r="BV143" s="115">
        <f t="shared" ref="BV143" si="310">BU149</f>
        <v>-154593.80963904801</v>
      </c>
      <c r="BW143" s="115">
        <f t="shared" ref="BW143" si="311">BV149</f>
        <v>-164841.10963904799</v>
      </c>
      <c r="BX143" s="115">
        <f t="shared" ref="BX143" si="312">BW149</f>
        <v>-159082.63963904799</v>
      </c>
      <c r="BY143" s="115">
        <f t="shared" ref="BY143" si="313">BX149</f>
        <v>-159082.63963904799</v>
      </c>
      <c r="BZ143" s="115">
        <f t="shared" ref="BZ143" si="314">BY149</f>
        <v>-159082.63963904799</v>
      </c>
      <c r="CA143" s="115">
        <f t="shared" ref="CA143" si="315">BZ149</f>
        <v>-159082.63963904799</v>
      </c>
    </row>
    <row r="144" spans="1:79" x14ac:dyDescent="0.2">
      <c r="A144" s="121"/>
      <c r="B144" s="314" t="s">
        <v>258</v>
      </c>
      <c r="C144" s="116"/>
      <c r="D144" s="305">
        <v>0</v>
      </c>
      <c r="E144" s="305">
        <v>0</v>
      </c>
      <c r="F144" s="305">
        <v>0</v>
      </c>
      <c r="G144" s="305">
        <v>0</v>
      </c>
      <c r="H144" s="305">
        <v>0</v>
      </c>
      <c r="I144" s="305">
        <v>0</v>
      </c>
      <c r="J144" s="305">
        <v>0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71413.40498883072</v>
      </c>
      <c r="U144" s="305">
        <v>0</v>
      </c>
      <c r="V144" s="305">
        <v>0</v>
      </c>
      <c r="W144" s="305">
        <v>0</v>
      </c>
      <c r="X144" s="305">
        <v>0</v>
      </c>
      <c r="Y144" s="305">
        <v>0</v>
      </c>
      <c r="Z144" s="305">
        <v>0</v>
      </c>
      <c r="AA144" s="305">
        <v>0</v>
      </c>
      <c r="AB144" s="305">
        <v>0</v>
      </c>
      <c r="AC144" s="305">
        <v>0</v>
      </c>
      <c r="AD144" s="305">
        <v>0</v>
      </c>
      <c r="AE144" s="305">
        <v>0</v>
      </c>
      <c r="AF144" s="305">
        <v>45703.938471126392</v>
      </c>
      <c r="AG144" s="305">
        <v>0</v>
      </c>
      <c r="AH144" s="305">
        <v>0</v>
      </c>
      <c r="AI144" s="305">
        <v>0</v>
      </c>
      <c r="AJ144" s="305">
        <v>0</v>
      </c>
      <c r="AK144" s="305">
        <v>0</v>
      </c>
      <c r="AL144" s="305">
        <v>0</v>
      </c>
      <c r="AM144" s="305">
        <v>0</v>
      </c>
      <c r="AN144" s="305">
        <v>0</v>
      </c>
      <c r="AO144" s="305">
        <v>0</v>
      </c>
      <c r="AP144" s="305">
        <v>0</v>
      </c>
      <c r="AQ144" s="305">
        <v>0</v>
      </c>
      <c r="AR144" s="305">
        <v>-748899.39157818398</v>
      </c>
      <c r="AS144" s="305">
        <v>0</v>
      </c>
      <c r="AT144" s="305">
        <v>0</v>
      </c>
      <c r="AU144" s="305">
        <v>0</v>
      </c>
      <c r="AV144" s="305">
        <v>0</v>
      </c>
      <c r="AW144" s="305">
        <v>0</v>
      </c>
      <c r="AX144" s="305">
        <v>0</v>
      </c>
      <c r="AY144" s="305">
        <v>0</v>
      </c>
      <c r="AZ144" s="305">
        <v>0</v>
      </c>
      <c r="BA144" s="305">
        <v>0</v>
      </c>
      <c r="BB144" s="305">
        <v>0</v>
      </c>
      <c r="BC144" s="305">
        <v>0</v>
      </c>
      <c r="BD144" s="305">
        <v>-1139397.47</v>
      </c>
      <c r="BE144" s="305">
        <v>0</v>
      </c>
      <c r="BF144" s="305">
        <v>0</v>
      </c>
      <c r="BG144" s="305">
        <v>0</v>
      </c>
      <c r="BH144" s="305">
        <v>0</v>
      </c>
      <c r="BI144" s="305">
        <v>0</v>
      </c>
      <c r="BJ144" s="305">
        <v>0</v>
      </c>
      <c r="BK144" s="305">
        <v>0</v>
      </c>
      <c r="BL144" s="305">
        <v>0</v>
      </c>
      <c r="BM144" s="305">
        <v>0</v>
      </c>
      <c r="BN144" s="305">
        <v>0</v>
      </c>
      <c r="BO144" s="305">
        <v>0</v>
      </c>
      <c r="BP144" s="305">
        <v>-451853.74100534996</v>
      </c>
      <c r="BQ144" s="305">
        <v>0</v>
      </c>
      <c r="BR144" s="305">
        <v>0</v>
      </c>
      <c r="BS144" s="305">
        <v>0</v>
      </c>
      <c r="BT144" s="305">
        <v>0</v>
      </c>
      <c r="BU144" s="305">
        <v>0</v>
      </c>
      <c r="BV144" s="305">
        <v>0</v>
      </c>
      <c r="BW144" s="305">
        <v>0</v>
      </c>
      <c r="BX144" s="305"/>
      <c r="BY144" s="305"/>
      <c r="BZ144" s="305"/>
      <c r="CA144" s="305"/>
    </row>
    <row r="145" spans="1:79" x14ac:dyDescent="0.2">
      <c r="A145" s="121"/>
      <c r="B145" s="314" t="s">
        <v>399</v>
      </c>
      <c r="C145" s="116"/>
      <c r="D145" s="305">
        <v>0</v>
      </c>
      <c r="E145" s="305">
        <v>0</v>
      </c>
      <c r="F145" s="305">
        <v>0</v>
      </c>
      <c r="G145" s="305">
        <v>0</v>
      </c>
      <c r="H145" s="305">
        <v>0</v>
      </c>
      <c r="I145" s="305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5">
        <v>0</v>
      </c>
      <c r="AC145" s="305">
        <v>0</v>
      </c>
      <c r="AD145" s="305">
        <v>-166443.40998380136</v>
      </c>
      <c r="AE145" s="305">
        <v>-1487.7317948289128</v>
      </c>
      <c r="AF145" s="305">
        <v>104.12251487671165</v>
      </c>
      <c r="AG145" s="305">
        <v>-33.006616445709369</v>
      </c>
      <c r="AH145" s="305">
        <v>-1.414929565435159</v>
      </c>
      <c r="AI145" s="305">
        <v>0</v>
      </c>
      <c r="AJ145" s="305">
        <v>0</v>
      </c>
      <c r="AK145" s="305">
        <v>0</v>
      </c>
      <c r="AL145" s="305">
        <v>0</v>
      </c>
      <c r="AM145" s="305">
        <v>0</v>
      </c>
      <c r="AN145" s="305">
        <v>0</v>
      </c>
      <c r="AO145" s="305">
        <v>0</v>
      </c>
      <c r="AP145" s="305">
        <v>0</v>
      </c>
      <c r="AQ145" s="305">
        <v>0</v>
      </c>
      <c r="AR145" s="305">
        <v>0</v>
      </c>
      <c r="AS145" s="305">
        <v>0</v>
      </c>
      <c r="AT145" s="305">
        <v>0</v>
      </c>
      <c r="AU145" s="305">
        <v>0</v>
      </c>
      <c r="AV145" s="305">
        <v>0</v>
      </c>
      <c r="AW145" s="305">
        <v>0</v>
      </c>
      <c r="AX145" s="305">
        <v>0</v>
      </c>
      <c r="AY145" s="305">
        <v>0</v>
      </c>
      <c r="AZ145" s="305">
        <v>0</v>
      </c>
      <c r="BA145" s="305">
        <v>0</v>
      </c>
      <c r="BB145" s="305">
        <v>0</v>
      </c>
      <c r="BC145" s="305">
        <v>0</v>
      </c>
      <c r="BD145" s="305">
        <v>0</v>
      </c>
      <c r="BE145" s="305">
        <v>0</v>
      </c>
      <c r="BF145" s="305">
        <v>0</v>
      </c>
      <c r="BG145" s="305">
        <v>0</v>
      </c>
      <c r="BH145" s="305">
        <v>0</v>
      </c>
      <c r="BI145" s="305">
        <v>0</v>
      </c>
      <c r="BJ145" s="305">
        <v>0</v>
      </c>
      <c r="BK145" s="305">
        <v>0</v>
      </c>
      <c r="BL145" s="305">
        <v>0</v>
      </c>
      <c r="BM145" s="305">
        <v>0</v>
      </c>
      <c r="BN145" s="305">
        <v>0</v>
      </c>
      <c r="BO145" s="305">
        <v>0</v>
      </c>
      <c r="BP145" s="305">
        <v>0</v>
      </c>
      <c r="BQ145" s="305">
        <v>0</v>
      </c>
      <c r="BR145" s="305">
        <v>0</v>
      </c>
      <c r="BS145" s="305">
        <v>0</v>
      </c>
      <c r="BT145" s="305">
        <v>0</v>
      </c>
      <c r="BU145" s="305">
        <v>0</v>
      </c>
      <c r="BV145" s="305">
        <v>0</v>
      </c>
      <c r="BW145" s="305">
        <v>0</v>
      </c>
      <c r="BX145" s="305"/>
      <c r="BY145" s="305"/>
      <c r="BZ145" s="305"/>
      <c r="CA145" s="305"/>
    </row>
    <row r="146" spans="1:79" x14ac:dyDescent="0.2">
      <c r="A146" s="121"/>
      <c r="B146" s="314" t="s">
        <v>403</v>
      </c>
      <c r="C146" s="116"/>
      <c r="D146" s="305">
        <v>0</v>
      </c>
      <c r="E146" s="305">
        <v>0</v>
      </c>
      <c r="F146" s="305">
        <v>0</v>
      </c>
      <c r="G146" s="305">
        <v>0</v>
      </c>
      <c r="H146" s="305">
        <v>0</v>
      </c>
      <c r="I146" s="305">
        <v>0</v>
      </c>
      <c r="J146" s="305">
        <v>0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0</v>
      </c>
      <c r="W146" s="305">
        <v>0</v>
      </c>
      <c r="X146" s="305">
        <v>0</v>
      </c>
      <c r="Y146" s="305">
        <v>0</v>
      </c>
      <c r="Z146" s="305">
        <v>0</v>
      </c>
      <c r="AA146" s="305">
        <v>0</v>
      </c>
      <c r="AB146" s="305">
        <v>0</v>
      </c>
      <c r="AC146" s="305">
        <v>0</v>
      </c>
      <c r="AD146" s="305">
        <v>0</v>
      </c>
      <c r="AE146" s="305">
        <v>0</v>
      </c>
      <c r="AF146" s="305">
        <v>0</v>
      </c>
      <c r="AG146" s="305">
        <v>0</v>
      </c>
      <c r="AH146" s="305">
        <v>0</v>
      </c>
      <c r="AI146" s="305">
        <v>0</v>
      </c>
      <c r="AJ146" s="305">
        <v>0</v>
      </c>
      <c r="AK146" s="305">
        <v>0</v>
      </c>
      <c r="AL146" s="305">
        <v>0</v>
      </c>
      <c r="AM146" s="305">
        <v>0</v>
      </c>
      <c r="AN146" s="305">
        <v>0</v>
      </c>
      <c r="AO146" s="305">
        <v>0</v>
      </c>
      <c r="AP146" s="305">
        <v>0</v>
      </c>
      <c r="AQ146" s="305">
        <v>0</v>
      </c>
      <c r="AR146" s="305">
        <v>0</v>
      </c>
      <c r="AS146" s="305">
        <v>0</v>
      </c>
      <c r="AT146" s="305">
        <v>0</v>
      </c>
      <c r="AU146" s="305">
        <v>0</v>
      </c>
      <c r="AV146" s="305">
        <v>0</v>
      </c>
      <c r="AW146" s="305">
        <v>0</v>
      </c>
      <c r="AX146" s="305">
        <v>0</v>
      </c>
      <c r="AY146" s="305">
        <v>0</v>
      </c>
      <c r="AZ146" s="305"/>
      <c r="BA146" s="305"/>
      <c r="BB146" s="305"/>
      <c r="BC146" s="305"/>
      <c r="BD146" s="305">
        <v>-150550.9</v>
      </c>
      <c r="BE146" s="305"/>
      <c r="BF146" s="305"/>
      <c r="BG146" s="305"/>
      <c r="BH146" s="305">
        <v>0</v>
      </c>
      <c r="BI146" s="305">
        <v>0</v>
      </c>
      <c r="BJ146" s="305">
        <v>0</v>
      </c>
      <c r="BK146" s="305">
        <v>0</v>
      </c>
      <c r="BL146" s="305">
        <v>0</v>
      </c>
      <c r="BM146" s="305">
        <v>0</v>
      </c>
      <c r="BN146" s="305">
        <v>0</v>
      </c>
      <c r="BO146" s="305">
        <v>0</v>
      </c>
      <c r="BP146" s="305">
        <v>0</v>
      </c>
      <c r="BQ146" s="305">
        <v>0</v>
      </c>
      <c r="BR146" s="305">
        <v>0</v>
      </c>
      <c r="BS146" s="305">
        <v>0</v>
      </c>
      <c r="BT146" s="305">
        <v>0</v>
      </c>
      <c r="BU146" s="305">
        <v>0</v>
      </c>
      <c r="BV146" s="305">
        <v>0</v>
      </c>
      <c r="BW146" s="305">
        <v>0</v>
      </c>
      <c r="BX146" s="305"/>
      <c r="BY146" s="305"/>
      <c r="BZ146" s="305"/>
      <c r="CA146" s="305"/>
    </row>
    <row r="147" spans="1:79" x14ac:dyDescent="0.2">
      <c r="A147" s="116"/>
      <c r="B147" s="314" t="s">
        <v>406</v>
      </c>
      <c r="C147" s="124"/>
      <c r="D147" s="305">
        <v>0</v>
      </c>
      <c r="E147" s="305">
        <v>0</v>
      </c>
      <c r="F147" s="305">
        <v>0</v>
      </c>
      <c r="G147" s="305">
        <v>0</v>
      </c>
      <c r="H147" s="305">
        <v>0</v>
      </c>
      <c r="I147" s="305">
        <v>0</v>
      </c>
      <c r="J147" s="305">
        <v>-351.50704753688728</v>
      </c>
      <c r="K147" s="305">
        <v>-1922.6011393008787</v>
      </c>
      <c r="L147" s="305">
        <v>-4014.2854329262591</v>
      </c>
      <c r="M147" s="305">
        <v>-11400.528286953404</v>
      </c>
      <c r="N147" s="305">
        <v>-21860.205029222881</v>
      </c>
      <c r="O147" s="305">
        <v>-31864.278052890408</v>
      </c>
      <c r="P147" s="305">
        <v>-35370.404013752493</v>
      </c>
      <c r="Q147" s="305">
        <v>-29298.489423688803</v>
      </c>
      <c r="R147" s="305">
        <v>-21629.457156632874</v>
      </c>
      <c r="S147" s="305">
        <v>-11103.898315397297</v>
      </c>
      <c r="T147" s="305">
        <v>264.48737281542498</v>
      </c>
      <c r="U147" s="305">
        <v>10000.762628837429</v>
      </c>
      <c r="V147" s="305">
        <v>15598.109845191982</v>
      </c>
      <c r="W147" s="305">
        <v>17067.568071775455</v>
      </c>
      <c r="X147" s="305">
        <v>20290.691266906233</v>
      </c>
      <c r="Y147" s="305">
        <v>23298.709655064249</v>
      </c>
      <c r="Z147" s="305">
        <v>22341.607942486997</v>
      </c>
      <c r="AA147" s="305">
        <v>24581.716365949385</v>
      </c>
      <c r="AB147" s="305">
        <v>37101.892236759973</v>
      </c>
      <c r="AC147" s="305">
        <v>60902.751734283265</v>
      </c>
      <c r="AD147" s="305">
        <v>85996.915601612171</v>
      </c>
      <c r="AE147" s="305">
        <v>71645.997980666463</v>
      </c>
      <c r="AF147" s="305">
        <v>79458.423158485515</v>
      </c>
      <c r="AG147" s="305">
        <v>82736.018767023852</v>
      </c>
      <c r="AH147" s="305">
        <v>81211.844725767543</v>
      </c>
      <c r="AI147" s="305">
        <v>76399.893094931394</v>
      </c>
      <c r="AJ147" s="305">
        <v>74057.143540915989</v>
      </c>
      <c r="AK147" s="305">
        <v>71214.817017606532</v>
      </c>
      <c r="AL147" s="305">
        <v>61843.957530897089</v>
      </c>
      <c r="AM147" s="305">
        <v>52445.834288317157</v>
      </c>
      <c r="AN147" s="305">
        <v>51183.530417029775</v>
      </c>
      <c r="AO147" s="305">
        <v>61493.847567812714</v>
      </c>
      <c r="AP147" s="305">
        <v>75311.561796995084</v>
      </c>
      <c r="AQ147" s="305">
        <v>95809.927123135174</v>
      </c>
      <c r="AR147" s="305">
        <v>107874.45740868541</v>
      </c>
      <c r="AS147" s="305">
        <v>113027.68639375578</v>
      </c>
      <c r="AT147" s="305">
        <v>115583.90180462452</v>
      </c>
      <c r="AU147" s="305">
        <v>111373.41259388805</v>
      </c>
      <c r="AV147" s="305">
        <v>110773.47045877605</v>
      </c>
      <c r="AW147" s="305">
        <v>105567.1184510492</v>
      </c>
      <c r="AX147" s="305">
        <v>99942.316375835158</v>
      </c>
      <c r="AY147" s="305">
        <v>91456.237823943418</v>
      </c>
      <c r="AZ147" s="305">
        <v>56996.11</v>
      </c>
      <c r="BA147" s="305">
        <v>56827.82</v>
      </c>
      <c r="BB147" s="305">
        <v>63349.08</v>
      </c>
      <c r="BC147" s="305">
        <v>75392.02</v>
      </c>
      <c r="BD147" s="305">
        <v>70683.749961908572</v>
      </c>
      <c r="BE147" s="305">
        <v>61061.125896578451</v>
      </c>
      <c r="BF147" s="305">
        <v>63133.504148562322</v>
      </c>
      <c r="BG147" s="305">
        <v>54174.849812881635</v>
      </c>
      <c r="BH147" s="305">
        <v>46227.887284948636</v>
      </c>
      <c r="BI147" s="305">
        <v>36073.707505815932</v>
      </c>
      <c r="BJ147" s="305">
        <v>17096.537534725201</v>
      </c>
      <c r="BK147" s="305">
        <v>1388.2710053499641</v>
      </c>
      <c r="BL147" s="117">
        <f>'Schedule 7'!C24</f>
        <v>-2281.46</v>
      </c>
      <c r="BM147" s="117">
        <f>'Schedule 7'!D24</f>
        <v>-746.67</v>
      </c>
      <c r="BN147" s="117">
        <f>'Schedule 7'!E24</f>
        <v>-5478.24</v>
      </c>
      <c r="BO147" s="117">
        <f>'Schedule 7'!F24</f>
        <v>-11257.95</v>
      </c>
      <c r="BP147" s="117">
        <f>'Schedule 7'!G24</f>
        <v>-19284.830000000002</v>
      </c>
      <c r="BQ147" s="117">
        <f>'Schedule 7'!H24</f>
        <v>-24726.17</v>
      </c>
      <c r="BR147" s="117">
        <f>'Schedule 7'!I24</f>
        <v>-25802.95</v>
      </c>
      <c r="BS147" s="117">
        <f>'Schedule 7'!J24</f>
        <v>-23893.05</v>
      </c>
      <c r="BT147" s="117">
        <f>'Schedule 7'!K24</f>
        <v>-21387.75</v>
      </c>
      <c r="BU147" s="117">
        <f>'Schedule 7'!L24</f>
        <v>-19734.759999999998</v>
      </c>
      <c r="BV147" s="117">
        <f>'Schedule 7'!M24</f>
        <v>-10247.299999999999</v>
      </c>
      <c r="BW147" s="117">
        <f>'Schedule 7'!N24</f>
        <v>5758.47</v>
      </c>
      <c r="BX147" s="117"/>
      <c r="BY147" s="117"/>
      <c r="BZ147" s="305"/>
      <c r="CA147" s="305"/>
    </row>
    <row r="148" spans="1:79" x14ac:dyDescent="0.2">
      <c r="B148" s="39" t="s">
        <v>260</v>
      </c>
      <c r="D148" s="118">
        <f>SUM(D144:D147)</f>
        <v>0</v>
      </c>
      <c r="E148" s="118">
        <f>SUM(E144:E147)</f>
        <v>0</v>
      </c>
      <c r="F148" s="118">
        <f t="shared" ref="F148:BO148" si="316">SUM(F144:F147)</f>
        <v>0</v>
      </c>
      <c r="G148" s="118">
        <f t="shared" si="316"/>
        <v>0</v>
      </c>
      <c r="H148" s="118">
        <f t="shared" si="316"/>
        <v>0</v>
      </c>
      <c r="I148" s="118">
        <f t="shared" si="316"/>
        <v>0</v>
      </c>
      <c r="J148" s="118">
        <f t="shared" si="316"/>
        <v>-351.50704753688728</v>
      </c>
      <c r="K148" s="118">
        <f t="shared" si="316"/>
        <v>-1922.6011393008787</v>
      </c>
      <c r="L148" s="118">
        <f t="shared" si="316"/>
        <v>-4014.2854329262591</v>
      </c>
      <c r="M148" s="118">
        <f t="shared" si="316"/>
        <v>-11400.528286953404</v>
      </c>
      <c r="N148" s="118">
        <f t="shared" si="316"/>
        <v>-21860.205029222881</v>
      </c>
      <c r="O148" s="118">
        <f t="shared" si="316"/>
        <v>-31864.278052890408</v>
      </c>
      <c r="P148" s="118">
        <f t="shared" si="316"/>
        <v>-35370.404013752493</v>
      </c>
      <c r="Q148" s="118">
        <f t="shared" si="316"/>
        <v>-29298.489423688803</v>
      </c>
      <c r="R148" s="118">
        <f t="shared" si="316"/>
        <v>-21629.457156632874</v>
      </c>
      <c r="S148" s="118">
        <f t="shared" si="316"/>
        <v>-11103.898315397297</v>
      </c>
      <c r="T148" s="118">
        <f t="shared" si="316"/>
        <v>71677.89236164614</v>
      </c>
      <c r="U148" s="118">
        <f t="shared" si="316"/>
        <v>10000.762628837429</v>
      </c>
      <c r="V148" s="118">
        <f t="shared" si="316"/>
        <v>15598.109845191982</v>
      </c>
      <c r="W148" s="118">
        <f t="shared" si="316"/>
        <v>17067.568071775455</v>
      </c>
      <c r="X148" s="118">
        <f t="shared" si="316"/>
        <v>20290.691266906233</v>
      </c>
      <c r="Y148" s="118">
        <f t="shared" si="316"/>
        <v>23298.709655064249</v>
      </c>
      <c r="Z148" s="118">
        <f t="shared" si="316"/>
        <v>22341.607942486997</v>
      </c>
      <c r="AA148" s="118">
        <f t="shared" si="316"/>
        <v>24581.716365949385</v>
      </c>
      <c r="AB148" s="118">
        <f t="shared" si="316"/>
        <v>37101.892236759973</v>
      </c>
      <c r="AC148" s="118">
        <f t="shared" si="316"/>
        <v>60902.751734283265</v>
      </c>
      <c r="AD148" s="118">
        <f t="shared" si="316"/>
        <v>-80446.494382189194</v>
      </c>
      <c r="AE148" s="118">
        <f t="shared" si="316"/>
        <v>70158.26618583755</v>
      </c>
      <c r="AF148" s="118">
        <f t="shared" si="316"/>
        <v>125266.48414448861</v>
      </c>
      <c r="AG148" s="118">
        <f t="shared" si="316"/>
        <v>82703.012150578143</v>
      </c>
      <c r="AH148" s="118">
        <f t="shared" si="316"/>
        <v>81210.429796202108</v>
      </c>
      <c r="AI148" s="118">
        <f t="shared" si="316"/>
        <v>76399.893094931394</v>
      </c>
      <c r="AJ148" s="118">
        <f t="shared" si="316"/>
        <v>74057.143540915989</v>
      </c>
      <c r="AK148" s="118">
        <f t="shared" si="316"/>
        <v>71214.817017606532</v>
      </c>
      <c r="AL148" s="118">
        <f t="shared" si="316"/>
        <v>61843.957530897089</v>
      </c>
      <c r="AM148" s="118">
        <f t="shared" si="316"/>
        <v>52445.834288317157</v>
      </c>
      <c r="AN148" s="118">
        <f t="shared" si="316"/>
        <v>51183.530417029775</v>
      </c>
      <c r="AO148" s="118">
        <f t="shared" si="316"/>
        <v>61493.847567812714</v>
      </c>
      <c r="AP148" s="118">
        <f t="shared" si="316"/>
        <v>75311.561796995084</v>
      </c>
      <c r="AQ148" s="118">
        <f t="shared" si="316"/>
        <v>95809.927123135174</v>
      </c>
      <c r="AR148" s="118">
        <f t="shared" si="316"/>
        <v>-641024.93416949851</v>
      </c>
      <c r="AS148" s="118">
        <f t="shared" si="316"/>
        <v>113027.68639375578</v>
      </c>
      <c r="AT148" s="118">
        <f t="shared" si="316"/>
        <v>115583.90180462452</v>
      </c>
      <c r="AU148" s="118">
        <f t="shared" si="316"/>
        <v>111373.41259388805</v>
      </c>
      <c r="AV148" s="118">
        <f t="shared" si="316"/>
        <v>110773.47045877605</v>
      </c>
      <c r="AW148" s="118">
        <f t="shared" si="316"/>
        <v>105567.1184510492</v>
      </c>
      <c r="AX148" s="118">
        <f t="shared" si="316"/>
        <v>99942.316375835158</v>
      </c>
      <c r="AY148" s="118">
        <f t="shared" si="316"/>
        <v>91456.237823943418</v>
      </c>
      <c r="AZ148" s="118">
        <f t="shared" si="316"/>
        <v>56996.11</v>
      </c>
      <c r="BA148" s="118">
        <f t="shared" si="316"/>
        <v>56827.82</v>
      </c>
      <c r="BB148" s="118">
        <f t="shared" si="316"/>
        <v>63349.08</v>
      </c>
      <c r="BC148" s="118">
        <f t="shared" si="316"/>
        <v>75392.02</v>
      </c>
      <c r="BD148" s="118">
        <f t="shared" si="316"/>
        <v>-1219264.6200380912</v>
      </c>
      <c r="BE148" s="118">
        <f t="shared" si="316"/>
        <v>61061.125896578451</v>
      </c>
      <c r="BF148" s="118">
        <f t="shared" si="316"/>
        <v>63133.504148562322</v>
      </c>
      <c r="BG148" s="118">
        <f t="shared" si="316"/>
        <v>54174.849812881635</v>
      </c>
      <c r="BH148" s="118">
        <f t="shared" si="316"/>
        <v>46227.887284948636</v>
      </c>
      <c r="BI148" s="118">
        <f t="shared" si="316"/>
        <v>36073.707505815932</v>
      </c>
      <c r="BJ148" s="118">
        <f t="shared" si="316"/>
        <v>17096.537534725201</v>
      </c>
      <c r="BK148" s="118">
        <f t="shared" si="316"/>
        <v>1388.2710053499641</v>
      </c>
      <c r="BL148" s="118">
        <f t="shared" si="316"/>
        <v>-2281.46</v>
      </c>
      <c r="BM148" s="118">
        <f t="shared" si="316"/>
        <v>-746.67</v>
      </c>
      <c r="BN148" s="118">
        <f t="shared" si="316"/>
        <v>-5478.24</v>
      </c>
      <c r="BO148" s="118">
        <f t="shared" si="316"/>
        <v>-11257.95</v>
      </c>
      <c r="BP148" s="118">
        <f t="shared" ref="BP148:BV148" si="317">SUM(BP144:BP147)</f>
        <v>-471138.57100534998</v>
      </c>
      <c r="BQ148" s="118">
        <f t="shared" si="317"/>
        <v>-24726.17</v>
      </c>
      <c r="BR148" s="118">
        <f t="shared" si="317"/>
        <v>-25802.95</v>
      </c>
      <c r="BS148" s="118">
        <f t="shared" si="317"/>
        <v>-23893.05</v>
      </c>
      <c r="BT148" s="118">
        <f t="shared" si="317"/>
        <v>-21387.75</v>
      </c>
      <c r="BU148" s="118">
        <f t="shared" si="317"/>
        <v>-19734.759999999998</v>
      </c>
      <c r="BV148" s="118">
        <f t="shared" si="317"/>
        <v>-10247.299999999999</v>
      </c>
      <c r="BW148" s="118">
        <f t="shared" ref="BW148:CA148" si="318">SUM(BW144:BW147)</f>
        <v>5758.47</v>
      </c>
      <c r="BX148" s="118">
        <f t="shared" si="318"/>
        <v>0</v>
      </c>
      <c r="BY148" s="118">
        <f t="shared" si="318"/>
        <v>0</v>
      </c>
      <c r="BZ148" s="118">
        <f t="shared" si="318"/>
        <v>0</v>
      </c>
      <c r="CA148" s="118">
        <f t="shared" si="318"/>
        <v>0</v>
      </c>
    </row>
    <row r="149" spans="1:79" x14ac:dyDescent="0.2">
      <c r="B149" s="39" t="s">
        <v>261</v>
      </c>
      <c r="D149" s="115">
        <f>D143+D148</f>
        <v>0</v>
      </c>
      <c r="E149" s="115">
        <f>E143+E148</f>
        <v>0</v>
      </c>
      <c r="F149" s="115">
        <f t="shared" ref="F149:BO149" si="319">F143+F148</f>
        <v>0</v>
      </c>
      <c r="G149" s="115">
        <f t="shared" si="319"/>
        <v>0</v>
      </c>
      <c r="H149" s="115">
        <f t="shared" si="319"/>
        <v>0</v>
      </c>
      <c r="I149" s="115">
        <f t="shared" si="319"/>
        <v>0</v>
      </c>
      <c r="J149" s="115">
        <f t="shared" si="319"/>
        <v>-351.50704753688728</v>
      </c>
      <c r="K149" s="115">
        <f t="shared" si="319"/>
        <v>-2274.108186837766</v>
      </c>
      <c r="L149" s="115">
        <f t="shared" si="319"/>
        <v>-6288.3936197640251</v>
      </c>
      <c r="M149" s="115">
        <f t="shared" si="319"/>
        <v>-17688.921906717427</v>
      </c>
      <c r="N149" s="115">
        <f t="shared" si="319"/>
        <v>-39549.126935940309</v>
      </c>
      <c r="O149" s="115">
        <f t="shared" si="319"/>
        <v>-71413.40498883072</v>
      </c>
      <c r="P149" s="115">
        <f t="shared" si="319"/>
        <v>-106783.80900258321</v>
      </c>
      <c r="Q149" s="115">
        <f t="shared" si="319"/>
        <v>-136082.298426272</v>
      </c>
      <c r="R149" s="115">
        <f t="shared" si="319"/>
        <v>-157711.75558290488</v>
      </c>
      <c r="S149" s="115">
        <f t="shared" si="319"/>
        <v>-168815.65389830217</v>
      </c>
      <c r="T149" s="115">
        <f t="shared" si="319"/>
        <v>-97137.761536656035</v>
      </c>
      <c r="U149" s="115">
        <f t="shared" si="319"/>
        <v>-87136.998907818604</v>
      </c>
      <c r="V149" s="115">
        <f t="shared" si="319"/>
        <v>-71538.889062626622</v>
      </c>
      <c r="W149" s="115">
        <f t="shared" si="319"/>
        <v>-54471.320990851164</v>
      </c>
      <c r="X149" s="115">
        <f t="shared" si="319"/>
        <v>-34180.629723944934</v>
      </c>
      <c r="Y149" s="115">
        <f t="shared" si="319"/>
        <v>-10881.920068880685</v>
      </c>
      <c r="Z149" s="115">
        <f t="shared" si="319"/>
        <v>11459.687873606312</v>
      </c>
      <c r="AA149" s="115">
        <f t="shared" si="319"/>
        <v>36041.404239555697</v>
      </c>
      <c r="AB149" s="115">
        <f t="shared" si="319"/>
        <v>73143.296476315678</v>
      </c>
      <c r="AC149" s="115">
        <f t="shared" si="319"/>
        <v>134046.04821059894</v>
      </c>
      <c r="AD149" s="115">
        <f t="shared" si="319"/>
        <v>53599.553828409742</v>
      </c>
      <c r="AE149" s="115">
        <f t="shared" si="319"/>
        <v>123757.82001424729</v>
      </c>
      <c r="AF149" s="115">
        <f t="shared" si="319"/>
        <v>249024.3041587359</v>
      </c>
      <c r="AG149" s="115">
        <f t="shared" si="319"/>
        <v>331727.31630931405</v>
      </c>
      <c r="AH149" s="115">
        <f t="shared" si="319"/>
        <v>412937.74610551615</v>
      </c>
      <c r="AI149" s="115">
        <f t="shared" si="319"/>
        <v>489337.63920044753</v>
      </c>
      <c r="AJ149" s="115">
        <f t="shared" si="319"/>
        <v>563394.78274136351</v>
      </c>
      <c r="AK149" s="115">
        <f t="shared" si="319"/>
        <v>634609.59975897009</v>
      </c>
      <c r="AL149" s="115">
        <f t="shared" si="319"/>
        <v>696453.5572898672</v>
      </c>
      <c r="AM149" s="115">
        <f t="shared" si="319"/>
        <v>748899.39157818432</v>
      </c>
      <c r="AN149" s="115">
        <f t="shared" si="319"/>
        <v>800082.92199521407</v>
      </c>
      <c r="AO149" s="115">
        <f t="shared" si="319"/>
        <v>861576.76956302673</v>
      </c>
      <c r="AP149" s="115">
        <f t="shared" si="319"/>
        <v>936888.33136002184</v>
      </c>
      <c r="AQ149" s="115">
        <f t="shared" si="319"/>
        <v>1032698.258483157</v>
      </c>
      <c r="AR149" s="115">
        <f t="shared" si="319"/>
        <v>391673.32431365852</v>
      </c>
      <c r="AS149" s="115">
        <f t="shared" si="319"/>
        <v>504701.0107074143</v>
      </c>
      <c r="AT149" s="115">
        <f t="shared" si="319"/>
        <v>620284.91251203883</v>
      </c>
      <c r="AU149" s="115">
        <f t="shared" si="319"/>
        <v>731658.32510592684</v>
      </c>
      <c r="AV149" s="115">
        <f t="shared" si="319"/>
        <v>842431.79556470294</v>
      </c>
      <c r="AW149" s="115">
        <f t="shared" si="319"/>
        <v>947998.91401575215</v>
      </c>
      <c r="AX149" s="115">
        <f t="shared" si="319"/>
        <v>1047941.2303915874</v>
      </c>
      <c r="AY149" s="115">
        <f t="shared" si="319"/>
        <v>1139397.4682155307</v>
      </c>
      <c r="AZ149" s="115">
        <f t="shared" si="319"/>
        <v>1196393.5782155308</v>
      </c>
      <c r="BA149" s="115">
        <f t="shared" si="319"/>
        <v>1253221.3982155309</v>
      </c>
      <c r="BB149" s="115">
        <f t="shared" si="319"/>
        <v>1316570.478215531</v>
      </c>
      <c r="BC149" s="115">
        <f t="shared" si="319"/>
        <v>1391962.498215531</v>
      </c>
      <c r="BD149" s="115">
        <f t="shared" si="319"/>
        <v>172697.87817743979</v>
      </c>
      <c r="BE149" s="115">
        <f t="shared" si="319"/>
        <v>233759.00407401824</v>
      </c>
      <c r="BF149" s="115">
        <f t="shared" si="319"/>
        <v>296892.50822258054</v>
      </c>
      <c r="BG149" s="115">
        <f t="shared" si="319"/>
        <v>351067.35803546215</v>
      </c>
      <c r="BH149" s="115">
        <f t="shared" si="319"/>
        <v>397295.24532041082</v>
      </c>
      <c r="BI149" s="115">
        <f t="shared" si="319"/>
        <v>433368.95282622677</v>
      </c>
      <c r="BJ149" s="115">
        <f t="shared" si="319"/>
        <v>450465.49036095198</v>
      </c>
      <c r="BK149" s="115">
        <f t="shared" si="319"/>
        <v>451853.76136630197</v>
      </c>
      <c r="BL149" s="115">
        <f t="shared" si="319"/>
        <v>449572.30136630195</v>
      </c>
      <c r="BM149" s="115">
        <f t="shared" si="319"/>
        <v>448825.63136630197</v>
      </c>
      <c r="BN149" s="115">
        <f t="shared" si="319"/>
        <v>443347.39136630198</v>
      </c>
      <c r="BO149" s="115">
        <f t="shared" si="319"/>
        <v>432089.44136630197</v>
      </c>
      <c r="BP149" s="115">
        <f t="shared" ref="BP149:BV149" si="320">BP143+BP148</f>
        <v>-39049.129639048013</v>
      </c>
      <c r="BQ149" s="115">
        <f t="shared" si="320"/>
        <v>-63775.299639048011</v>
      </c>
      <c r="BR149" s="115">
        <f t="shared" si="320"/>
        <v>-89578.249639048008</v>
      </c>
      <c r="BS149" s="115">
        <f t="shared" si="320"/>
        <v>-113471.29963904801</v>
      </c>
      <c r="BT149" s="115">
        <f t="shared" si="320"/>
        <v>-134859.049639048</v>
      </c>
      <c r="BU149" s="115">
        <f t="shared" si="320"/>
        <v>-154593.80963904801</v>
      </c>
      <c r="BV149" s="115">
        <f t="shared" si="320"/>
        <v>-164841.10963904799</v>
      </c>
      <c r="BW149" s="115">
        <f t="shared" ref="BW149:CA149" si="321">BW143+BW148</f>
        <v>-159082.63963904799</v>
      </c>
      <c r="BX149" s="115">
        <f>BX143+BX148</f>
        <v>-159082.63963904799</v>
      </c>
      <c r="BY149" s="115">
        <f t="shared" si="321"/>
        <v>-159082.63963904799</v>
      </c>
      <c r="BZ149" s="115">
        <f t="shared" si="321"/>
        <v>-159082.63963904799</v>
      </c>
      <c r="CA149" s="115">
        <f t="shared" si="321"/>
        <v>-159082.63963904799</v>
      </c>
    </row>
    <row r="150" spans="1:79" x14ac:dyDescent="0.2">
      <c r="BW150" s="115"/>
      <c r="BX150" s="115"/>
      <c r="BY150" s="115"/>
      <c r="BZ150" s="115"/>
      <c r="CA150" s="115"/>
    </row>
    <row r="151" spans="1:79" x14ac:dyDescent="0.2">
      <c r="A151" s="106" t="s">
        <v>401</v>
      </c>
      <c r="C151" s="114">
        <v>18238171</v>
      </c>
      <c r="BW151" s="115"/>
      <c r="BX151" s="115"/>
      <c r="BY151" s="115"/>
      <c r="BZ151" s="115"/>
      <c r="CA151" s="115"/>
    </row>
    <row r="152" spans="1:79" x14ac:dyDescent="0.2">
      <c r="B152" s="39" t="s">
        <v>257</v>
      </c>
      <c r="C152" s="114">
        <v>25400371</v>
      </c>
      <c r="D152" s="115">
        <v>0</v>
      </c>
      <c r="E152" s="115">
        <f>D160</f>
        <v>0</v>
      </c>
      <c r="F152" s="115">
        <f>E160</f>
        <v>0</v>
      </c>
      <c r="G152" s="115">
        <f t="shared" ref="G152:BO152" si="322">F160</f>
        <v>0</v>
      </c>
      <c r="H152" s="115">
        <f t="shared" si="322"/>
        <v>0</v>
      </c>
      <c r="I152" s="115">
        <f t="shared" si="322"/>
        <v>0</v>
      </c>
      <c r="J152" s="115">
        <f t="shared" si="322"/>
        <v>0</v>
      </c>
      <c r="K152" s="115">
        <f t="shared" si="322"/>
        <v>-1081.7066867040501</v>
      </c>
      <c r="L152" s="115">
        <f t="shared" si="322"/>
        <v>-4181.5971693267365</v>
      </c>
      <c r="M152" s="115">
        <f t="shared" si="322"/>
        <v>-8016.8833035155731</v>
      </c>
      <c r="N152" s="115">
        <f t="shared" si="322"/>
        <v>-12714.246690404198</v>
      </c>
      <c r="O152" s="115">
        <f t="shared" si="322"/>
        <v>-16778.24834150188</v>
      </c>
      <c r="P152" s="115">
        <f t="shared" si="322"/>
        <v>-19298.148943597153</v>
      </c>
      <c r="Q152" s="115">
        <f t="shared" si="322"/>
        <v>-15048.111682671712</v>
      </c>
      <c r="R152" s="115">
        <f t="shared" si="322"/>
        <v>-13530.89358035692</v>
      </c>
      <c r="S152" s="115">
        <f t="shared" si="322"/>
        <v>-7918.5188479918261</v>
      </c>
      <c r="T152" s="115">
        <f t="shared" si="322"/>
        <v>1905.3042021579213</v>
      </c>
      <c r="U152" s="115">
        <f t="shared" si="322"/>
        <v>27134.379998075088</v>
      </c>
      <c r="V152" s="115">
        <f t="shared" si="322"/>
        <v>39705.199018910949</v>
      </c>
      <c r="W152" s="115">
        <f t="shared" si="322"/>
        <v>51695.42943887876</v>
      </c>
      <c r="X152" s="115">
        <f t="shared" si="322"/>
        <v>61514.226186526786</v>
      </c>
      <c r="Y152" s="115">
        <f t="shared" si="322"/>
        <v>71919.576771563035</v>
      </c>
      <c r="Z152" s="115">
        <f t="shared" si="322"/>
        <v>83925.281589214777</v>
      </c>
      <c r="AA152" s="115">
        <f t="shared" si="322"/>
        <v>97088.978306137171</v>
      </c>
      <c r="AB152" s="115">
        <f t="shared" si="322"/>
        <v>112628.36813675992</v>
      </c>
      <c r="AC152" s="115">
        <f t="shared" si="322"/>
        <v>131976.7717082524</v>
      </c>
      <c r="AD152" s="115">
        <f t="shared" si="322"/>
        <v>156533.63368639909</v>
      </c>
      <c r="AE152" s="115">
        <f t="shared" si="322"/>
        <v>177250.28204210254</v>
      </c>
      <c r="AF152" s="115">
        <f t="shared" si="322"/>
        <v>209619.53725418181</v>
      </c>
      <c r="AG152" s="115">
        <f t="shared" si="322"/>
        <v>135012.82945661014</v>
      </c>
      <c r="AH152" s="115">
        <f t="shared" si="322"/>
        <v>166427.24951031292</v>
      </c>
      <c r="AI152" s="115">
        <f t="shared" si="322"/>
        <v>194056.65855609218</v>
      </c>
      <c r="AJ152" s="115">
        <f t="shared" si="322"/>
        <v>217807.75419146853</v>
      </c>
      <c r="AK152" s="115">
        <f t="shared" si="322"/>
        <v>241770.46704385529</v>
      </c>
      <c r="AL152" s="115">
        <f t="shared" si="322"/>
        <v>266611.2435640755</v>
      </c>
      <c r="AM152" s="115">
        <f t="shared" si="322"/>
        <v>289987.4340478119</v>
      </c>
      <c r="AN152" s="115">
        <f t="shared" si="322"/>
        <v>312526.6340973475</v>
      </c>
      <c r="AO152" s="115">
        <f t="shared" si="322"/>
        <v>335502.6956239657</v>
      </c>
      <c r="AP152" s="115">
        <f t="shared" si="322"/>
        <v>359696.86446125724</v>
      </c>
      <c r="AQ152" s="115">
        <f t="shared" si="322"/>
        <v>387219.96662672615</v>
      </c>
      <c r="AR152" s="115">
        <f t="shared" si="322"/>
        <v>421956.92321495747</v>
      </c>
      <c r="AS152" s="115">
        <f t="shared" si="322"/>
        <v>147289.20861166564</v>
      </c>
      <c r="AT152" s="115">
        <f t="shared" si="322"/>
        <v>186172.44595769208</v>
      </c>
      <c r="AU152" s="115">
        <f t="shared" si="322"/>
        <v>226352.76897200581</v>
      </c>
      <c r="AV152" s="115">
        <f t="shared" si="322"/>
        <v>266639.22807437798</v>
      </c>
      <c r="AW152" s="115">
        <f t="shared" si="322"/>
        <v>308281.20501098759</v>
      </c>
      <c r="AX152" s="115">
        <f t="shared" si="322"/>
        <v>352198.8701933155</v>
      </c>
      <c r="AY152" s="115">
        <f t="shared" si="322"/>
        <v>399677.35436854378</v>
      </c>
      <c r="AZ152" s="115">
        <f t="shared" si="322"/>
        <v>449269.51861617737</v>
      </c>
      <c r="BA152" s="115">
        <f t="shared" si="322"/>
        <v>489178.27861617738</v>
      </c>
      <c r="BB152" s="115">
        <f t="shared" si="322"/>
        <v>532067.52861617738</v>
      </c>
      <c r="BC152" s="115">
        <f t="shared" si="322"/>
        <v>579584.55861617741</v>
      </c>
      <c r="BD152" s="115">
        <f t="shared" si="322"/>
        <v>634903.67861617741</v>
      </c>
      <c r="BE152" s="115">
        <f t="shared" si="322"/>
        <v>165122.04294622672</v>
      </c>
      <c r="BF152" s="115">
        <f t="shared" si="322"/>
        <v>212665.55471210516</v>
      </c>
      <c r="BG152" s="115">
        <f t="shared" si="322"/>
        <v>262609.45447379345</v>
      </c>
      <c r="BH152" s="115">
        <f t="shared" si="322"/>
        <v>309946.4593607529</v>
      </c>
      <c r="BI152" s="115">
        <f t="shared" si="322"/>
        <v>357421.06582302996</v>
      </c>
      <c r="BJ152" s="115">
        <f t="shared" si="322"/>
        <v>409384.31742145109</v>
      </c>
      <c r="BK152" s="115">
        <f t="shared" si="322"/>
        <v>462149.11870891473</v>
      </c>
      <c r="BL152" s="115">
        <f t="shared" si="322"/>
        <v>515962.21674349194</v>
      </c>
      <c r="BM152" s="115">
        <f t="shared" si="322"/>
        <v>-3.2565080327913165E-3</v>
      </c>
      <c r="BN152" s="115">
        <f t="shared" si="322"/>
        <v>-3.2565080327913165E-3</v>
      </c>
      <c r="BO152" s="115">
        <f t="shared" si="322"/>
        <v>-3.2565080327913165E-3</v>
      </c>
      <c r="BP152" s="115">
        <f t="shared" ref="BP152" si="323">BO160</f>
        <v>-3.2565080327913165E-3</v>
      </c>
      <c r="BQ152" s="115">
        <f t="shared" ref="BQ152" si="324">BP160</f>
        <v>-3.2565080327913165E-3</v>
      </c>
      <c r="BR152" s="115">
        <f t="shared" ref="BR152" si="325">BQ160</f>
        <v>-3.2565080327913165E-3</v>
      </c>
      <c r="BS152" s="115">
        <f t="shared" ref="BS152" si="326">BR160</f>
        <v>-3.2565080327913165E-3</v>
      </c>
      <c r="BT152" s="115">
        <f t="shared" ref="BT152" si="327">BS160</f>
        <v>-3.2565080327913165E-3</v>
      </c>
      <c r="BU152" s="115">
        <f t="shared" ref="BU152" si="328">BT160</f>
        <v>-3.2565080327913165E-3</v>
      </c>
      <c r="BV152" s="115">
        <f t="shared" ref="BV152" si="329">BU160</f>
        <v>-3.2565080327913165E-3</v>
      </c>
      <c r="BW152" s="115">
        <f t="shared" ref="BW152" si="330">BV160</f>
        <v>-3.2565080327913165E-3</v>
      </c>
      <c r="BX152" s="115">
        <f t="shared" ref="BX152" si="331">BW160</f>
        <v>-3.2565080327913165E-3</v>
      </c>
      <c r="BY152" s="115">
        <f t="shared" ref="BY152" si="332">BX160</f>
        <v>-3.2565080327913165E-3</v>
      </c>
      <c r="BZ152" s="115">
        <f t="shared" ref="BZ152" si="333">BY160</f>
        <v>-3.2565080327913165E-3</v>
      </c>
      <c r="CA152" s="115">
        <f t="shared" ref="CA152" si="334">BZ160</f>
        <v>-3.2565080327913165E-3</v>
      </c>
    </row>
    <row r="153" spans="1:79" x14ac:dyDescent="0.2">
      <c r="A153" s="121"/>
      <c r="B153" s="116" t="s">
        <v>258</v>
      </c>
      <c r="C153" s="116"/>
      <c r="D153" s="305">
        <v>0</v>
      </c>
      <c r="E153" s="305">
        <v>0</v>
      </c>
      <c r="F153" s="305">
        <v>0</v>
      </c>
      <c r="G153" s="305">
        <v>0</v>
      </c>
      <c r="H153" s="305">
        <v>0</v>
      </c>
      <c r="I153" s="305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13589.756486081116</v>
      </c>
      <c r="U153" s="305">
        <v>0</v>
      </c>
      <c r="V153" s="305">
        <v>0</v>
      </c>
      <c r="W153" s="305">
        <v>0</v>
      </c>
      <c r="X153" s="305">
        <v>0</v>
      </c>
      <c r="Y153" s="305">
        <v>0</v>
      </c>
      <c r="Z153" s="305">
        <v>0</v>
      </c>
      <c r="AA153" s="305">
        <v>0</v>
      </c>
      <c r="AB153" s="305">
        <v>0</v>
      </c>
      <c r="AC153" s="305">
        <v>0</v>
      </c>
      <c r="AD153" s="305">
        <v>0</v>
      </c>
      <c r="AE153" s="305">
        <v>0</v>
      </c>
      <c r="AF153" s="305">
        <v>-107686.15935364182</v>
      </c>
      <c r="AG153" s="305">
        <v>0</v>
      </c>
      <c r="AH153" s="305">
        <v>0</v>
      </c>
      <c r="AI153" s="305">
        <v>0</v>
      </c>
      <c r="AJ153" s="305">
        <v>0</v>
      </c>
      <c r="AK153" s="305">
        <v>0</v>
      </c>
      <c r="AL153" s="305">
        <v>0</v>
      </c>
      <c r="AM153" s="305">
        <v>0</v>
      </c>
      <c r="AN153" s="305">
        <v>0</v>
      </c>
      <c r="AO153" s="305">
        <v>0</v>
      </c>
      <c r="AP153" s="305">
        <v>0</v>
      </c>
      <c r="AQ153" s="305">
        <v>0</v>
      </c>
      <c r="AR153" s="305">
        <v>-312526.63409734803</v>
      </c>
      <c r="AS153" s="305">
        <v>0</v>
      </c>
      <c r="AT153" s="305">
        <v>0</v>
      </c>
      <c r="AU153" s="305">
        <v>0</v>
      </c>
      <c r="AV153" s="305">
        <v>0</v>
      </c>
      <c r="AW153" s="305">
        <v>0</v>
      </c>
      <c r="AX153" s="305">
        <v>0</v>
      </c>
      <c r="AY153" s="305">
        <v>0</v>
      </c>
      <c r="AZ153" s="305">
        <v>0</v>
      </c>
      <c r="BA153" s="305">
        <v>0</v>
      </c>
      <c r="BB153" s="305">
        <v>0</v>
      </c>
      <c r="BC153" s="305">
        <v>0</v>
      </c>
      <c r="BD153" s="305">
        <v>-449269.52</v>
      </c>
      <c r="BE153" s="305">
        <v>0</v>
      </c>
      <c r="BF153" s="305">
        <v>0</v>
      </c>
      <c r="BG153" s="305">
        <v>0</v>
      </c>
      <c r="BH153" s="305">
        <v>0</v>
      </c>
      <c r="BI153" s="305">
        <v>0</v>
      </c>
      <c r="BJ153" s="305">
        <v>0</v>
      </c>
      <c r="BK153" s="305">
        <v>0</v>
      </c>
      <c r="BL153" s="305">
        <v>0</v>
      </c>
      <c r="BM153" s="305">
        <v>0</v>
      </c>
      <c r="BN153" s="305">
        <v>0</v>
      </c>
      <c r="BO153" s="305">
        <v>0</v>
      </c>
      <c r="BP153" s="305">
        <v>0</v>
      </c>
      <c r="BQ153" s="305">
        <v>0</v>
      </c>
      <c r="BR153" s="305">
        <v>0</v>
      </c>
      <c r="BS153" s="305">
        <v>0</v>
      </c>
      <c r="BT153" s="305">
        <v>0</v>
      </c>
      <c r="BU153" s="305">
        <v>0</v>
      </c>
      <c r="BV153" s="305">
        <v>0</v>
      </c>
      <c r="BW153" s="305">
        <v>0</v>
      </c>
      <c r="BX153" s="305"/>
      <c r="BY153" s="305"/>
      <c r="BZ153" s="305"/>
      <c r="CA153" s="305"/>
    </row>
    <row r="154" spans="1:79" x14ac:dyDescent="0.2">
      <c r="A154" s="121"/>
      <c r="B154" s="116" t="s">
        <v>399</v>
      </c>
      <c r="C154" s="116"/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0</v>
      </c>
      <c r="W154" s="305">
        <v>0</v>
      </c>
      <c r="X154" s="305">
        <v>0</v>
      </c>
      <c r="Y154" s="305">
        <v>0</v>
      </c>
      <c r="Z154" s="305">
        <v>0</v>
      </c>
      <c r="AA154" s="305">
        <v>0</v>
      </c>
      <c r="AB154" s="305">
        <v>0</v>
      </c>
      <c r="AC154" s="305">
        <v>0</v>
      </c>
      <c r="AD154" s="305">
        <v>-9371.6731231050944</v>
      </c>
      <c r="AE154" s="305">
        <v>-75.320059366684291</v>
      </c>
      <c r="AF154" s="305">
        <v>7.5024526033375878</v>
      </c>
      <c r="AG154" s="305">
        <v>-4.5612064030065085</v>
      </c>
      <c r="AH154" s="305">
        <v>-1.5935997761116596</v>
      </c>
      <c r="AI154" s="305">
        <v>0</v>
      </c>
      <c r="AJ154" s="305">
        <v>0</v>
      </c>
      <c r="AK154" s="305">
        <v>0</v>
      </c>
      <c r="AL154" s="305">
        <v>0</v>
      </c>
      <c r="AM154" s="305">
        <v>0</v>
      </c>
      <c r="AN154" s="305">
        <v>0</v>
      </c>
      <c r="AO154" s="305">
        <v>0</v>
      </c>
      <c r="AP154" s="305">
        <v>0</v>
      </c>
      <c r="AQ154" s="305">
        <v>0</v>
      </c>
      <c r="AR154" s="305">
        <v>0</v>
      </c>
      <c r="AS154" s="305">
        <v>0</v>
      </c>
      <c r="AT154" s="305">
        <v>0</v>
      </c>
      <c r="AU154" s="305">
        <v>0</v>
      </c>
      <c r="AV154" s="305">
        <v>0</v>
      </c>
      <c r="AW154" s="305">
        <v>0</v>
      </c>
      <c r="AX154" s="305">
        <v>0</v>
      </c>
      <c r="AY154" s="305">
        <v>0</v>
      </c>
      <c r="AZ154" s="305">
        <v>0</v>
      </c>
      <c r="BA154" s="305">
        <v>0</v>
      </c>
      <c r="BB154" s="305">
        <v>0</v>
      </c>
      <c r="BC154" s="305">
        <v>0</v>
      </c>
      <c r="BD154" s="305">
        <v>0</v>
      </c>
      <c r="BE154" s="305">
        <v>0</v>
      </c>
      <c r="BF154" s="305">
        <v>0</v>
      </c>
      <c r="BG154" s="305">
        <v>0</v>
      </c>
      <c r="BH154" s="305">
        <v>0</v>
      </c>
      <c r="BI154" s="305">
        <v>0</v>
      </c>
      <c r="BJ154" s="305">
        <v>0</v>
      </c>
      <c r="BK154" s="305">
        <v>0</v>
      </c>
      <c r="BL154" s="305">
        <v>0</v>
      </c>
      <c r="BM154" s="305">
        <v>0</v>
      </c>
      <c r="BN154" s="305">
        <v>0</v>
      </c>
      <c r="BO154" s="305">
        <v>0</v>
      </c>
      <c r="BP154" s="305">
        <v>0</v>
      </c>
      <c r="BQ154" s="305">
        <v>0</v>
      </c>
      <c r="BR154" s="305">
        <v>0</v>
      </c>
      <c r="BS154" s="305">
        <v>0</v>
      </c>
      <c r="BT154" s="305">
        <v>0</v>
      </c>
      <c r="BU154" s="305">
        <v>0</v>
      </c>
      <c r="BV154" s="305">
        <v>0</v>
      </c>
      <c r="BW154" s="305">
        <v>0</v>
      </c>
      <c r="BX154" s="305"/>
      <c r="BY154" s="305"/>
      <c r="BZ154" s="305"/>
      <c r="CA154" s="305"/>
    </row>
    <row r="155" spans="1:79" x14ac:dyDescent="0.2">
      <c r="A155" s="121"/>
      <c r="B155" s="116" t="s">
        <v>281</v>
      </c>
      <c r="C155" s="116"/>
      <c r="D155" s="305">
        <v>0</v>
      </c>
      <c r="E155" s="305">
        <v>0</v>
      </c>
      <c r="F155" s="305">
        <v>0</v>
      </c>
      <c r="G155" s="305">
        <v>0</v>
      </c>
      <c r="H155" s="305">
        <v>0</v>
      </c>
      <c r="I155" s="305">
        <v>0</v>
      </c>
      <c r="J155" s="305">
        <v>0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0</v>
      </c>
      <c r="W155" s="305">
        <v>0</v>
      </c>
      <c r="X155" s="305">
        <v>0</v>
      </c>
      <c r="Y155" s="305">
        <v>0</v>
      </c>
      <c r="Z155" s="305">
        <v>0</v>
      </c>
      <c r="AA155" s="305">
        <v>0</v>
      </c>
      <c r="AB155" s="305">
        <v>0</v>
      </c>
      <c r="AC155" s="305">
        <v>0</v>
      </c>
      <c r="AD155" s="305">
        <v>0</v>
      </c>
      <c r="AE155" s="305">
        <v>0</v>
      </c>
      <c r="AF155" s="305">
        <v>0</v>
      </c>
      <c r="AG155" s="305">
        <v>0</v>
      </c>
      <c r="AH155" s="305">
        <v>0</v>
      </c>
      <c r="AI155" s="305">
        <v>0</v>
      </c>
      <c r="AJ155" s="305">
        <v>0</v>
      </c>
      <c r="AK155" s="305">
        <v>0</v>
      </c>
      <c r="AL155" s="305">
        <v>0</v>
      </c>
      <c r="AM155" s="305">
        <v>0</v>
      </c>
      <c r="AN155" s="305">
        <v>0</v>
      </c>
      <c r="AO155" s="305">
        <v>0</v>
      </c>
      <c r="AP155" s="305">
        <v>0</v>
      </c>
      <c r="AQ155" s="305">
        <v>0</v>
      </c>
      <c r="AR155" s="305">
        <v>0</v>
      </c>
      <c r="AS155" s="305">
        <v>0</v>
      </c>
      <c r="AT155" s="305">
        <v>0</v>
      </c>
      <c r="AU155" s="305">
        <v>0</v>
      </c>
      <c r="AV155" s="305">
        <v>0</v>
      </c>
      <c r="AW155" s="305">
        <v>0</v>
      </c>
      <c r="AX155" s="305">
        <v>0</v>
      </c>
      <c r="AY155" s="305">
        <v>0</v>
      </c>
      <c r="AZ155" s="305">
        <v>0</v>
      </c>
      <c r="BA155" s="305">
        <v>0</v>
      </c>
      <c r="BB155" s="305">
        <v>0</v>
      </c>
      <c r="BC155" s="305">
        <v>0</v>
      </c>
      <c r="BD155" s="305">
        <v>0</v>
      </c>
      <c r="BE155" s="305">
        <v>0</v>
      </c>
      <c r="BF155" s="305">
        <v>0</v>
      </c>
      <c r="BG155" s="305">
        <v>0</v>
      </c>
      <c r="BH155" s="305">
        <v>0</v>
      </c>
      <c r="BI155" s="305">
        <v>0</v>
      </c>
      <c r="BJ155" s="305">
        <v>0</v>
      </c>
      <c r="BK155" s="305">
        <v>0</v>
      </c>
      <c r="BL155" s="305">
        <v>-515962.22</v>
      </c>
      <c r="BM155" s="305">
        <v>0</v>
      </c>
      <c r="BN155" s="305">
        <v>0</v>
      </c>
      <c r="BO155" s="305">
        <v>0</v>
      </c>
      <c r="BP155" s="305">
        <v>0</v>
      </c>
      <c r="BQ155" s="305">
        <v>0</v>
      </c>
      <c r="BR155" s="305">
        <v>0</v>
      </c>
      <c r="BS155" s="305">
        <v>0</v>
      </c>
      <c r="BT155" s="305">
        <v>0</v>
      </c>
      <c r="BU155" s="305">
        <v>0</v>
      </c>
      <c r="BV155" s="305">
        <v>0</v>
      </c>
      <c r="BW155" s="305">
        <v>0</v>
      </c>
      <c r="BX155" s="305"/>
      <c r="BY155" s="305"/>
      <c r="BZ155" s="305"/>
      <c r="CA155" s="305"/>
    </row>
    <row r="156" spans="1:79" x14ac:dyDescent="0.2">
      <c r="A156" s="121"/>
      <c r="B156" s="116" t="s">
        <v>402</v>
      </c>
      <c r="C156" s="116"/>
      <c r="D156" s="305">
        <v>0</v>
      </c>
      <c r="E156" s="305">
        <v>0</v>
      </c>
      <c r="F156" s="305">
        <v>0</v>
      </c>
      <c r="G156" s="305">
        <v>0</v>
      </c>
      <c r="H156" s="305">
        <v>0</v>
      </c>
      <c r="I156" s="305">
        <v>0</v>
      </c>
      <c r="J156" s="305">
        <v>0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5708.3924575160381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0</v>
      </c>
      <c r="W156" s="305">
        <v>0</v>
      </c>
      <c r="X156" s="305">
        <v>0</v>
      </c>
      <c r="Y156" s="305">
        <v>0</v>
      </c>
      <c r="Z156" s="305">
        <v>0</v>
      </c>
      <c r="AA156" s="305">
        <v>0</v>
      </c>
      <c r="AB156" s="305">
        <v>0</v>
      </c>
      <c r="AC156" s="305">
        <v>0</v>
      </c>
      <c r="AD156" s="305">
        <v>0</v>
      </c>
      <c r="AE156" s="305">
        <v>0</v>
      </c>
      <c r="AF156" s="305">
        <v>0</v>
      </c>
      <c r="AG156" s="305">
        <v>0</v>
      </c>
      <c r="AH156" s="305">
        <v>0</v>
      </c>
      <c r="AI156" s="305">
        <v>0</v>
      </c>
      <c r="AJ156" s="305">
        <v>0</v>
      </c>
      <c r="AK156" s="305">
        <v>0</v>
      </c>
      <c r="AL156" s="305">
        <v>0</v>
      </c>
      <c r="AM156" s="305">
        <v>0</v>
      </c>
      <c r="AN156" s="305">
        <v>0</v>
      </c>
      <c r="AO156" s="305">
        <v>0</v>
      </c>
      <c r="AP156" s="305">
        <v>0</v>
      </c>
      <c r="AQ156" s="305">
        <v>0</v>
      </c>
      <c r="AR156" s="305">
        <v>0</v>
      </c>
      <c r="AS156" s="305">
        <v>0</v>
      </c>
      <c r="AT156" s="305">
        <v>0</v>
      </c>
      <c r="AU156" s="305">
        <v>0</v>
      </c>
      <c r="AV156" s="305">
        <v>0</v>
      </c>
      <c r="AW156" s="305">
        <v>0</v>
      </c>
      <c r="AX156" s="305">
        <v>0</v>
      </c>
      <c r="AY156" s="305">
        <v>0</v>
      </c>
      <c r="AZ156" s="305">
        <v>0</v>
      </c>
      <c r="BA156" s="305">
        <v>0</v>
      </c>
      <c r="BB156" s="305">
        <v>0</v>
      </c>
      <c r="BC156" s="305">
        <v>0</v>
      </c>
      <c r="BD156" s="305">
        <v>0</v>
      </c>
      <c r="BE156" s="305">
        <v>0</v>
      </c>
      <c r="BF156" s="305">
        <v>0</v>
      </c>
      <c r="BG156" s="305">
        <v>0</v>
      </c>
      <c r="BH156" s="305">
        <v>0</v>
      </c>
      <c r="BI156" s="305">
        <v>0</v>
      </c>
      <c r="BJ156" s="305">
        <v>0</v>
      </c>
      <c r="BK156" s="305">
        <v>0</v>
      </c>
      <c r="BL156" s="305">
        <v>0</v>
      </c>
      <c r="BM156" s="305">
        <v>0</v>
      </c>
      <c r="BN156" s="305">
        <v>0</v>
      </c>
      <c r="BO156" s="305">
        <v>0</v>
      </c>
      <c r="BP156" s="305">
        <v>0</v>
      </c>
      <c r="BQ156" s="305">
        <v>0</v>
      </c>
      <c r="BR156" s="305">
        <v>0</v>
      </c>
      <c r="BS156" s="305">
        <v>0</v>
      </c>
      <c r="BT156" s="305">
        <v>0</v>
      </c>
      <c r="BU156" s="305">
        <v>0</v>
      </c>
      <c r="BV156" s="305">
        <v>0</v>
      </c>
      <c r="BW156" s="305">
        <v>0</v>
      </c>
      <c r="BX156" s="305"/>
      <c r="BY156" s="305"/>
      <c r="BZ156" s="305"/>
      <c r="CA156" s="305"/>
    </row>
    <row r="157" spans="1:79" x14ac:dyDescent="0.2">
      <c r="A157" s="121"/>
      <c r="B157" s="116" t="s">
        <v>403</v>
      </c>
      <c r="C157" s="116"/>
      <c r="D157" s="305">
        <v>0</v>
      </c>
      <c r="E157" s="305">
        <v>0</v>
      </c>
      <c r="F157" s="305">
        <v>0</v>
      </c>
      <c r="G157" s="305">
        <v>0</v>
      </c>
      <c r="H157" s="305">
        <v>0</v>
      </c>
      <c r="I157" s="305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0</v>
      </c>
      <c r="W157" s="305">
        <v>0</v>
      </c>
      <c r="X157" s="305">
        <v>0</v>
      </c>
      <c r="Y157" s="305">
        <v>0</v>
      </c>
      <c r="Z157" s="305">
        <v>0</v>
      </c>
      <c r="AA157" s="305">
        <v>0</v>
      </c>
      <c r="AB157" s="305">
        <v>0</v>
      </c>
      <c r="AC157" s="305">
        <v>0</v>
      </c>
      <c r="AD157" s="305">
        <v>0</v>
      </c>
      <c r="AE157" s="305">
        <v>0</v>
      </c>
      <c r="AF157" s="305">
        <v>0</v>
      </c>
      <c r="AG157" s="305">
        <v>0</v>
      </c>
      <c r="AH157" s="305">
        <v>0</v>
      </c>
      <c r="AI157" s="305">
        <v>0</v>
      </c>
      <c r="AJ157" s="305">
        <v>0</v>
      </c>
      <c r="AK157" s="305">
        <v>0</v>
      </c>
      <c r="AL157" s="305">
        <v>0</v>
      </c>
      <c r="AM157" s="305">
        <v>0</v>
      </c>
      <c r="AN157" s="305">
        <v>0</v>
      </c>
      <c r="AO157" s="305">
        <v>0</v>
      </c>
      <c r="AP157" s="305">
        <v>0</v>
      </c>
      <c r="AQ157" s="305">
        <v>0</v>
      </c>
      <c r="AR157" s="305">
        <v>0</v>
      </c>
      <c r="AS157" s="305">
        <v>0</v>
      </c>
      <c r="AT157" s="305">
        <v>0</v>
      </c>
      <c r="AU157" s="305">
        <v>0</v>
      </c>
      <c r="AV157" s="305">
        <v>0</v>
      </c>
      <c r="AW157" s="305">
        <v>0</v>
      </c>
      <c r="AX157" s="305">
        <v>0</v>
      </c>
      <c r="AY157" s="305">
        <v>0</v>
      </c>
      <c r="AZ157" s="305"/>
      <c r="BA157" s="305"/>
      <c r="BB157" s="305"/>
      <c r="BC157" s="305"/>
      <c r="BD157" s="305">
        <v>-73163.790000000023</v>
      </c>
      <c r="BE157" s="305"/>
      <c r="BF157" s="305"/>
      <c r="BG157" s="305"/>
      <c r="BH157" s="305">
        <v>0</v>
      </c>
      <c r="BI157" s="305">
        <v>0</v>
      </c>
      <c r="BJ157" s="305">
        <v>0</v>
      </c>
      <c r="BK157" s="305">
        <v>0</v>
      </c>
      <c r="BL157" s="305">
        <v>0</v>
      </c>
      <c r="BM157" s="305">
        <v>0</v>
      </c>
      <c r="BN157" s="305">
        <v>0</v>
      </c>
      <c r="BO157" s="305">
        <v>0</v>
      </c>
      <c r="BP157" s="305">
        <v>0</v>
      </c>
      <c r="BQ157" s="305">
        <v>0</v>
      </c>
      <c r="BR157" s="305">
        <v>0</v>
      </c>
      <c r="BS157" s="305">
        <v>0</v>
      </c>
      <c r="BT157" s="305">
        <v>0</v>
      </c>
      <c r="BU157" s="305">
        <v>0</v>
      </c>
      <c r="BV157" s="305">
        <v>0</v>
      </c>
      <c r="BW157" s="305">
        <v>0</v>
      </c>
      <c r="BX157" s="305"/>
      <c r="BY157" s="305"/>
      <c r="BZ157" s="305"/>
      <c r="CA157" s="305"/>
    </row>
    <row r="158" spans="1:79" x14ac:dyDescent="0.2">
      <c r="A158" s="116"/>
      <c r="B158" s="116" t="s">
        <v>406</v>
      </c>
      <c r="C158" s="124"/>
      <c r="D158" s="305">
        <v>0</v>
      </c>
      <c r="E158" s="305">
        <v>0</v>
      </c>
      <c r="F158" s="305">
        <v>0</v>
      </c>
      <c r="G158" s="305">
        <v>0</v>
      </c>
      <c r="H158" s="305">
        <v>0</v>
      </c>
      <c r="I158" s="305">
        <v>0</v>
      </c>
      <c r="J158" s="305">
        <v>-1081.7066867040501</v>
      </c>
      <c r="K158" s="305">
        <v>-3099.8904826226862</v>
      </c>
      <c r="L158" s="305">
        <v>-3835.2861341888361</v>
      </c>
      <c r="M158" s="305">
        <v>-4697.3633868886236</v>
      </c>
      <c r="N158" s="305">
        <v>-4064.001651097682</v>
      </c>
      <c r="O158" s="305">
        <v>-2519.9006020952734</v>
      </c>
      <c r="P158" s="305">
        <v>-1458.3551965905972</v>
      </c>
      <c r="Q158" s="305">
        <v>1517.2181023147914</v>
      </c>
      <c r="R158" s="305">
        <v>5612.3747323650941</v>
      </c>
      <c r="S158" s="305">
        <v>9823.8230501497474</v>
      </c>
      <c r="T158" s="305">
        <v>11639.319309836052</v>
      </c>
      <c r="U158" s="305">
        <v>12570.819020835857</v>
      </c>
      <c r="V158" s="305">
        <v>11990.230419967813</v>
      </c>
      <c r="W158" s="305">
        <v>9818.7967476480244</v>
      </c>
      <c r="X158" s="305">
        <v>10405.350585036253</v>
      </c>
      <c r="Y158" s="305">
        <v>12005.704817651736</v>
      </c>
      <c r="Z158" s="305">
        <v>13163.696716922386</v>
      </c>
      <c r="AA158" s="305">
        <v>15539.389830622755</v>
      </c>
      <c r="AB158" s="305">
        <v>19348.403571492494</v>
      </c>
      <c r="AC158" s="305">
        <v>24556.86197814668</v>
      </c>
      <c r="AD158" s="305">
        <v>30088.321478808542</v>
      </c>
      <c r="AE158" s="305">
        <v>32444.575271445941</v>
      </c>
      <c r="AF158" s="305">
        <v>33071.94910346681</v>
      </c>
      <c r="AG158" s="305">
        <v>31418.981260105797</v>
      </c>
      <c r="AH158" s="305">
        <v>27631.002645555374</v>
      </c>
      <c r="AI158" s="305">
        <v>23751.095635376361</v>
      </c>
      <c r="AJ158" s="305">
        <v>23962.712852386743</v>
      </c>
      <c r="AK158" s="305">
        <v>24840.776520220224</v>
      </c>
      <c r="AL158" s="305">
        <v>23376.190483736427</v>
      </c>
      <c r="AM158" s="305">
        <v>22539.200049535608</v>
      </c>
      <c r="AN158" s="305">
        <v>22976.061526618196</v>
      </c>
      <c r="AO158" s="305">
        <v>24194.168837291538</v>
      </c>
      <c r="AP158" s="305">
        <v>27523.10216546891</v>
      </c>
      <c r="AQ158" s="305">
        <v>34736.956588231318</v>
      </c>
      <c r="AR158" s="305">
        <v>37858.919494056216</v>
      </c>
      <c r="AS158" s="305">
        <v>38883.237346026435</v>
      </c>
      <c r="AT158" s="305">
        <v>40180.323014313741</v>
      </c>
      <c r="AU158" s="305">
        <v>40286.459102372144</v>
      </c>
      <c r="AV158" s="305">
        <v>41641.976936609572</v>
      </c>
      <c r="AW158" s="305">
        <v>43917.665182327917</v>
      </c>
      <c r="AX158" s="305">
        <v>47478.484175228274</v>
      </c>
      <c r="AY158" s="305">
        <v>49592.164247633627</v>
      </c>
      <c r="AZ158" s="305">
        <v>39908.76</v>
      </c>
      <c r="BA158" s="305">
        <v>42889.25</v>
      </c>
      <c r="BB158" s="305">
        <v>47517.03</v>
      </c>
      <c r="BC158" s="305">
        <v>55319.12</v>
      </c>
      <c r="BD158" s="305">
        <v>52651.674330049362</v>
      </c>
      <c r="BE158" s="305">
        <v>47543.511765878444</v>
      </c>
      <c r="BF158" s="305">
        <v>49943.899761688306</v>
      </c>
      <c r="BG158" s="305">
        <v>47337.004886959425</v>
      </c>
      <c r="BH158" s="305">
        <v>47474.606462277057</v>
      </c>
      <c r="BI158" s="305">
        <v>51963.251598421157</v>
      </c>
      <c r="BJ158" s="305">
        <v>52764.801287463633</v>
      </c>
      <c r="BK158" s="305">
        <v>53813.09803457724</v>
      </c>
      <c r="BL158" s="305">
        <v>0</v>
      </c>
      <c r="BM158" s="305">
        <v>0</v>
      </c>
      <c r="BN158" s="305">
        <v>0</v>
      </c>
      <c r="BO158" s="305">
        <v>0</v>
      </c>
      <c r="BP158" s="305">
        <v>0</v>
      </c>
      <c r="BQ158" s="305">
        <v>0</v>
      </c>
      <c r="BR158" s="305">
        <v>0</v>
      </c>
      <c r="BS158" s="305">
        <v>0</v>
      </c>
      <c r="BT158" s="305">
        <v>0</v>
      </c>
      <c r="BU158" s="305">
        <v>0</v>
      </c>
      <c r="BV158" s="305">
        <v>0</v>
      </c>
      <c r="BW158" s="305">
        <v>0</v>
      </c>
      <c r="BX158" s="305"/>
      <c r="BY158" s="305"/>
      <c r="BZ158" s="305"/>
      <c r="CA158" s="305"/>
    </row>
    <row r="159" spans="1:79" x14ac:dyDescent="0.2">
      <c r="B159" s="39" t="s">
        <v>260</v>
      </c>
      <c r="D159" s="118">
        <f t="shared" ref="D159:AI159" si="335">SUM(D153:D158)</f>
        <v>0</v>
      </c>
      <c r="E159" s="118">
        <f t="shared" si="335"/>
        <v>0</v>
      </c>
      <c r="F159" s="118">
        <f t="shared" si="335"/>
        <v>0</v>
      </c>
      <c r="G159" s="118">
        <f t="shared" si="335"/>
        <v>0</v>
      </c>
      <c r="H159" s="118">
        <f t="shared" si="335"/>
        <v>0</v>
      </c>
      <c r="I159" s="118">
        <f t="shared" si="335"/>
        <v>0</v>
      </c>
      <c r="J159" s="118">
        <f t="shared" si="335"/>
        <v>-1081.7066867040501</v>
      </c>
      <c r="K159" s="118">
        <f t="shared" si="335"/>
        <v>-3099.8904826226862</v>
      </c>
      <c r="L159" s="118">
        <f t="shared" si="335"/>
        <v>-3835.2861341888361</v>
      </c>
      <c r="M159" s="118">
        <f t="shared" si="335"/>
        <v>-4697.3633868886236</v>
      </c>
      <c r="N159" s="118">
        <f t="shared" si="335"/>
        <v>-4064.001651097682</v>
      </c>
      <c r="O159" s="118">
        <f t="shared" si="335"/>
        <v>-2519.9006020952734</v>
      </c>
      <c r="P159" s="118">
        <f t="shared" si="335"/>
        <v>4250.0372609254409</v>
      </c>
      <c r="Q159" s="118">
        <f t="shared" si="335"/>
        <v>1517.2181023147914</v>
      </c>
      <c r="R159" s="118">
        <f t="shared" si="335"/>
        <v>5612.3747323650941</v>
      </c>
      <c r="S159" s="118">
        <f t="shared" si="335"/>
        <v>9823.8230501497474</v>
      </c>
      <c r="T159" s="118">
        <f t="shared" si="335"/>
        <v>25229.075795917168</v>
      </c>
      <c r="U159" s="118">
        <f t="shared" si="335"/>
        <v>12570.819020835857</v>
      </c>
      <c r="V159" s="118">
        <f t="shared" si="335"/>
        <v>11990.230419967813</v>
      </c>
      <c r="W159" s="118">
        <f t="shared" si="335"/>
        <v>9818.7967476480244</v>
      </c>
      <c r="X159" s="118">
        <f t="shared" si="335"/>
        <v>10405.350585036253</v>
      </c>
      <c r="Y159" s="118">
        <f t="shared" si="335"/>
        <v>12005.704817651736</v>
      </c>
      <c r="Z159" s="118">
        <f t="shared" si="335"/>
        <v>13163.696716922386</v>
      </c>
      <c r="AA159" s="118">
        <f t="shared" si="335"/>
        <v>15539.389830622755</v>
      </c>
      <c r="AB159" s="118">
        <f t="shared" si="335"/>
        <v>19348.403571492494</v>
      </c>
      <c r="AC159" s="118">
        <f t="shared" si="335"/>
        <v>24556.86197814668</v>
      </c>
      <c r="AD159" s="118">
        <f t="shared" si="335"/>
        <v>20716.648355703448</v>
      </c>
      <c r="AE159" s="118">
        <f t="shared" si="335"/>
        <v>32369.255212079257</v>
      </c>
      <c r="AF159" s="118">
        <f t="shared" si="335"/>
        <v>-74606.707797571667</v>
      </c>
      <c r="AG159" s="118">
        <f t="shared" si="335"/>
        <v>31414.42005370279</v>
      </c>
      <c r="AH159" s="118">
        <f t="shared" si="335"/>
        <v>27629.409045779263</v>
      </c>
      <c r="AI159" s="118">
        <f t="shared" si="335"/>
        <v>23751.095635376361</v>
      </c>
      <c r="AJ159" s="118">
        <f t="shared" ref="AJ159:BO159" si="336">SUM(AJ153:AJ158)</f>
        <v>23962.712852386743</v>
      </c>
      <c r="AK159" s="118">
        <f t="shared" si="336"/>
        <v>24840.776520220224</v>
      </c>
      <c r="AL159" s="118">
        <f t="shared" si="336"/>
        <v>23376.190483736427</v>
      </c>
      <c r="AM159" s="118">
        <f t="shared" si="336"/>
        <v>22539.200049535608</v>
      </c>
      <c r="AN159" s="118">
        <f t="shared" si="336"/>
        <v>22976.061526618196</v>
      </c>
      <c r="AO159" s="118">
        <f t="shared" si="336"/>
        <v>24194.168837291538</v>
      </c>
      <c r="AP159" s="118">
        <f t="shared" si="336"/>
        <v>27523.10216546891</v>
      </c>
      <c r="AQ159" s="118">
        <f t="shared" si="336"/>
        <v>34736.956588231318</v>
      </c>
      <c r="AR159" s="118">
        <f t="shared" si="336"/>
        <v>-274667.71460329182</v>
      </c>
      <c r="AS159" s="118">
        <f t="shared" si="336"/>
        <v>38883.237346026435</v>
      </c>
      <c r="AT159" s="118">
        <f t="shared" si="336"/>
        <v>40180.323014313741</v>
      </c>
      <c r="AU159" s="118">
        <f t="shared" si="336"/>
        <v>40286.459102372144</v>
      </c>
      <c r="AV159" s="118">
        <f t="shared" si="336"/>
        <v>41641.976936609572</v>
      </c>
      <c r="AW159" s="118">
        <f t="shared" si="336"/>
        <v>43917.665182327917</v>
      </c>
      <c r="AX159" s="118">
        <f t="shared" si="336"/>
        <v>47478.484175228274</v>
      </c>
      <c r="AY159" s="118">
        <f t="shared" si="336"/>
        <v>49592.164247633627</v>
      </c>
      <c r="AZ159" s="118">
        <f t="shared" si="336"/>
        <v>39908.76</v>
      </c>
      <c r="BA159" s="118">
        <f t="shared" si="336"/>
        <v>42889.25</v>
      </c>
      <c r="BB159" s="118">
        <f t="shared" si="336"/>
        <v>47517.03</v>
      </c>
      <c r="BC159" s="118">
        <f t="shared" si="336"/>
        <v>55319.12</v>
      </c>
      <c r="BD159" s="118">
        <f t="shared" si="336"/>
        <v>-469781.63566995069</v>
      </c>
      <c r="BE159" s="118">
        <f t="shared" si="336"/>
        <v>47543.511765878444</v>
      </c>
      <c r="BF159" s="118">
        <f t="shared" si="336"/>
        <v>49943.899761688306</v>
      </c>
      <c r="BG159" s="118">
        <f t="shared" si="336"/>
        <v>47337.004886959425</v>
      </c>
      <c r="BH159" s="118">
        <f t="shared" si="336"/>
        <v>47474.606462277057</v>
      </c>
      <c r="BI159" s="118">
        <f t="shared" si="336"/>
        <v>51963.251598421157</v>
      </c>
      <c r="BJ159" s="118">
        <f t="shared" si="336"/>
        <v>52764.801287463633</v>
      </c>
      <c r="BK159" s="118">
        <f t="shared" si="336"/>
        <v>53813.09803457724</v>
      </c>
      <c r="BL159" s="118">
        <f t="shared" si="336"/>
        <v>-515962.22</v>
      </c>
      <c r="BM159" s="118">
        <f t="shared" si="336"/>
        <v>0</v>
      </c>
      <c r="BN159" s="118">
        <f t="shared" si="336"/>
        <v>0</v>
      </c>
      <c r="BO159" s="118">
        <f t="shared" si="336"/>
        <v>0</v>
      </c>
      <c r="BP159" s="118">
        <f t="shared" ref="BP159:CA159" si="337">SUM(BP153:BP158)</f>
        <v>0</v>
      </c>
      <c r="BQ159" s="118">
        <f t="shared" si="337"/>
        <v>0</v>
      </c>
      <c r="BR159" s="118">
        <f t="shared" si="337"/>
        <v>0</v>
      </c>
      <c r="BS159" s="118">
        <f t="shared" si="337"/>
        <v>0</v>
      </c>
      <c r="BT159" s="118">
        <f t="shared" si="337"/>
        <v>0</v>
      </c>
      <c r="BU159" s="118">
        <f t="shared" si="337"/>
        <v>0</v>
      </c>
      <c r="BV159" s="118">
        <f t="shared" si="337"/>
        <v>0</v>
      </c>
      <c r="BW159" s="118">
        <f t="shared" si="337"/>
        <v>0</v>
      </c>
      <c r="BX159" s="118">
        <f t="shared" si="337"/>
        <v>0</v>
      </c>
      <c r="BY159" s="118">
        <f t="shared" si="337"/>
        <v>0</v>
      </c>
      <c r="BZ159" s="118">
        <f t="shared" si="337"/>
        <v>0</v>
      </c>
      <c r="CA159" s="118">
        <f t="shared" si="337"/>
        <v>0</v>
      </c>
    </row>
    <row r="160" spans="1:79" x14ac:dyDescent="0.2">
      <c r="B160" s="39" t="s">
        <v>261</v>
      </c>
      <c r="D160" s="115">
        <f t="shared" ref="D160:AI160" si="338">D152+D159</f>
        <v>0</v>
      </c>
      <c r="E160" s="115">
        <f t="shared" si="338"/>
        <v>0</v>
      </c>
      <c r="F160" s="115">
        <f t="shared" si="338"/>
        <v>0</v>
      </c>
      <c r="G160" s="115">
        <f t="shared" si="338"/>
        <v>0</v>
      </c>
      <c r="H160" s="115">
        <f t="shared" si="338"/>
        <v>0</v>
      </c>
      <c r="I160" s="115">
        <f t="shared" si="338"/>
        <v>0</v>
      </c>
      <c r="J160" s="115">
        <f t="shared" si="338"/>
        <v>-1081.7066867040501</v>
      </c>
      <c r="K160" s="115">
        <f t="shared" si="338"/>
        <v>-4181.5971693267365</v>
      </c>
      <c r="L160" s="115">
        <f t="shared" si="338"/>
        <v>-8016.8833035155731</v>
      </c>
      <c r="M160" s="115">
        <f t="shared" si="338"/>
        <v>-12714.246690404198</v>
      </c>
      <c r="N160" s="115">
        <f t="shared" si="338"/>
        <v>-16778.24834150188</v>
      </c>
      <c r="O160" s="115">
        <f t="shared" si="338"/>
        <v>-19298.148943597153</v>
      </c>
      <c r="P160" s="115">
        <f t="shared" si="338"/>
        <v>-15048.111682671712</v>
      </c>
      <c r="Q160" s="115">
        <f t="shared" si="338"/>
        <v>-13530.89358035692</v>
      </c>
      <c r="R160" s="115">
        <f t="shared" si="338"/>
        <v>-7918.5188479918261</v>
      </c>
      <c r="S160" s="115">
        <f t="shared" si="338"/>
        <v>1905.3042021579213</v>
      </c>
      <c r="T160" s="115">
        <f t="shared" si="338"/>
        <v>27134.379998075088</v>
      </c>
      <c r="U160" s="115">
        <f t="shared" si="338"/>
        <v>39705.199018910949</v>
      </c>
      <c r="V160" s="115">
        <f t="shared" si="338"/>
        <v>51695.42943887876</v>
      </c>
      <c r="W160" s="115">
        <f t="shared" si="338"/>
        <v>61514.226186526786</v>
      </c>
      <c r="X160" s="115">
        <f t="shared" si="338"/>
        <v>71919.576771563035</v>
      </c>
      <c r="Y160" s="115">
        <f t="shared" si="338"/>
        <v>83925.281589214777</v>
      </c>
      <c r="Z160" s="115">
        <f t="shared" si="338"/>
        <v>97088.978306137171</v>
      </c>
      <c r="AA160" s="115">
        <f t="shared" si="338"/>
        <v>112628.36813675992</v>
      </c>
      <c r="AB160" s="115">
        <f t="shared" si="338"/>
        <v>131976.7717082524</v>
      </c>
      <c r="AC160" s="115">
        <f t="shared" si="338"/>
        <v>156533.63368639909</v>
      </c>
      <c r="AD160" s="115">
        <f t="shared" si="338"/>
        <v>177250.28204210254</v>
      </c>
      <c r="AE160" s="115">
        <f t="shared" si="338"/>
        <v>209619.53725418181</v>
      </c>
      <c r="AF160" s="115">
        <f t="shared" si="338"/>
        <v>135012.82945661014</v>
      </c>
      <c r="AG160" s="115">
        <f t="shared" si="338"/>
        <v>166427.24951031292</v>
      </c>
      <c r="AH160" s="115">
        <f t="shared" si="338"/>
        <v>194056.65855609218</v>
      </c>
      <c r="AI160" s="115">
        <f t="shared" si="338"/>
        <v>217807.75419146853</v>
      </c>
      <c r="AJ160" s="115">
        <f t="shared" ref="AJ160:BO160" si="339">AJ152+AJ159</f>
        <v>241770.46704385529</v>
      </c>
      <c r="AK160" s="115">
        <f t="shared" si="339"/>
        <v>266611.2435640755</v>
      </c>
      <c r="AL160" s="115">
        <f t="shared" si="339"/>
        <v>289987.4340478119</v>
      </c>
      <c r="AM160" s="115">
        <f t="shared" si="339"/>
        <v>312526.6340973475</v>
      </c>
      <c r="AN160" s="115">
        <f t="shared" si="339"/>
        <v>335502.6956239657</v>
      </c>
      <c r="AO160" s="115">
        <f t="shared" si="339"/>
        <v>359696.86446125724</v>
      </c>
      <c r="AP160" s="115">
        <f t="shared" si="339"/>
        <v>387219.96662672615</v>
      </c>
      <c r="AQ160" s="115">
        <f t="shared" si="339"/>
        <v>421956.92321495747</v>
      </c>
      <c r="AR160" s="115">
        <f t="shared" si="339"/>
        <v>147289.20861166564</v>
      </c>
      <c r="AS160" s="115">
        <f t="shared" si="339"/>
        <v>186172.44595769208</v>
      </c>
      <c r="AT160" s="115">
        <f t="shared" si="339"/>
        <v>226352.76897200581</v>
      </c>
      <c r="AU160" s="115">
        <f t="shared" si="339"/>
        <v>266639.22807437798</v>
      </c>
      <c r="AV160" s="115">
        <f t="shared" si="339"/>
        <v>308281.20501098759</v>
      </c>
      <c r="AW160" s="115">
        <f t="shared" si="339"/>
        <v>352198.8701933155</v>
      </c>
      <c r="AX160" s="115">
        <f t="shared" si="339"/>
        <v>399677.35436854378</v>
      </c>
      <c r="AY160" s="115">
        <f t="shared" si="339"/>
        <v>449269.51861617737</v>
      </c>
      <c r="AZ160" s="115">
        <f t="shared" si="339"/>
        <v>489178.27861617738</v>
      </c>
      <c r="BA160" s="115">
        <f t="shared" si="339"/>
        <v>532067.52861617738</v>
      </c>
      <c r="BB160" s="115">
        <f t="shared" si="339"/>
        <v>579584.55861617741</v>
      </c>
      <c r="BC160" s="115">
        <f t="shared" si="339"/>
        <v>634903.67861617741</v>
      </c>
      <c r="BD160" s="115">
        <f t="shared" si="339"/>
        <v>165122.04294622672</v>
      </c>
      <c r="BE160" s="115">
        <f t="shared" si="339"/>
        <v>212665.55471210516</v>
      </c>
      <c r="BF160" s="115">
        <f t="shared" si="339"/>
        <v>262609.45447379345</v>
      </c>
      <c r="BG160" s="115">
        <f t="shared" si="339"/>
        <v>309946.4593607529</v>
      </c>
      <c r="BH160" s="115">
        <f t="shared" si="339"/>
        <v>357421.06582302996</v>
      </c>
      <c r="BI160" s="115">
        <f t="shared" si="339"/>
        <v>409384.31742145109</v>
      </c>
      <c r="BJ160" s="115">
        <f t="shared" si="339"/>
        <v>462149.11870891473</v>
      </c>
      <c r="BK160" s="115">
        <f t="shared" si="339"/>
        <v>515962.21674349194</v>
      </c>
      <c r="BL160" s="115">
        <f t="shared" si="339"/>
        <v>-3.2565080327913165E-3</v>
      </c>
      <c r="BM160" s="115">
        <f t="shared" si="339"/>
        <v>-3.2565080327913165E-3</v>
      </c>
      <c r="BN160" s="115">
        <f t="shared" si="339"/>
        <v>-3.2565080327913165E-3</v>
      </c>
      <c r="BO160" s="115">
        <f t="shared" si="339"/>
        <v>-3.2565080327913165E-3</v>
      </c>
      <c r="BP160" s="115">
        <f t="shared" ref="BP160:CA160" si="340">BP152+BP159</f>
        <v>-3.2565080327913165E-3</v>
      </c>
      <c r="BQ160" s="115">
        <f t="shared" si="340"/>
        <v>-3.2565080327913165E-3</v>
      </c>
      <c r="BR160" s="115">
        <f t="shared" si="340"/>
        <v>-3.2565080327913165E-3</v>
      </c>
      <c r="BS160" s="115">
        <f t="shared" si="340"/>
        <v>-3.2565080327913165E-3</v>
      </c>
      <c r="BT160" s="115">
        <f t="shared" si="340"/>
        <v>-3.2565080327913165E-3</v>
      </c>
      <c r="BU160" s="115">
        <f t="shared" si="340"/>
        <v>-3.2565080327913165E-3</v>
      </c>
      <c r="BV160" s="115">
        <f t="shared" si="340"/>
        <v>-3.2565080327913165E-3</v>
      </c>
      <c r="BW160" s="115">
        <f t="shared" si="340"/>
        <v>-3.2565080327913165E-3</v>
      </c>
      <c r="BX160" s="115">
        <f t="shared" si="340"/>
        <v>-3.2565080327913165E-3</v>
      </c>
      <c r="BY160" s="115">
        <f t="shared" si="340"/>
        <v>-3.2565080327913165E-3</v>
      </c>
      <c r="BZ160" s="115">
        <f t="shared" si="340"/>
        <v>-3.2565080327913165E-3</v>
      </c>
      <c r="CA160" s="115">
        <f t="shared" si="340"/>
        <v>-3.2565080327913165E-3</v>
      </c>
    </row>
    <row r="161" spans="1:79" x14ac:dyDescent="0.2"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Y161" s="25"/>
      <c r="BZ161" s="25"/>
      <c r="CA161" s="25"/>
    </row>
    <row r="162" spans="1:79" s="121" customFormat="1" x14ac:dyDescent="0.2">
      <c r="A162" s="106" t="s">
        <v>280</v>
      </c>
      <c r="B162" s="39"/>
      <c r="C162" s="114">
        <v>18237311</v>
      </c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25"/>
      <c r="BX162" s="25"/>
      <c r="BY162" s="25"/>
      <c r="BZ162" s="25"/>
      <c r="CA162" s="25"/>
    </row>
    <row r="163" spans="1:79" s="121" customFormat="1" x14ac:dyDescent="0.2">
      <c r="A163" s="39"/>
      <c r="B163" s="39" t="s">
        <v>257</v>
      </c>
      <c r="C163" s="114">
        <v>25400711</v>
      </c>
      <c r="D163" s="115">
        <v>0</v>
      </c>
      <c r="E163" s="115">
        <f>D168</f>
        <v>0</v>
      </c>
      <c r="F163" s="115">
        <f t="shared" ref="F163:BO163" si="341">E168</f>
        <v>0</v>
      </c>
      <c r="G163" s="115">
        <f t="shared" si="341"/>
        <v>0</v>
      </c>
      <c r="H163" s="115">
        <f t="shared" si="341"/>
        <v>0</v>
      </c>
      <c r="I163" s="115">
        <f t="shared" si="341"/>
        <v>0</v>
      </c>
      <c r="J163" s="115">
        <f t="shared" si="341"/>
        <v>0</v>
      </c>
      <c r="K163" s="115">
        <f t="shared" si="341"/>
        <v>0</v>
      </c>
      <c r="L163" s="115">
        <f t="shared" si="341"/>
        <v>0</v>
      </c>
      <c r="M163" s="115">
        <f t="shared" si="341"/>
        <v>0</v>
      </c>
      <c r="N163" s="115">
        <f t="shared" si="341"/>
        <v>0</v>
      </c>
      <c r="O163" s="115">
        <f t="shared" si="341"/>
        <v>0</v>
      </c>
      <c r="P163" s="115">
        <f t="shared" si="341"/>
        <v>0</v>
      </c>
      <c r="Q163" s="115">
        <f t="shared" si="341"/>
        <v>0</v>
      </c>
      <c r="R163" s="115">
        <f t="shared" si="341"/>
        <v>0</v>
      </c>
      <c r="S163" s="115">
        <f t="shared" si="341"/>
        <v>0</v>
      </c>
      <c r="T163" s="115">
        <f t="shared" si="341"/>
        <v>0</v>
      </c>
      <c r="U163" s="115">
        <f t="shared" si="341"/>
        <v>0</v>
      </c>
      <c r="V163" s="115">
        <f t="shared" si="341"/>
        <v>0</v>
      </c>
      <c r="W163" s="115">
        <f t="shared" si="341"/>
        <v>0</v>
      </c>
      <c r="X163" s="115">
        <f t="shared" si="341"/>
        <v>0</v>
      </c>
      <c r="Y163" s="115">
        <f t="shared" si="341"/>
        <v>0</v>
      </c>
      <c r="Z163" s="115">
        <f t="shared" si="341"/>
        <v>0</v>
      </c>
      <c r="AA163" s="115">
        <f t="shared" si="341"/>
        <v>0</v>
      </c>
      <c r="AB163" s="115">
        <f t="shared" si="341"/>
        <v>0</v>
      </c>
      <c r="AC163" s="115">
        <f t="shared" si="341"/>
        <v>0</v>
      </c>
      <c r="AD163" s="115">
        <f t="shared" si="341"/>
        <v>0</v>
      </c>
      <c r="AE163" s="115">
        <f t="shared" si="341"/>
        <v>0</v>
      </c>
      <c r="AF163" s="115">
        <f t="shared" si="341"/>
        <v>0</v>
      </c>
      <c r="AG163" s="115">
        <f t="shared" si="341"/>
        <v>0</v>
      </c>
      <c r="AH163" s="115">
        <f t="shared" si="341"/>
        <v>0</v>
      </c>
      <c r="AI163" s="115">
        <f t="shared" si="341"/>
        <v>0</v>
      </c>
      <c r="AJ163" s="115">
        <f t="shared" si="341"/>
        <v>0</v>
      </c>
      <c r="AK163" s="115">
        <f t="shared" si="341"/>
        <v>0</v>
      </c>
      <c r="AL163" s="115">
        <f t="shared" si="341"/>
        <v>0</v>
      </c>
      <c r="AM163" s="115">
        <f t="shared" si="341"/>
        <v>0</v>
      </c>
      <c r="AN163" s="115">
        <f t="shared" si="341"/>
        <v>0</v>
      </c>
      <c r="AO163" s="115">
        <f t="shared" si="341"/>
        <v>0</v>
      </c>
      <c r="AP163" s="115">
        <f t="shared" si="341"/>
        <v>0</v>
      </c>
      <c r="AQ163" s="115">
        <f t="shared" si="341"/>
        <v>0</v>
      </c>
      <c r="AR163" s="115">
        <f t="shared" si="341"/>
        <v>0</v>
      </c>
      <c r="AS163" s="115">
        <f t="shared" si="341"/>
        <v>0</v>
      </c>
      <c r="AT163" s="115">
        <f t="shared" si="341"/>
        <v>0</v>
      </c>
      <c r="AU163" s="115">
        <f t="shared" si="341"/>
        <v>0</v>
      </c>
      <c r="AV163" s="115">
        <f t="shared" si="341"/>
        <v>0</v>
      </c>
      <c r="AW163" s="115">
        <f t="shared" si="341"/>
        <v>0</v>
      </c>
      <c r="AX163" s="115">
        <f t="shared" si="341"/>
        <v>0</v>
      </c>
      <c r="AY163" s="115">
        <f t="shared" si="341"/>
        <v>0</v>
      </c>
      <c r="AZ163" s="115">
        <f t="shared" si="341"/>
        <v>0</v>
      </c>
      <c r="BA163" s="115">
        <f t="shared" si="341"/>
        <v>0</v>
      </c>
      <c r="BB163" s="115">
        <f t="shared" si="341"/>
        <v>0</v>
      </c>
      <c r="BC163" s="115">
        <f t="shared" si="341"/>
        <v>0</v>
      </c>
      <c r="BD163" s="115">
        <f t="shared" si="341"/>
        <v>0</v>
      </c>
      <c r="BE163" s="115">
        <f t="shared" si="341"/>
        <v>0</v>
      </c>
      <c r="BF163" s="115">
        <f t="shared" si="341"/>
        <v>0</v>
      </c>
      <c r="BG163" s="115">
        <f t="shared" si="341"/>
        <v>0</v>
      </c>
      <c r="BH163" s="115">
        <f t="shared" si="341"/>
        <v>0</v>
      </c>
      <c r="BI163" s="115">
        <f t="shared" si="341"/>
        <v>0</v>
      </c>
      <c r="BJ163" s="115">
        <f t="shared" si="341"/>
        <v>0</v>
      </c>
      <c r="BK163" s="115">
        <f t="shared" si="341"/>
        <v>0</v>
      </c>
      <c r="BL163" s="115">
        <f t="shared" si="341"/>
        <v>-525.25815152602877</v>
      </c>
      <c r="BM163" s="115">
        <f t="shared" si="341"/>
        <v>216820.73851447395</v>
      </c>
      <c r="BN163" s="115">
        <f t="shared" si="341"/>
        <v>239129.00851447394</v>
      </c>
      <c r="BO163" s="115">
        <f t="shared" si="341"/>
        <v>261422.54851447395</v>
      </c>
      <c r="BP163" s="115">
        <f t="shared" ref="BP163" si="342">BO168</f>
        <v>284726.11851447396</v>
      </c>
      <c r="BQ163" s="115">
        <f t="shared" ref="BQ163" si="343">BP168</f>
        <v>100000.92000000001</v>
      </c>
      <c r="BR163" s="115">
        <f t="shared" ref="BR163" si="344">BQ168</f>
        <v>119842.81000000001</v>
      </c>
      <c r="BS163" s="115">
        <f t="shared" ref="BS163" si="345">BR168</f>
        <v>140565.73000000001</v>
      </c>
      <c r="BT163" s="115">
        <f t="shared" ref="BT163" si="346">BS168</f>
        <v>161673.31</v>
      </c>
      <c r="BU163" s="115">
        <f t="shared" ref="BU163" si="347">BT168</f>
        <v>184383.12</v>
      </c>
      <c r="BV163" s="115">
        <f t="shared" ref="BV163" si="348">BU168</f>
        <v>209474.13</v>
      </c>
      <c r="BW163" s="115">
        <f t="shared" ref="BW163" si="349">BV168</f>
        <v>234691.34</v>
      </c>
      <c r="BX163" s="115">
        <f t="shared" ref="BX163" si="350">BW168</f>
        <v>261382.18</v>
      </c>
      <c r="BY163" s="115">
        <f t="shared" ref="BY163" si="351">BX168</f>
        <v>261382.18</v>
      </c>
      <c r="BZ163" s="115">
        <f t="shared" ref="BZ163" si="352">BY168</f>
        <v>261382.18</v>
      </c>
      <c r="CA163" s="115">
        <f t="shared" ref="CA163" si="353">BZ168</f>
        <v>261382.18</v>
      </c>
    </row>
    <row r="164" spans="1:79" s="116" customFormat="1" x14ac:dyDescent="0.2">
      <c r="A164" s="121"/>
      <c r="B164" s="116" t="s">
        <v>258</v>
      </c>
      <c r="D164" s="305">
        <v>0</v>
      </c>
      <c r="E164" s="305">
        <v>0</v>
      </c>
      <c r="F164" s="305">
        <v>0</v>
      </c>
      <c r="G164" s="305">
        <v>0</v>
      </c>
      <c r="H164" s="305">
        <v>0</v>
      </c>
      <c r="I164" s="305">
        <v>0</v>
      </c>
      <c r="J164" s="305">
        <v>0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0</v>
      </c>
      <c r="W164" s="305">
        <v>0</v>
      </c>
      <c r="X164" s="305">
        <v>0</v>
      </c>
      <c r="Y164" s="305">
        <v>0</v>
      </c>
      <c r="Z164" s="305">
        <v>0</v>
      </c>
      <c r="AA164" s="305">
        <v>0</v>
      </c>
      <c r="AB164" s="305">
        <v>0</v>
      </c>
      <c r="AC164" s="305">
        <v>0</v>
      </c>
      <c r="AD164" s="305">
        <v>0</v>
      </c>
      <c r="AE164" s="305">
        <v>0</v>
      </c>
      <c r="AF164" s="305">
        <v>0</v>
      </c>
      <c r="AG164" s="305">
        <v>0</v>
      </c>
      <c r="AH164" s="305">
        <v>0</v>
      </c>
      <c r="AI164" s="305">
        <v>0</v>
      </c>
      <c r="AJ164" s="305">
        <v>0</v>
      </c>
      <c r="AK164" s="305">
        <v>0</v>
      </c>
      <c r="AL164" s="305">
        <v>0</v>
      </c>
      <c r="AM164" s="305">
        <v>0</v>
      </c>
      <c r="AN164" s="305">
        <v>0</v>
      </c>
      <c r="AO164" s="305">
        <v>0</v>
      </c>
      <c r="AP164" s="305">
        <v>0</v>
      </c>
      <c r="AQ164" s="305">
        <v>0</v>
      </c>
      <c r="AR164" s="305">
        <v>0</v>
      </c>
      <c r="AS164" s="305">
        <v>0</v>
      </c>
      <c r="AT164" s="305">
        <v>0</v>
      </c>
      <c r="AU164" s="305">
        <v>0</v>
      </c>
      <c r="AV164" s="305">
        <v>0</v>
      </c>
      <c r="AW164" s="305">
        <v>0</v>
      </c>
      <c r="AX164" s="305">
        <v>0</v>
      </c>
      <c r="AY164" s="305">
        <v>0</v>
      </c>
      <c r="AZ164" s="305">
        <v>0</v>
      </c>
      <c r="BA164" s="305">
        <v>0</v>
      </c>
      <c r="BB164" s="305">
        <v>0</v>
      </c>
      <c r="BC164" s="305">
        <v>0</v>
      </c>
      <c r="BD164" s="305">
        <v>0</v>
      </c>
      <c r="BE164" s="305">
        <v>0</v>
      </c>
      <c r="BF164" s="305">
        <v>0</v>
      </c>
      <c r="BG164" s="305">
        <v>0</v>
      </c>
      <c r="BH164" s="305">
        <v>0</v>
      </c>
      <c r="BI164" s="305">
        <v>0</v>
      </c>
      <c r="BJ164" s="305">
        <v>0</v>
      </c>
      <c r="BK164" s="305">
        <v>0</v>
      </c>
      <c r="BL164" s="305">
        <v>0</v>
      </c>
      <c r="BM164" s="305">
        <v>0</v>
      </c>
      <c r="BN164" s="305">
        <v>0</v>
      </c>
      <c r="BO164" s="305">
        <v>0</v>
      </c>
      <c r="BP164" s="305">
        <v>-206014.41851447395</v>
      </c>
      <c r="BQ164" s="305">
        <v>0</v>
      </c>
      <c r="BR164" s="305">
        <v>0</v>
      </c>
      <c r="BS164" s="305">
        <v>0</v>
      </c>
      <c r="BT164" s="305">
        <v>0</v>
      </c>
      <c r="BU164" s="305">
        <v>0</v>
      </c>
      <c r="BV164" s="305">
        <v>0</v>
      </c>
      <c r="BW164" s="305">
        <v>0</v>
      </c>
      <c r="BX164" s="305"/>
      <c r="BY164" s="305"/>
      <c r="BZ164" s="305"/>
      <c r="CA164" s="305"/>
    </row>
    <row r="165" spans="1:79" x14ac:dyDescent="0.2">
      <c r="A165" s="121"/>
      <c r="B165" s="116" t="s">
        <v>281</v>
      </c>
      <c r="C165" s="116"/>
      <c r="D165" s="305">
        <v>0</v>
      </c>
      <c r="E165" s="305">
        <v>0</v>
      </c>
      <c r="F165" s="305">
        <v>0</v>
      </c>
      <c r="G165" s="305">
        <v>0</v>
      </c>
      <c r="H165" s="305">
        <v>0</v>
      </c>
      <c r="I165" s="305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0</v>
      </c>
      <c r="W165" s="305">
        <v>0</v>
      </c>
      <c r="X165" s="305">
        <v>0</v>
      </c>
      <c r="Y165" s="305">
        <v>0</v>
      </c>
      <c r="Z165" s="305">
        <v>0</v>
      </c>
      <c r="AA165" s="305">
        <v>0</v>
      </c>
      <c r="AB165" s="305">
        <v>0</v>
      </c>
      <c r="AC165" s="305">
        <v>0</v>
      </c>
      <c r="AD165" s="305">
        <v>0</v>
      </c>
      <c r="AE165" s="305">
        <v>0</v>
      </c>
      <c r="AF165" s="305">
        <v>0</v>
      </c>
      <c r="AG165" s="305">
        <v>0</v>
      </c>
      <c r="AH165" s="305">
        <v>0</v>
      </c>
      <c r="AI165" s="305">
        <v>0</v>
      </c>
      <c r="AJ165" s="305">
        <v>0</v>
      </c>
      <c r="AK165" s="305">
        <v>0</v>
      </c>
      <c r="AL165" s="305">
        <v>0</v>
      </c>
      <c r="AM165" s="305">
        <v>0</v>
      </c>
      <c r="AN165" s="305">
        <v>0</v>
      </c>
      <c r="AO165" s="305">
        <v>0</v>
      </c>
      <c r="AP165" s="305">
        <v>0</v>
      </c>
      <c r="AQ165" s="305">
        <v>0</v>
      </c>
      <c r="AR165" s="305">
        <v>0</v>
      </c>
      <c r="AS165" s="305">
        <v>0</v>
      </c>
      <c r="AT165" s="305">
        <v>0</v>
      </c>
      <c r="AU165" s="305">
        <v>0</v>
      </c>
      <c r="AV165" s="305">
        <v>0</v>
      </c>
      <c r="AW165" s="305">
        <v>0</v>
      </c>
      <c r="AX165" s="305">
        <v>0</v>
      </c>
      <c r="AY165" s="305">
        <v>0</v>
      </c>
      <c r="AZ165" s="305">
        <v>0</v>
      </c>
      <c r="BA165" s="305">
        <v>0</v>
      </c>
      <c r="BB165" s="305">
        <v>0</v>
      </c>
      <c r="BC165" s="305">
        <v>0</v>
      </c>
      <c r="BD165" s="305">
        <v>0</v>
      </c>
      <c r="BE165" s="305">
        <v>0</v>
      </c>
      <c r="BF165" s="305">
        <v>0</v>
      </c>
      <c r="BG165" s="305">
        <v>0</v>
      </c>
      <c r="BH165" s="305">
        <v>0</v>
      </c>
      <c r="BI165" s="305">
        <v>0</v>
      </c>
      <c r="BJ165" s="305">
        <v>0</v>
      </c>
      <c r="BK165" s="305">
        <v>0</v>
      </c>
      <c r="BL165" s="305">
        <v>206539.67666599998</v>
      </c>
      <c r="BM165" s="305">
        <v>0</v>
      </c>
      <c r="BN165" s="305">
        <v>0</v>
      </c>
      <c r="BO165" s="305">
        <v>0</v>
      </c>
      <c r="BP165" s="305">
        <v>0</v>
      </c>
      <c r="BQ165" s="305">
        <v>0</v>
      </c>
      <c r="BR165" s="305">
        <v>0</v>
      </c>
      <c r="BS165" s="305">
        <v>0</v>
      </c>
      <c r="BT165" s="305">
        <v>0</v>
      </c>
      <c r="BU165" s="305">
        <v>0</v>
      </c>
      <c r="BV165" s="305">
        <v>0</v>
      </c>
      <c r="BW165" s="305">
        <v>0</v>
      </c>
      <c r="BX165" s="305"/>
      <c r="BY165" s="305"/>
      <c r="BZ165" s="305"/>
      <c r="CA165" s="305"/>
    </row>
    <row r="166" spans="1:79" x14ac:dyDescent="0.2">
      <c r="A166" s="116"/>
      <c r="B166" s="116" t="s">
        <v>279</v>
      </c>
      <c r="C166" s="124"/>
      <c r="D166" s="305">
        <v>0</v>
      </c>
      <c r="E166" s="305">
        <v>0</v>
      </c>
      <c r="F166" s="305">
        <v>0</v>
      </c>
      <c r="G166" s="305">
        <v>0</v>
      </c>
      <c r="H166" s="305">
        <v>0</v>
      </c>
      <c r="I166" s="305">
        <v>0</v>
      </c>
      <c r="J166" s="305">
        <v>0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0</v>
      </c>
      <c r="W166" s="305">
        <v>0</v>
      </c>
      <c r="X166" s="305">
        <v>0</v>
      </c>
      <c r="Y166" s="305">
        <v>0</v>
      </c>
      <c r="Z166" s="305">
        <v>0</v>
      </c>
      <c r="AA166" s="305">
        <v>0</v>
      </c>
      <c r="AB166" s="305">
        <v>0</v>
      </c>
      <c r="AC166" s="305">
        <v>0</v>
      </c>
      <c r="AD166" s="305">
        <v>0</v>
      </c>
      <c r="AE166" s="305">
        <v>0</v>
      </c>
      <c r="AF166" s="305">
        <v>0</v>
      </c>
      <c r="AG166" s="305">
        <v>0</v>
      </c>
      <c r="AH166" s="305">
        <v>0</v>
      </c>
      <c r="AI166" s="305">
        <v>0</v>
      </c>
      <c r="AJ166" s="305">
        <v>0</v>
      </c>
      <c r="AK166" s="305">
        <v>0</v>
      </c>
      <c r="AL166" s="305">
        <v>0</v>
      </c>
      <c r="AM166" s="305">
        <v>0</v>
      </c>
      <c r="AN166" s="305">
        <v>0</v>
      </c>
      <c r="AO166" s="305">
        <v>0</v>
      </c>
      <c r="AP166" s="305">
        <v>0</v>
      </c>
      <c r="AQ166" s="305">
        <v>0</v>
      </c>
      <c r="AR166" s="305">
        <v>0</v>
      </c>
      <c r="AS166" s="305">
        <v>0</v>
      </c>
      <c r="AT166" s="305">
        <v>0</v>
      </c>
      <c r="AU166" s="305">
        <v>0</v>
      </c>
      <c r="AV166" s="305">
        <v>0</v>
      </c>
      <c r="AW166" s="305">
        <v>0</v>
      </c>
      <c r="AX166" s="305">
        <v>0</v>
      </c>
      <c r="AY166" s="305">
        <v>0</v>
      </c>
      <c r="AZ166" s="305">
        <v>0</v>
      </c>
      <c r="BA166" s="305">
        <v>0</v>
      </c>
      <c r="BB166" s="305">
        <v>0</v>
      </c>
      <c r="BC166" s="305">
        <v>0</v>
      </c>
      <c r="BD166" s="305">
        <v>0</v>
      </c>
      <c r="BE166" s="305">
        <v>0</v>
      </c>
      <c r="BF166" s="305">
        <v>0</v>
      </c>
      <c r="BG166" s="305">
        <v>0</v>
      </c>
      <c r="BH166" s="305">
        <v>0</v>
      </c>
      <c r="BI166" s="305">
        <v>0</v>
      </c>
      <c r="BJ166" s="305">
        <v>0</v>
      </c>
      <c r="BK166" s="305">
        <v>-525.25815152602877</v>
      </c>
      <c r="BL166" s="117">
        <f>'Schedule 8&amp;24'!C24</f>
        <v>10806.32</v>
      </c>
      <c r="BM166" s="117">
        <f>'Schedule 8&amp;24'!D24</f>
        <v>22308.27</v>
      </c>
      <c r="BN166" s="117">
        <f>'Schedule 8&amp;24'!E24</f>
        <v>22293.54</v>
      </c>
      <c r="BO166" s="117">
        <f>'Schedule 8&amp;24'!F24</f>
        <v>23303.57</v>
      </c>
      <c r="BP166" s="117">
        <f>'Schedule 8&amp;24'!G24</f>
        <v>21289.22</v>
      </c>
      <c r="BQ166" s="117">
        <f>'Schedule 8&amp;24'!H24</f>
        <v>19841.89</v>
      </c>
      <c r="BR166" s="117">
        <f>'Schedule 8&amp;24'!I24</f>
        <v>20722.919999999998</v>
      </c>
      <c r="BS166" s="117">
        <f>'Schedule 8&amp;24'!J24</f>
        <v>21107.58</v>
      </c>
      <c r="BT166" s="117">
        <f>'Schedule 8&amp;24'!K24</f>
        <v>22709.81</v>
      </c>
      <c r="BU166" s="117">
        <f>'Schedule 8&amp;24'!L24</f>
        <v>25091.01</v>
      </c>
      <c r="BV166" s="117">
        <f>'Schedule 8&amp;24'!M24</f>
        <v>25217.21</v>
      </c>
      <c r="BW166" s="117">
        <f>'Schedule 8&amp;24'!N24</f>
        <v>26690.84</v>
      </c>
      <c r="BX166" s="117"/>
      <c r="BY166" s="117"/>
      <c r="BZ166" s="305"/>
      <c r="CA166" s="305"/>
    </row>
    <row r="167" spans="1:79" x14ac:dyDescent="0.2">
      <c r="B167" s="39" t="s">
        <v>260</v>
      </c>
      <c r="D167" s="118">
        <f t="shared" ref="D167:BO167" si="354">SUM(D164:D166)</f>
        <v>0</v>
      </c>
      <c r="E167" s="118">
        <f t="shared" si="354"/>
        <v>0</v>
      </c>
      <c r="F167" s="118">
        <f t="shared" si="354"/>
        <v>0</v>
      </c>
      <c r="G167" s="118">
        <f t="shared" si="354"/>
        <v>0</v>
      </c>
      <c r="H167" s="118">
        <f t="shared" si="354"/>
        <v>0</v>
      </c>
      <c r="I167" s="118">
        <f t="shared" si="354"/>
        <v>0</v>
      </c>
      <c r="J167" s="118">
        <f t="shared" si="354"/>
        <v>0</v>
      </c>
      <c r="K167" s="118">
        <f t="shared" si="354"/>
        <v>0</v>
      </c>
      <c r="L167" s="118">
        <f t="shared" si="354"/>
        <v>0</v>
      </c>
      <c r="M167" s="118">
        <f t="shared" si="354"/>
        <v>0</v>
      </c>
      <c r="N167" s="118">
        <f t="shared" si="354"/>
        <v>0</v>
      </c>
      <c r="O167" s="118">
        <f t="shared" si="354"/>
        <v>0</v>
      </c>
      <c r="P167" s="118">
        <f t="shared" si="354"/>
        <v>0</v>
      </c>
      <c r="Q167" s="118">
        <f t="shared" si="354"/>
        <v>0</v>
      </c>
      <c r="R167" s="118">
        <f t="shared" si="354"/>
        <v>0</v>
      </c>
      <c r="S167" s="118">
        <f t="shared" si="354"/>
        <v>0</v>
      </c>
      <c r="T167" s="118">
        <f t="shared" si="354"/>
        <v>0</v>
      </c>
      <c r="U167" s="118">
        <f t="shared" si="354"/>
        <v>0</v>
      </c>
      <c r="V167" s="118">
        <f t="shared" si="354"/>
        <v>0</v>
      </c>
      <c r="W167" s="118">
        <f t="shared" si="354"/>
        <v>0</v>
      </c>
      <c r="X167" s="118">
        <f t="shared" si="354"/>
        <v>0</v>
      </c>
      <c r="Y167" s="118">
        <f t="shared" si="354"/>
        <v>0</v>
      </c>
      <c r="Z167" s="118">
        <f t="shared" si="354"/>
        <v>0</v>
      </c>
      <c r="AA167" s="118">
        <f t="shared" si="354"/>
        <v>0</v>
      </c>
      <c r="AB167" s="118">
        <f t="shared" si="354"/>
        <v>0</v>
      </c>
      <c r="AC167" s="118">
        <f t="shared" si="354"/>
        <v>0</v>
      </c>
      <c r="AD167" s="118">
        <f t="shared" si="354"/>
        <v>0</v>
      </c>
      <c r="AE167" s="118">
        <f t="shared" si="354"/>
        <v>0</v>
      </c>
      <c r="AF167" s="118">
        <f t="shared" si="354"/>
        <v>0</v>
      </c>
      <c r="AG167" s="118">
        <f t="shared" si="354"/>
        <v>0</v>
      </c>
      <c r="AH167" s="118">
        <f t="shared" si="354"/>
        <v>0</v>
      </c>
      <c r="AI167" s="118">
        <f t="shared" si="354"/>
        <v>0</v>
      </c>
      <c r="AJ167" s="118">
        <f t="shared" si="354"/>
        <v>0</v>
      </c>
      <c r="AK167" s="118">
        <f t="shared" si="354"/>
        <v>0</v>
      </c>
      <c r="AL167" s="118">
        <f t="shared" si="354"/>
        <v>0</v>
      </c>
      <c r="AM167" s="118">
        <f t="shared" si="354"/>
        <v>0</v>
      </c>
      <c r="AN167" s="118">
        <f t="shared" si="354"/>
        <v>0</v>
      </c>
      <c r="AO167" s="118">
        <f t="shared" si="354"/>
        <v>0</v>
      </c>
      <c r="AP167" s="118">
        <f t="shared" si="354"/>
        <v>0</v>
      </c>
      <c r="AQ167" s="118">
        <f t="shared" si="354"/>
        <v>0</v>
      </c>
      <c r="AR167" s="118">
        <f t="shared" si="354"/>
        <v>0</v>
      </c>
      <c r="AS167" s="118">
        <f t="shared" si="354"/>
        <v>0</v>
      </c>
      <c r="AT167" s="118">
        <f t="shared" si="354"/>
        <v>0</v>
      </c>
      <c r="AU167" s="118">
        <f t="shared" si="354"/>
        <v>0</v>
      </c>
      <c r="AV167" s="118">
        <f t="shared" si="354"/>
        <v>0</v>
      </c>
      <c r="AW167" s="118">
        <f t="shared" si="354"/>
        <v>0</v>
      </c>
      <c r="AX167" s="118">
        <f t="shared" si="354"/>
        <v>0</v>
      </c>
      <c r="AY167" s="118">
        <f t="shared" si="354"/>
        <v>0</v>
      </c>
      <c r="AZ167" s="118">
        <f t="shared" si="354"/>
        <v>0</v>
      </c>
      <c r="BA167" s="118">
        <f t="shared" si="354"/>
        <v>0</v>
      </c>
      <c r="BB167" s="118">
        <f t="shared" si="354"/>
        <v>0</v>
      </c>
      <c r="BC167" s="118">
        <f t="shared" si="354"/>
        <v>0</v>
      </c>
      <c r="BD167" s="118">
        <f t="shared" si="354"/>
        <v>0</v>
      </c>
      <c r="BE167" s="118">
        <f t="shared" si="354"/>
        <v>0</v>
      </c>
      <c r="BF167" s="118">
        <f t="shared" si="354"/>
        <v>0</v>
      </c>
      <c r="BG167" s="118">
        <f t="shared" si="354"/>
        <v>0</v>
      </c>
      <c r="BH167" s="118">
        <f t="shared" si="354"/>
        <v>0</v>
      </c>
      <c r="BI167" s="118">
        <f t="shared" si="354"/>
        <v>0</v>
      </c>
      <c r="BJ167" s="118">
        <f t="shared" si="354"/>
        <v>0</v>
      </c>
      <c r="BK167" s="118">
        <f t="shared" si="354"/>
        <v>-525.25815152602877</v>
      </c>
      <c r="BL167" s="118">
        <f t="shared" si="354"/>
        <v>217345.99666599999</v>
      </c>
      <c r="BM167" s="118">
        <f t="shared" si="354"/>
        <v>22308.27</v>
      </c>
      <c r="BN167" s="118">
        <f t="shared" si="354"/>
        <v>22293.54</v>
      </c>
      <c r="BO167" s="118">
        <f t="shared" si="354"/>
        <v>23303.57</v>
      </c>
      <c r="BP167" s="118">
        <f t="shared" ref="BP167:BV167" si="355">SUM(BP164:BP166)</f>
        <v>-184725.19851447394</v>
      </c>
      <c r="BQ167" s="118">
        <f t="shared" si="355"/>
        <v>19841.89</v>
      </c>
      <c r="BR167" s="118">
        <f t="shared" si="355"/>
        <v>20722.919999999998</v>
      </c>
      <c r="BS167" s="118">
        <f t="shared" si="355"/>
        <v>21107.58</v>
      </c>
      <c r="BT167" s="118">
        <f t="shared" si="355"/>
        <v>22709.81</v>
      </c>
      <c r="BU167" s="118">
        <f t="shared" si="355"/>
        <v>25091.01</v>
      </c>
      <c r="BV167" s="118">
        <f t="shared" si="355"/>
        <v>25217.21</v>
      </c>
      <c r="BW167" s="118">
        <f t="shared" ref="BW167:CA167" si="356">SUM(BW164:BW166)</f>
        <v>26690.84</v>
      </c>
      <c r="BX167" s="118">
        <f t="shared" si="356"/>
        <v>0</v>
      </c>
      <c r="BY167" s="118">
        <f t="shared" si="356"/>
        <v>0</v>
      </c>
      <c r="BZ167" s="118">
        <f t="shared" si="356"/>
        <v>0</v>
      </c>
      <c r="CA167" s="118">
        <f t="shared" si="356"/>
        <v>0</v>
      </c>
    </row>
    <row r="168" spans="1:79" x14ac:dyDescent="0.2">
      <c r="B168" s="39" t="s">
        <v>261</v>
      </c>
      <c r="D168" s="115">
        <f t="shared" ref="D168:BO168" si="357">D163+D167</f>
        <v>0</v>
      </c>
      <c r="E168" s="115">
        <f t="shared" si="357"/>
        <v>0</v>
      </c>
      <c r="F168" s="115">
        <f t="shared" si="357"/>
        <v>0</v>
      </c>
      <c r="G168" s="115">
        <f t="shared" si="357"/>
        <v>0</v>
      </c>
      <c r="H168" s="115">
        <f t="shared" si="357"/>
        <v>0</v>
      </c>
      <c r="I168" s="115">
        <f t="shared" si="357"/>
        <v>0</v>
      </c>
      <c r="J168" s="115">
        <f t="shared" si="357"/>
        <v>0</v>
      </c>
      <c r="K168" s="115">
        <f t="shared" si="357"/>
        <v>0</v>
      </c>
      <c r="L168" s="115">
        <f t="shared" si="357"/>
        <v>0</v>
      </c>
      <c r="M168" s="115">
        <f t="shared" si="357"/>
        <v>0</v>
      </c>
      <c r="N168" s="115">
        <f t="shared" si="357"/>
        <v>0</v>
      </c>
      <c r="O168" s="115">
        <f t="shared" si="357"/>
        <v>0</v>
      </c>
      <c r="P168" s="115">
        <f t="shared" si="357"/>
        <v>0</v>
      </c>
      <c r="Q168" s="115">
        <f t="shared" si="357"/>
        <v>0</v>
      </c>
      <c r="R168" s="115">
        <f t="shared" si="357"/>
        <v>0</v>
      </c>
      <c r="S168" s="115">
        <f t="shared" si="357"/>
        <v>0</v>
      </c>
      <c r="T168" s="115">
        <f t="shared" si="357"/>
        <v>0</v>
      </c>
      <c r="U168" s="115">
        <f t="shared" si="357"/>
        <v>0</v>
      </c>
      <c r="V168" s="115">
        <f t="shared" si="357"/>
        <v>0</v>
      </c>
      <c r="W168" s="115">
        <f t="shared" si="357"/>
        <v>0</v>
      </c>
      <c r="X168" s="115">
        <f t="shared" si="357"/>
        <v>0</v>
      </c>
      <c r="Y168" s="115">
        <f t="shared" si="357"/>
        <v>0</v>
      </c>
      <c r="Z168" s="115">
        <f t="shared" si="357"/>
        <v>0</v>
      </c>
      <c r="AA168" s="115">
        <f t="shared" si="357"/>
        <v>0</v>
      </c>
      <c r="AB168" s="115">
        <f t="shared" si="357"/>
        <v>0</v>
      </c>
      <c r="AC168" s="115">
        <f t="shared" si="357"/>
        <v>0</v>
      </c>
      <c r="AD168" s="115">
        <f t="shared" si="357"/>
        <v>0</v>
      </c>
      <c r="AE168" s="115">
        <f t="shared" si="357"/>
        <v>0</v>
      </c>
      <c r="AF168" s="115">
        <f t="shared" si="357"/>
        <v>0</v>
      </c>
      <c r="AG168" s="115">
        <f t="shared" si="357"/>
        <v>0</v>
      </c>
      <c r="AH168" s="115">
        <f t="shared" si="357"/>
        <v>0</v>
      </c>
      <c r="AI168" s="115">
        <f t="shared" si="357"/>
        <v>0</v>
      </c>
      <c r="AJ168" s="115">
        <f t="shared" si="357"/>
        <v>0</v>
      </c>
      <c r="AK168" s="115">
        <f t="shared" si="357"/>
        <v>0</v>
      </c>
      <c r="AL168" s="115">
        <f t="shared" si="357"/>
        <v>0</v>
      </c>
      <c r="AM168" s="115">
        <f t="shared" si="357"/>
        <v>0</v>
      </c>
      <c r="AN168" s="115">
        <f t="shared" si="357"/>
        <v>0</v>
      </c>
      <c r="AO168" s="115">
        <f t="shared" si="357"/>
        <v>0</v>
      </c>
      <c r="AP168" s="115">
        <f t="shared" si="357"/>
        <v>0</v>
      </c>
      <c r="AQ168" s="115">
        <f t="shared" si="357"/>
        <v>0</v>
      </c>
      <c r="AR168" s="115">
        <f t="shared" si="357"/>
        <v>0</v>
      </c>
      <c r="AS168" s="115">
        <f t="shared" si="357"/>
        <v>0</v>
      </c>
      <c r="AT168" s="115">
        <f t="shared" si="357"/>
        <v>0</v>
      </c>
      <c r="AU168" s="115">
        <f t="shared" si="357"/>
        <v>0</v>
      </c>
      <c r="AV168" s="115">
        <f t="shared" si="357"/>
        <v>0</v>
      </c>
      <c r="AW168" s="115">
        <f t="shared" si="357"/>
        <v>0</v>
      </c>
      <c r="AX168" s="115">
        <f t="shared" si="357"/>
        <v>0</v>
      </c>
      <c r="AY168" s="115">
        <f t="shared" si="357"/>
        <v>0</v>
      </c>
      <c r="AZ168" s="115">
        <f t="shared" si="357"/>
        <v>0</v>
      </c>
      <c r="BA168" s="115">
        <f t="shared" si="357"/>
        <v>0</v>
      </c>
      <c r="BB168" s="115">
        <f t="shared" si="357"/>
        <v>0</v>
      </c>
      <c r="BC168" s="115">
        <f t="shared" si="357"/>
        <v>0</v>
      </c>
      <c r="BD168" s="115">
        <f t="shared" si="357"/>
        <v>0</v>
      </c>
      <c r="BE168" s="115">
        <f t="shared" si="357"/>
        <v>0</v>
      </c>
      <c r="BF168" s="115">
        <f t="shared" si="357"/>
        <v>0</v>
      </c>
      <c r="BG168" s="115">
        <f t="shared" si="357"/>
        <v>0</v>
      </c>
      <c r="BH168" s="115">
        <f t="shared" si="357"/>
        <v>0</v>
      </c>
      <c r="BI168" s="115">
        <f t="shared" si="357"/>
        <v>0</v>
      </c>
      <c r="BJ168" s="115">
        <f t="shared" si="357"/>
        <v>0</v>
      </c>
      <c r="BK168" s="115">
        <f t="shared" si="357"/>
        <v>-525.25815152602877</v>
      </c>
      <c r="BL168" s="115">
        <f t="shared" si="357"/>
        <v>216820.73851447395</v>
      </c>
      <c r="BM168" s="115">
        <f t="shared" si="357"/>
        <v>239129.00851447394</v>
      </c>
      <c r="BN168" s="115">
        <f t="shared" si="357"/>
        <v>261422.54851447395</v>
      </c>
      <c r="BO168" s="115">
        <f t="shared" si="357"/>
        <v>284726.11851447396</v>
      </c>
      <c r="BP168" s="115">
        <f t="shared" ref="BP168:BV168" si="358">BP163+BP167</f>
        <v>100000.92000000001</v>
      </c>
      <c r="BQ168" s="115">
        <f t="shared" si="358"/>
        <v>119842.81000000001</v>
      </c>
      <c r="BR168" s="115">
        <f t="shared" si="358"/>
        <v>140565.73000000001</v>
      </c>
      <c r="BS168" s="115">
        <f t="shared" si="358"/>
        <v>161673.31</v>
      </c>
      <c r="BT168" s="115">
        <f t="shared" si="358"/>
        <v>184383.12</v>
      </c>
      <c r="BU168" s="115">
        <f t="shared" si="358"/>
        <v>209474.13</v>
      </c>
      <c r="BV168" s="115">
        <f t="shared" si="358"/>
        <v>234691.34</v>
      </c>
      <c r="BW168" s="115">
        <f t="shared" ref="BW168:CA168" si="359">BW163+BW167</f>
        <v>261382.18</v>
      </c>
      <c r="BX168" s="115">
        <f t="shared" si="359"/>
        <v>261382.18</v>
      </c>
      <c r="BY168" s="115">
        <f t="shared" si="359"/>
        <v>261382.18</v>
      </c>
      <c r="BZ168" s="115">
        <f t="shared" si="359"/>
        <v>261382.18</v>
      </c>
      <c r="CA168" s="115">
        <f t="shared" si="359"/>
        <v>261382.18</v>
      </c>
    </row>
    <row r="169" spans="1:79" x14ac:dyDescent="0.2"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5"/>
      <c r="BX169" s="115"/>
      <c r="BY169" s="115"/>
      <c r="BZ169" s="115"/>
      <c r="CA169" s="115"/>
    </row>
    <row r="170" spans="1:79" x14ac:dyDescent="0.2">
      <c r="A170" s="106" t="s">
        <v>282</v>
      </c>
      <c r="C170" s="114">
        <v>18237321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Y170" s="25"/>
      <c r="BZ170" s="25"/>
      <c r="CA170" s="25"/>
    </row>
    <row r="171" spans="1:79" x14ac:dyDescent="0.2">
      <c r="B171" s="39" t="s">
        <v>257</v>
      </c>
      <c r="C171" s="114">
        <v>25400721</v>
      </c>
      <c r="D171" s="115">
        <v>0</v>
      </c>
      <c r="E171" s="115">
        <f>D176</f>
        <v>0</v>
      </c>
      <c r="F171" s="115">
        <f t="shared" ref="F171:BO171" si="360">E176</f>
        <v>0</v>
      </c>
      <c r="G171" s="115">
        <f t="shared" si="360"/>
        <v>0</v>
      </c>
      <c r="H171" s="115">
        <f t="shared" si="360"/>
        <v>0</v>
      </c>
      <c r="I171" s="115">
        <f t="shared" si="360"/>
        <v>0</v>
      </c>
      <c r="J171" s="115">
        <f t="shared" si="360"/>
        <v>0</v>
      </c>
      <c r="K171" s="115">
        <f t="shared" si="360"/>
        <v>0</v>
      </c>
      <c r="L171" s="115">
        <f t="shared" si="360"/>
        <v>0</v>
      </c>
      <c r="M171" s="115">
        <f t="shared" si="360"/>
        <v>0</v>
      </c>
      <c r="N171" s="115">
        <f t="shared" si="360"/>
        <v>0</v>
      </c>
      <c r="O171" s="115">
        <f t="shared" si="360"/>
        <v>0</v>
      </c>
      <c r="P171" s="115">
        <f t="shared" si="360"/>
        <v>0</v>
      </c>
      <c r="Q171" s="115">
        <f t="shared" si="360"/>
        <v>0</v>
      </c>
      <c r="R171" s="115">
        <f t="shared" si="360"/>
        <v>0</v>
      </c>
      <c r="S171" s="115">
        <f t="shared" si="360"/>
        <v>0</v>
      </c>
      <c r="T171" s="115">
        <f t="shared" si="360"/>
        <v>0</v>
      </c>
      <c r="U171" s="115">
        <f t="shared" si="360"/>
        <v>0</v>
      </c>
      <c r="V171" s="115">
        <f t="shared" si="360"/>
        <v>0</v>
      </c>
      <c r="W171" s="115">
        <f t="shared" si="360"/>
        <v>0</v>
      </c>
      <c r="X171" s="115">
        <f t="shared" si="360"/>
        <v>0</v>
      </c>
      <c r="Y171" s="115">
        <f t="shared" si="360"/>
        <v>0</v>
      </c>
      <c r="Z171" s="115">
        <f t="shared" si="360"/>
        <v>0</v>
      </c>
      <c r="AA171" s="115">
        <f t="shared" si="360"/>
        <v>0</v>
      </c>
      <c r="AB171" s="115">
        <f t="shared" si="360"/>
        <v>0</v>
      </c>
      <c r="AC171" s="115">
        <f t="shared" si="360"/>
        <v>0</v>
      </c>
      <c r="AD171" s="115">
        <f t="shared" si="360"/>
        <v>0</v>
      </c>
      <c r="AE171" s="115">
        <f t="shared" si="360"/>
        <v>0</v>
      </c>
      <c r="AF171" s="115">
        <f t="shared" si="360"/>
        <v>0</v>
      </c>
      <c r="AG171" s="115">
        <f t="shared" si="360"/>
        <v>0</v>
      </c>
      <c r="AH171" s="115">
        <f t="shared" si="360"/>
        <v>0</v>
      </c>
      <c r="AI171" s="115">
        <f t="shared" si="360"/>
        <v>0</v>
      </c>
      <c r="AJ171" s="115">
        <f t="shared" si="360"/>
        <v>0</v>
      </c>
      <c r="AK171" s="115">
        <f t="shared" si="360"/>
        <v>0</v>
      </c>
      <c r="AL171" s="115">
        <f t="shared" si="360"/>
        <v>0</v>
      </c>
      <c r="AM171" s="115">
        <f t="shared" si="360"/>
        <v>0</v>
      </c>
      <c r="AN171" s="115">
        <f t="shared" si="360"/>
        <v>0</v>
      </c>
      <c r="AO171" s="115">
        <f t="shared" si="360"/>
        <v>0</v>
      </c>
      <c r="AP171" s="115">
        <f t="shared" si="360"/>
        <v>0</v>
      </c>
      <c r="AQ171" s="115">
        <f t="shared" si="360"/>
        <v>0</v>
      </c>
      <c r="AR171" s="115">
        <f t="shared" si="360"/>
        <v>0</v>
      </c>
      <c r="AS171" s="115">
        <f t="shared" si="360"/>
        <v>0</v>
      </c>
      <c r="AT171" s="115">
        <f t="shared" si="360"/>
        <v>0</v>
      </c>
      <c r="AU171" s="115">
        <f t="shared" si="360"/>
        <v>0</v>
      </c>
      <c r="AV171" s="115">
        <f t="shared" si="360"/>
        <v>0</v>
      </c>
      <c r="AW171" s="115">
        <f t="shared" si="360"/>
        <v>0</v>
      </c>
      <c r="AX171" s="115">
        <f t="shared" si="360"/>
        <v>0</v>
      </c>
      <c r="AY171" s="115">
        <f t="shared" si="360"/>
        <v>0</v>
      </c>
      <c r="AZ171" s="115">
        <f t="shared" si="360"/>
        <v>0</v>
      </c>
      <c r="BA171" s="115">
        <f t="shared" si="360"/>
        <v>0</v>
      </c>
      <c r="BB171" s="115">
        <f t="shared" si="360"/>
        <v>0</v>
      </c>
      <c r="BC171" s="115">
        <f t="shared" si="360"/>
        <v>0</v>
      </c>
      <c r="BD171" s="115">
        <f t="shared" si="360"/>
        <v>0</v>
      </c>
      <c r="BE171" s="115">
        <f t="shared" si="360"/>
        <v>0</v>
      </c>
      <c r="BF171" s="115">
        <f t="shared" si="360"/>
        <v>0</v>
      </c>
      <c r="BG171" s="115">
        <f t="shared" si="360"/>
        <v>0</v>
      </c>
      <c r="BH171" s="115">
        <f t="shared" si="360"/>
        <v>0</v>
      </c>
      <c r="BI171" s="115">
        <f t="shared" si="360"/>
        <v>0</v>
      </c>
      <c r="BJ171" s="115">
        <f t="shared" si="360"/>
        <v>0</v>
      </c>
      <c r="BK171" s="115">
        <f t="shared" si="360"/>
        <v>0</v>
      </c>
      <c r="BL171" s="115">
        <f t="shared" si="360"/>
        <v>-214.03711678717517</v>
      </c>
      <c r="BM171" s="115">
        <f t="shared" si="360"/>
        <v>231526.69281921283</v>
      </c>
      <c r="BN171" s="115">
        <f t="shared" si="360"/>
        <v>251738.25281921282</v>
      </c>
      <c r="BO171" s="115">
        <f t="shared" si="360"/>
        <v>270427.62281921285</v>
      </c>
      <c r="BP171" s="115">
        <f t="shared" ref="BP171" si="361">BO176</f>
        <v>288066.46281921287</v>
      </c>
      <c r="BQ171" s="115">
        <f t="shared" ref="BQ171" si="362">BP176</f>
        <v>79700.180000000051</v>
      </c>
      <c r="BR171" s="115">
        <f t="shared" ref="BR171" si="363">BQ176</f>
        <v>89679.840000000055</v>
      </c>
      <c r="BS171" s="115">
        <f t="shared" ref="BS171" si="364">BR176</f>
        <v>99656.530000000057</v>
      </c>
      <c r="BT171" s="115">
        <f t="shared" ref="BT171" si="365">BS176</f>
        <v>107618.02000000006</v>
      </c>
      <c r="BU171" s="115">
        <f t="shared" ref="BU171" si="366">BT176</f>
        <v>116371.28000000006</v>
      </c>
      <c r="BV171" s="115">
        <f t="shared" ref="BV171" si="367">BU176</f>
        <v>127150.79000000005</v>
      </c>
      <c r="BW171" s="115">
        <f t="shared" ref="BW171" si="368">BV176</f>
        <v>137537.68000000005</v>
      </c>
      <c r="BX171" s="115">
        <f t="shared" ref="BX171" si="369">BW176</f>
        <v>148528.34000000005</v>
      </c>
      <c r="BY171" s="115">
        <f t="shared" ref="BY171" si="370">BX176</f>
        <v>148528.34000000005</v>
      </c>
      <c r="BZ171" s="115">
        <f t="shared" ref="BZ171" si="371">BY176</f>
        <v>148528.34000000005</v>
      </c>
      <c r="CA171" s="115">
        <f t="shared" ref="CA171" si="372">BZ176</f>
        <v>148528.34000000005</v>
      </c>
    </row>
    <row r="172" spans="1:79" x14ac:dyDescent="0.2">
      <c r="A172" s="121"/>
      <c r="B172" s="116" t="s">
        <v>258</v>
      </c>
      <c r="C172" s="116"/>
      <c r="D172" s="305">
        <v>0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0</v>
      </c>
      <c r="W172" s="305">
        <v>0</v>
      </c>
      <c r="X172" s="305">
        <v>0</v>
      </c>
      <c r="Y172" s="305">
        <v>0</v>
      </c>
      <c r="Z172" s="305">
        <v>0</v>
      </c>
      <c r="AA172" s="305">
        <v>0</v>
      </c>
      <c r="AB172" s="305">
        <v>0</v>
      </c>
      <c r="AC172" s="305">
        <v>0</v>
      </c>
      <c r="AD172" s="305">
        <v>0</v>
      </c>
      <c r="AE172" s="305">
        <v>0</v>
      </c>
      <c r="AF172" s="305">
        <v>0</v>
      </c>
      <c r="AG172" s="305">
        <v>0</v>
      </c>
      <c r="AH172" s="305">
        <v>0</v>
      </c>
      <c r="AI172" s="305">
        <v>0</v>
      </c>
      <c r="AJ172" s="305">
        <v>0</v>
      </c>
      <c r="AK172" s="305">
        <v>0</v>
      </c>
      <c r="AL172" s="305">
        <v>0</v>
      </c>
      <c r="AM172" s="305">
        <v>0</v>
      </c>
      <c r="AN172" s="305">
        <v>0</v>
      </c>
      <c r="AO172" s="305">
        <v>0</v>
      </c>
      <c r="AP172" s="305">
        <v>0</v>
      </c>
      <c r="AQ172" s="305">
        <v>0</v>
      </c>
      <c r="AR172" s="305">
        <v>0</v>
      </c>
      <c r="AS172" s="305">
        <v>0</v>
      </c>
      <c r="AT172" s="305">
        <v>0</v>
      </c>
      <c r="AU172" s="305">
        <v>0</v>
      </c>
      <c r="AV172" s="305">
        <v>0</v>
      </c>
      <c r="AW172" s="305">
        <v>0</v>
      </c>
      <c r="AX172" s="305">
        <v>0</v>
      </c>
      <c r="AY172" s="305">
        <v>0</v>
      </c>
      <c r="AZ172" s="305">
        <v>0</v>
      </c>
      <c r="BA172" s="305">
        <v>0</v>
      </c>
      <c r="BB172" s="305">
        <v>0</v>
      </c>
      <c r="BC172" s="305">
        <v>0</v>
      </c>
      <c r="BD172" s="305">
        <v>0</v>
      </c>
      <c r="BE172" s="305">
        <v>0</v>
      </c>
      <c r="BF172" s="305">
        <v>0</v>
      </c>
      <c r="BG172" s="305">
        <v>0</v>
      </c>
      <c r="BH172" s="305">
        <v>0</v>
      </c>
      <c r="BI172" s="305">
        <v>0</v>
      </c>
      <c r="BJ172" s="305">
        <v>0</v>
      </c>
      <c r="BK172" s="305">
        <v>0</v>
      </c>
      <c r="BL172" s="305">
        <v>0</v>
      </c>
      <c r="BM172" s="305">
        <v>0</v>
      </c>
      <c r="BN172" s="305">
        <v>0</v>
      </c>
      <c r="BO172" s="305">
        <v>0</v>
      </c>
      <c r="BP172" s="305">
        <v>-221030.56281921282</v>
      </c>
      <c r="BQ172" s="305">
        <v>0</v>
      </c>
      <c r="BR172" s="305">
        <v>0</v>
      </c>
      <c r="BS172" s="305">
        <v>0</v>
      </c>
      <c r="BT172" s="305">
        <v>0</v>
      </c>
      <c r="BU172" s="305">
        <v>0</v>
      </c>
      <c r="BV172" s="305">
        <v>0</v>
      </c>
      <c r="BW172" s="305">
        <v>0</v>
      </c>
      <c r="BX172" s="305"/>
      <c r="BY172" s="305"/>
      <c r="BZ172" s="305"/>
      <c r="CA172" s="305"/>
    </row>
    <row r="173" spans="1:79" x14ac:dyDescent="0.2">
      <c r="A173" s="121"/>
      <c r="B173" s="116" t="s">
        <v>281</v>
      </c>
      <c r="C173" s="116"/>
      <c r="D173" s="305">
        <v>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0</v>
      </c>
      <c r="W173" s="305">
        <v>0</v>
      </c>
      <c r="X173" s="305">
        <v>0</v>
      </c>
      <c r="Y173" s="305">
        <v>0</v>
      </c>
      <c r="Z173" s="305">
        <v>0</v>
      </c>
      <c r="AA173" s="305">
        <v>0</v>
      </c>
      <c r="AB173" s="305">
        <v>0</v>
      </c>
      <c r="AC173" s="305">
        <v>0</v>
      </c>
      <c r="AD173" s="305">
        <v>0</v>
      </c>
      <c r="AE173" s="305">
        <v>0</v>
      </c>
      <c r="AF173" s="305">
        <v>0</v>
      </c>
      <c r="AG173" s="305">
        <v>0</v>
      </c>
      <c r="AH173" s="305">
        <v>0</v>
      </c>
      <c r="AI173" s="305">
        <v>0</v>
      </c>
      <c r="AJ173" s="305">
        <v>0</v>
      </c>
      <c r="AK173" s="305">
        <v>0</v>
      </c>
      <c r="AL173" s="305">
        <v>0</v>
      </c>
      <c r="AM173" s="305">
        <v>0</v>
      </c>
      <c r="AN173" s="305">
        <v>0</v>
      </c>
      <c r="AO173" s="305">
        <v>0</v>
      </c>
      <c r="AP173" s="305">
        <v>0</v>
      </c>
      <c r="AQ173" s="305">
        <v>0</v>
      </c>
      <c r="AR173" s="305">
        <v>0</v>
      </c>
      <c r="AS173" s="305">
        <v>0</v>
      </c>
      <c r="AT173" s="305">
        <v>0</v>
      </c>
      <c r="AU173" s="305">
        <v>0</v>
      </c>
      <c r="AV173" s="305">
        <v>0</v>
      </c>
      <c r="AW173" s="305">
        <v>0</v>
      </c>
      <c r="AX173" s="305">
        <v>0</v>
      </c>
      <c r="AY173" s="305">
        <v>0</v>
      </c>
      <c r="AZ173" s="305">
        <v>0</v>
      </c>
      <c r="BA173" s="305">
        <v>0</v>
      </c>
      <c r="BB173" s="305">
        <v>0</v>
      </c>
      <c r="BC173" s="305">
        <v>0</v>
      </c>
      <c r="BD173" s="305">
        <v>0</v>
      </c>
      <c r="BE173" s="305">
        <v>0</v>
      </c>
      <c r="BF173" s="305">
        <v>0</v>
      </c>
      <c r="BG173" s="305">
        <v>0</v>
      </c>
      <c r="BH173" s="305">
        <v>0</v>
      </c>
      <c r="BI173" s="305">
        <v>0</v>
      </c>
      <c r="BJ173" s="305">
        <v>0</v>
      </c>
      <c r="BK173" s="305">
        <v>0</v>
      </c>
      <c r="BL173" s="305">
        <v>221244.59993599998</v>
      </c>
      <c r="BM173" s="305">
        <v>0</v>
      </c>
      <c r="BN173" s="305">
        <v>0</v>
      </c>
      <c r="BO173" s="305">
        <v>0</v>
      </c>
      <c r="BP173" s="305">
        <v>0</v>
      </c>
      <c r="BQ173" s="305">
        <v>0</v>
      </c>
      <c r="BR173" s="305">
        <v>0</v>
      </c>
      <c r="BS173" s="305">
        <v>0</v>
      </c>
      <c r="BT173" s="305">
        <v>0</v>
      </c>
      <c r="BU173" s="305">
        <v>0</v>
      </c>
      <c r="BV173" s="305">
        <v>0</v>
      </c>
      <c r="BW173" s="305">
        <v>0</v>
      </c>
      <c r="BX173" s="305"/>
      <c r="BY173" s="305"/>
      <c r="BZ173" s="305"/>
      <c r="CA173" s="305"/>
    </row>
    <row r="174" spans="1:79" x14ac:dyDescent="0.2">
      <c r="A174" s="116"/>
      <c r="B174" s="116" t="s">
        <v>279</v>
      </c>
      <c r="C174" s="124"/>
      <c r="D174" s="305">
        <v>0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0</v>
      </c>
      <c r="W174" s="305">
        <v>0</v>
      </c>
      <c r="X174" s="305">
        <v>0</v>
      </c>
      <c r="Y174" s="305">
        <v>0</v>
      </c>
      <c r="Z174" s="305">
        <v>0</v>
      </c>
      <c r="AA174" s="305">
        <v>0</v>
      </c>
      <c r="AB174" s="305">
        <v>0</v>
      </c>
      <c r="AC174" s="305">
        <v>0</v>
      </c>
      <c r="AD174" s="305">
        <v>0</v>
      </c>
      <c r="AE174" s="305">
        <v>0</v>
      </c>
      <c r="AF174" s="305">
        <v>0</v>
      </c>
      <c r="AG174" s="305">
        <v>0</v>
      </c>
      <c r="AH174" s="305">
        <v>0</v>
      </c>
      <c r="AI174" s="305">
        <v>0</v>
      </c>
      <c r="AJ174" s="305">
        <v>0</v>
      </c>
      <c r="AK174" s="305">
        <v>0</v>
      </c>
      <c r="AL174" s="305">
        <v>0</v>
      </c>
      <c r="AM174" s="305">
        <v>0</v>
      </c>
      <c r="AN174" s="305">
        <v>0</v>
      </c>
      <c r="AO174" s="305">
        <v>0</v>
      </c>
      <c r="AP174" s="305">
        <v>0</v>
      </c>
      <c r="AQ174" s="305">
        <v>0</v>
      </c>
      <c r="AR174" s="305">
        <v>0</v>
      </c>
      <c r="AS174" s="305">
        <v>0</v>
      </c>
      <c r="AT174" s="305">
        <v>0</v>
      </c>
      <c r="AU174" s="305">
        <v>0</v>
      </c>
      <c r="AV174" s="305">
        <v>0</v>
      </c>
      <c r="AW174" s="305">
        <v>0</v>
      </c>
      <c r="AX174" s="305">
        <v>0</v>
      </c>
      <c r="AY174" s="305">
        <v>0</v>
      </c>
      <c r="AZ174" s="305">
        <v>0</v>
      </c>
      <c r="BA174" s="305">
        <v>0</v>
      </c>
      <c r="BB174" s="305">
        <v>0</v>
      </c>
      <c r="BC174" s="305">
        <v>0</v>
      </c>
      <c r="BD174" s="305">
        <v>0</v>
      </c>
      <c r="BE174" s="305">
        <v>0</v>
      </c>
      <c r="BF174" s="305">
        <v>0</v>
      </c>
      <c r="BG174" s="305">
        <v>0</v>
      </c>
      <c r="BH174" s="305">
        <v>0</v>
      </c>
      <c r="BI174" s="305">
        <v>0</v>
      </c>
      <c r="BJ174" s="305">
        <v>0</v>
      </c>
      <c r="BK174" s="305">
        <v>-214.03711678717517</v>
      </c>
      <c r="BL174" s="117">
        <f>'Schedule 7A,11,25,29,35,43'!C24</f>
        <v>10496.13</v>
      </c>
      <c r="BM174" s="117">
        <f>'Schedule 7A,11,25,29,35,43'!D24</f>
        <v>20211.560000000001</v>
      </c>
      <c r="BN174" s="117">
        <f>'Schedule 7A,11,25,29,35,43'!E24</f>
        <v>18689.37</v>
      </c>
      <c r="BO174" s="117">
        <f>'Schedule 7A,11,25,29,35,43'!F24</f>
        <v>17638.84</v>
      </c>
      <c r="BP174" s="117">
        <f>'Schedule 7A,11,25,29,35,43'!G24</f>
        <v>12664.28</v>
      </c>
      <c r="BQ174" s="117">
        <f>'Schedule 7A,11,25,29,35,43'!H24</f>
        <v>9979.66</v>
      </c>
      <c r="BR174" s="117">
        <f>'Schedule 7A,11,25,29,35,43'!I24</f>
        <v>9976.69</v>
      </c>
      <c r="BS174" s="117">
        <f>'Schedule 7A,11,25,29,35,43'!J24</f>
        <v>7961.49</v>
      </c>
      <c r="BT174" s="117">
        <f>'Schedule 7A,11,25,29,35,43'!K24</f>
        <v>8753.26</v>
      </c>
      <c r="BU174" s="117">
        <f>'Schedule 7A,11,25,29,35,43'!L24</f>
        <v>10779.51</v>
      </c>
      <c r="BV174" s="117">
        <f>'Schedule 7A,11,25,29,35,43'!M24</f>
        <v>10386.89</v>
      </c>
      <c r="BW174" s="117">
        <f>'Schedule 7A,11,25,29,35,43'!N24</f>
        <v>10990.66</v>
      </c>
      <c r="BX174" s="117"/>
      <c r="BY174" s="117"/>
      <c r="BZ174" s="305"/>
      <c r="CA174" s="305"/>
    </row>
    <row r="175" spans="1:79" x14ac:dyDescent="0.2">
      <c r="B175" s="39" t="s">
        <v>260</v>
      </c>
      <c r="D175" s="118">
        <f t="shared" ref="D175:BO175" si="373">SUM(D172:D174)</f>
        <v>0</v>
      </c>
      <c r="E175" s="118">
        <f t="shared" si="373"/>
        <v>0</v>
      </c>
      <c r="F175" s="118">
        <f t="shared" si="373"/>
        <v>0</v>
      </c>
      <c r="G175" s="118">
        <f t="shared" si="373"/>
        <v>0</v>
      </c>
      <c r="H175" s="118">
        <f t="shared" si="373"/>
        <v>0</v>
      </c>
      <c r="I175" s="118">
        <f t="shared" si="373"/>
        <v>0</v>
      </c>
      <c r="J175" s="118">
        <f t="shared" si="373"/>
        <v>0</v>
      </c>
      <c r="K175" s="118">
        <f t="shared" si="373"/>
        <v>0</v>
      </c>
      <c r="L175" s="118">
        <f t="shared" si="373"/>
        <v>0</v>
      </c>
      <c r="M175" s="118">
        <f t="shared" si="373"/>
        <v>0</v>
      </c>
      <c r="N175" s="118">
        <f t="shared" si="373"/>
        <v>0</v>
      </c>
      <c r="O175" s="118">
        <f t="shared" si="373"/>
        <v>0</v>
      </c>
      <c r="P175" s="118">
        <f t="shared" si="373"/>
        <v>0</v>
      </c>
      <c r="Q175" s="118">
        <f t="shared" si="373"/>
        <v>0</v>
      </c>
      <c r="R175" s="118">
        <f t="shared" si="373"/>
        <v>0</v>
      </c>
      <c r="S175" s="118">
        <f t="shared" si="373"/>
        <v>0</v>
      </c>
      <c r="T175" s="118">
        <f t="shared" si="373"/>
        <v>0</v>
      </c>
      <c r="U175" s="118">
        <f t="shared" si="373"/>
        <v>0</v>
      </c>
      <c r="V175" s="118">
        <f t="shared" si="373"/>
        <v>0</v>
      </c>
      <c r="W175" s="118">
        <f t="shared" si="373"/>
        <v>0</v>
      </c>
      <c r="X175" s="118">
        <f t="shared" si="373"/>
        <v>0</v>
      </c>
      <c r="Y175" s="118">
        <f t="shared" si="373"/>
        <v>0</v>
      </c>
      <c r="Z175" s="118">
        <f t="shared" si="373"/>
        <v>0</v>
      </c>
      <c r="AA175" s="118">
        <f t="shared" si="373"/>
        <v>0</v>
      </c>
      <c r="AB175" s="118">
        <f t="shared" si="373"/>
        <v>0</v>
      </c>
      <c r="AC175" s="118">
        <f t="shared" si="373"/>
        <v>0</v>
      </c>
      <c r="AD175" s="118">
        <f t="shared" si="373"/>
        <v>0</v>
      </c>
      <c r="AE175" s="118">
        <f t="shared" si="373"/>
        <v>0</v>
      </c>
      <c r="AF175" s="118">
        <f t="shared" si="373"/>
        <v>0</v>
      </c>
      <c r="AG175" s="118">
        <f t="shared" si="373"/>
        <v>0</v>
      </c>
      <c r="AH175" s="118">
        <f t="shared" si="373"/>
        <v>0</v>
      </c>
      <c r="AI175" s="118">
        <f t="shared" si="373"/>
        <v>0</v>
      </c>
      <c r="AJ175" s="118">
        <f t="shared" si="373"/>
        <v>0</v>
      </c>
      <c r="AK175" s="118">
        <f t="shared" si="373"/>
        <v>0</v>
      </c>
      <c r="AL175" s="118">
        <f t="shared" si="373"/>
        <v>0</v>
      </c>
      <c r="AM175" s="118">
        <f t="shared" si="373"/>
        <v>0</v>
      </c>
      <c r="AN175" s="118">
        <f t="shared" si="373"/>
        <v>0</v>
      </c>
      <c r="AO175" s="118">
        <f t="shared" si="373"/>
        <v>0</v>
      </c>
      <c r="AP175" s="118">
        <f t="shared" si="373"/>
        <v>0</v>
      </c>
      <c r="AQ175" s="118">
        <f t="shared" si="373"/>
        <v>0</v>
      </c>
      <c r="AR175" s="118">
        <f t="shared" si="373"/>
        <v>0</v>
      </c>
      <c r="AS175" s="118">
        <f t="shared" si="373"/>
        <v>0</v>
      </c>
      <c r="AT175" s="118">
        <f t="shared" si="373"/>
        <v>0</v>
      </c>
      <c r="AU175" s="118">
        <f t="shared" si="373"/>
        <v>0</v>
      </c>
      <c r="AV175" s="118">
        <f t="shared" si="373"/>
        <v>0</v>
      </c>
      <c r="AW175" s="118">
        <f t="shared" si="373"/>
        <v>0</v>
      </c>
      <c r="AX175" s="118">
        <f t="shared" si="373"/>
        <v>0</v>
      </c>
      <c r="AY175" s="118">
        <f t="shared" si="373"/>
        <v>0</v>
      </c>
      <c r="AZ175" s="118">
        <f t="shared" si="373"/>
        <v>0</v>
      </c>
      <c r="BA175" s="118">
        <f t="shared" si="373"/>
        <v>0</v>
      </c>
      <c r="BB175" s="118">
        <f t="shared" si="373"/>
        <v>0</v>
      </c>
      <c r="BC175" s="118">
        <f t="shared" si="373"/>
        <v>0</v>
      </c>
      <c r="BD175" s="118">
        <f t="shared" si="373"/>
        <v>0</v>
      </c>
      <c r="BE175" s="118">
        <f t="shared" si="373"/>
        <v>0</v>
      </c>
      <c r="BF175" s="118">
        <f t="shared" si="373"/>
        <v>0</v>
      </c>
      <c r="BG175" s="118">
        <f t="shared" si="373"/>
        <v>0</v>
      </c>
      <c r="BH175" s="118">
        <f t="shared" si="373"/>
        <v>0</v>
      </c>
      <c r="BI175" s="118">
        <f t="shared" si="373"/>
        <v>0</v>
      </c>
      <c r="BJ175" s="118">
        <f t="shared" si="373"/>
        <v>0</v>
      </c>
      <c r="BK175" s="118">
        <f t="shared" si="373"/>
        <v>-214.03711678717517</v>
      </c>
      <c r="BL175" s="118">
        <f t="shared" si="373"/>
        <v>231740.72993599999</v>
      </c>
      <c r="BM175" s="118">
        <f t="shared" si="373"/>
        <v>20211.560000000001</v>
      </c>
      <c r="BN175" s="118">
        <f t="shared" si="373"/>
        <v>18689.37</v>
      </c>
      <c r="BO175" s="118">
        <f t="shared" si="373"/>
        <v>17638.84</v>
      </c>
      <c r="BP175" s="118">
        <f t="shared" ref="BP175:BV175" si="374">SUM(BP172:BP174)</f>
        <v>-208366.28281921282</v>
      </c>
      <c r="BQ175" s="118">
        <f t="shared" si="374"/>
        <v>9979.66</v>
      </c>
      <c r="BR175" s="118">
        <f t="shared" si="374"/>
        <v>9976.69</v>
      </c>
      <c r="BS175" s="118">
        <f t="shared" si="374"/>
        <v>7961.49</v>
      </c>
      <c r="BT175" s="118">
        <f t="shared" si="374"/>
        <v>8753.26</v>
      </c>
      <c r="BU175" s="118">
        <f t="shared" si="374"/>
        <v>10779.51</v>
      </c>
      <c r="BV175" s="118">
        <f t="shared" si="374"/>
        <v>10386.89</v>
      </c>
      <c r="BW175" s="118">
        <f t="shared" ref="BW175:CA175" si="375">SUM(BW172:BW174)</f>
        <v>10990.66</v>
      </c>
      <c r="BX175" s="118">
        <f t="shared" si="375"/>
        <v>0</v>
      </c>
      <c r="BY175" s="118">
        <f t="shared" si="375"/>
        <v>0</v>
      </c>
      <c r="BZ175" s="118">
        <f t="shared" si="375"/>
        <v>0</v>
      </c>
      <c r="CA175" s="118">
        <f t="shared" si="375"/>
        <v>0</v>
      </c>
    </row>
    <row r="176" spans="1:79" x14ac:dyDescent="0.2">
      <c r="B176" s="39" t="s">
        <v>261</v>
      </c>
      <c r="D176" s="115">
        <f t="shared" ref="D176:BO176" si="376">D171+D175</f>
        <v>0</v>
      </c>
      <c r="E176" s="115">
        <f t="shared" si="376"/>
        <v>0</v>
      </c>
      <c r="F176" s="115">
        <f t="shared" si="376"/>
        <v>0</v>
      </c>
      <c r="G176" s="115">
        <f t="shared" si="376"/>
        <v>0</v>
      </c>
      <c r="H176" s="115">
        <f t="shared" si="376"/>
        <v>0</v>
      </c>
      <c r="I176" s="115">
        <f t="shared" si="376"/>
        <v>0</v>
      </c>
      <c r="J176" s="115">
        <f t="shared" si="376"/>
        <v>0</v>
      </c>
      <c r="K176" s="115">
        <f t="shared" si="376"/>
        <v>0</v>
      </c>
      <c r="L176" s="115">
        <f t="shared" si="376"/>
        <v>0</v>
      </c>
      <c r="M176" s="115">
        <f t="shared" si="376"/>
        <v>0</v>
      </c>
      <c r="N176" s="115">
        <f t="shared" si="376"/>
        <v>0</v>
      </c>
      <c r="O176" s="115">
        <f t="shared" si="376"/>
        <v>0</v>
      </c>
      <c r="P176" s="115">
        <f t="shared" si="376"/>
        <v>0</v>
      </c>
      <c r="Q176" s="115">
        <f t="shared" si="376"/>
        <v>0</v>
      </c>
      <c r="R176" s="115">
        <f t="shared" si="376"/>
        <v>0</v>
      </c>
      <c r="S176" s="115">
        <f t="shared" si="376"/>
        <v>0</v>
      </c>
      <c r="T176" s="115">
        <f t="shared" si="376"/>
        <v>0</v>
      </c>
      <c r="U176" s="115">
        <f t="shared" si="376"/>
        <v>0</v>
      </c>
      <c r="V176" s="115">
        <f t="shared" si="376"/>
        <v>0</v>
      </c>
      <c r="W176" s="115">
        <f t="shared" si="376"/>
        <v>0</v>
      </c>
      <c r="X176" s="115">
        <f t="shared" si="376"/>
        <v>0</v>
      </c>
      <c r="Y176" s="115">
        <f t="shared" si="376"/>
        <v>0</v>
      </c>
      <c r="Z176" s="115">
        <f t="shared" si="376"/>
        <v>0</v>
      </c>
      <c r="AA176" s="115">
        <f t="shared" si="376"/>
        <v>0</v>
      </c>
      <c r="AB176" s="115">
        <f t="shared" si="376"/>
        <v>0</v>
      </c>
      <c r="AC176" s="115">
        <f t="shared" si="376"/>
        <v>0</v>
      </c>
      <c r="AD176" s="115">
        <f t="shared" si="376"/>
        <v>0</v>
      </c>
      <c r="AE176" s="115">
        <f t="shared" si="376"/>
        <v>0</v>
      </c>
      <c r="AF176" s="115">
        <f t="shared" si="376"/>
        <v>0</v>
      </c>
      <c r="AG176" s="115">
        <f t="shared" si="376"/>
        <v>0</v>
      </c>
      <c r="AH176" s="115">
        <f t="shared" si="376"/>
        <v>0</v>
      </c>
      <c r="AI176" s="115">
        <f t="shared" si="376"/>
        <v>0</v>
      </c>
      <c r="AJ176" s="115">
        <f t="shared" si="376"/>
        <v>0</v>
      </c>
      <c r="AK176" s="115">
        <f t="shared" si="376"/>
        <v>0</v>
      </c>
      <c r="AL176" s="115">
        <f t="shared" si="376"/>
        <v>0</v>
      </c>
      <c r="AM176" s="115">
        <f t="shared" si="376"/>
        <v>0</v>
      </c>
      <c r="AN176" s="115">
        <f t="shared" si="376"/>
        <v>0</v>
      </c>
      <c r="AO176" s="115">
        <f t="shared" si="376"/>
        <v>0</v>
      </c>
      <c r="AP176" s="115">
        <f t="shared" si="376"/>
        <v>0</v>
      </c>
      <c r="AQ176" s="115">
        <f t="shared" si="376"/>
        <v>0</v>
      </c>
      <c r="AR176" s="115">
        <f t="shared" si="376"/>
        <v>0</v>
      </c>
      <c r="AS176" s="115">
        <f t="shared" si="376"/>
        <v>0</v>
      </c>
      <c r="AT176" s="115">
        <f t="shared" si="376"/>
        <v>0</v>
      </c>
      <c r="AU176" s="115">
        <f t="shared" si="376"/>
        <v>0</v>
      </c>
      <c r="AV176" s="115">
        <f t="shared" si="376"/>
        <v>0</v>
      </c>
      <c r="AW176" s="115">
        <f t="shared" si="376"/>
        <v>0</v>
      </c>
      <c r="AX176" s="115">
        <f t="shared" si="376"/>
        <v>0</v>
      </c>
      <c r="AY176" s="115">
        <f t="shared" si="376"/>
        <v>0</v>
      </c>
      <c r="AZ176" s="115">
        <f t="shared" si="376"/>
        <v>0</v>
      </c>
      <c r="BA176" s="115">
        <f t="shared" si="376"/>
        <v>0</v>
      </c>
      <c r="BB176" s="115">
        <f t="shared" si="376"/>
        <v>0</v>
      </c>
      <c r="BC176" s="115">
        <f t="shared" si="376"/>
        <v>0</v>
      </c>
      <c r="BD176" s="115">
        <f t="shared" si="376"/>
        <v>0</v>
      </c>
      <c r="BE176" s="115">
        <f t="shared" si="376"/>
        <v>0</v>
      </c>
      <c r="BF176" s="115">
        <f t="shared" si="376"/>
        <v>0</v>
      </c>
      <c r="BG176" s="115">
        <f t="shared" si="376"/>
        <v>0</v>
      </c>
      <c r="BH176" s="115">
        <f t="shared" si="376"/>
        <v>0</v>
      </c>
      <c r="BI176" s="115">
        <f t="shared" si="376"/>
        <v>0</v>
      </c>
      <c r="BJ176" s="115">
        <f t="shared" si="376"/>
        <v>0</v>
      </c>
      <c r="BK176" s="115">
        <f t="shared" si="376"/>
        <v>-214.03711678717517</v>
      </c>
      <c r="BL176" s="115">
        <f t="shared" si="376"/>
        <v>231526.69281921283</v>
      </c>
      <c r="BM176" s="115">
        <f t="shared" si="376"/>
        <v>251738.25281921282</v>
      </c>
      <c r="BN176" s="115">
        <f t="shared" si="376"/>
        <v>270427.62281921285</v>
      </c>
      <c r="BO176" s="115">
        <f t="shared" si="376"/>
        <v>288066.46281921287</v>
      </c>
      <c r="BP176" s="115">
        <f t="shared" ref="BP176:BV176" si="377">BP171+BP175</f>
        <v>79700.180000000051</v>
      </c>
      <c r="BQ176" s="115">
        <f t="shared" si="377"/>
        <v>89679.840000000055</v>
      </c>
      <c r="BR176" s="115">
        <f t="shared" si="377"/>
        <v>99656.530000000057</v>
      </c>
      <c r="BS176" s="115">
        <f t="shared" si="377"/>
        <v>107618.02000000006</v>
      </c>
      <c r="BT176" s="115">
        <f t="shared" si="377"/>
        <v>116371.28000000006</v>
      </c>
      <c r="BU176" s="115">
        <f t="shared" si="377"/>
        <v>127150.79000000005</v>
      </c>
      <c r="BV176" s="115">
        <f t="shared" si="377"/>
        <v>137537.68000000005</v>
      </c>
      <c r="BW176" s="115">
        <f t="shared" ref="BW176:CA176" si="378">BW171+BW175</f>
        <v>148528.34000000005</v>
      </c>
      <c r="BX176" s="115">
        <f t="shared" si="378"/>
        <v>148528.34000000005</v>
      </c>
      <c r="BY176" s="115">
        <f t="shared" si="378"/>
        <v>148528.34000000005</v>
      </c>
      <c r="BZ176" s="115">
        <f t="shared" si="378"/>
        <v>148528.34000000005</v>
      </c>
      <c r="CA176" s="115">
        <f t="shared" si="378"/>
        <v>148528.34000000005</v>
      </c>
    </row>
    <row r="177" spans="1:79" x14ac:dyDescent="0.2"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5"/>
      <c r="BX177" s="115"/>
      <c r="BY177" s="115"/>
      <c r="BZ177" s="115"/>
      <c r="CA177" s="115"/>
    </row>
    <row r="178" spans="1:79" x14ac:dyDescent="0.2">
      <c r="A178" s="106" t="s">
        <v>283</v>
      </c>
      <c r="C178" s="114">
        <v>18237331</v>
      </c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Y178" s="25"/>
      <c r="BZ178" s="25"/>
      <c r="CA178" s="25"/>
    </row>
    <row r="179" spans="1:79" x14ac:dyDescent="0.2">
      <c r="B179" s="39" t="s">
        <v>257</v>
      </c>
      <c r="C179" s="114">
        <v>25400731</v>
      </c>
      <c r="D179" s="115">
        <v>0</v>
      </c>
      <c r="E179" s="115">
        <f>D184</f>
        <v>0</v>
      </c>
      <c r="F179" s="115">
        <f t="shared" ref="F179:BO179" si="379">E184</f>
        <v>0</v>
      </c>
      <c r="G179" s="115">
        <f t="shared" si="379"/>
        <v>0</v>
      </c>
      <c r="H179" s="115">
        <f t="shared" si="379"/>
        <v>0</v>
      </c>
      <c r="I179" s="115">
        <f t="shared" si="379"/>
        <v>0</v>
      </c>
      <c r="J179" s="115">
        <f t="shared" si="379"/>
        <v>0</v>
      </c>
      <c r="K179" s="115">
        <f t="shared" si="379"/>
        <v>0</v>
      </c>
      <c r="L179" s="115">
        <f t="shared" si="379"/>
        <v>0</v>
      </c>
      <c r="M179" s="115">
        <f t="shared" si="379"/>
        <v>0</v>
      </c>
      <c r="N179" s="115">
        <f t="shared" si="379"/>
        <v>0</v>
      </c>
      <c r="O179" s="115">
        <f t="shared" si="379"/>
        <v>0</v>
      </c>
      <c r="P179" s="115">
        <f t="shared" si="379"/>
        <v>0</v>
      </c>
      <c r="Q179" s="115">
        <f t="shared" si="379"/>
        <v>0</v>
      </c>
      <c r="R179" s="115">
        <f t="shared" si="379"/>
        <v>0</v>
      </c>
      <c r="S179" s="115">
        <f t="shared" si="379"/>
        <v>0</v>
      </c>
      <c r="T179" s="115">
        <f t="shared" si="379"/>
        <v>0</v>
      </c>
      <c r="U179" s="115">
        <f t="shared" si="379"/>
        <v>0</v>
      </c>
      <c r="V179" s="115">
        <f t="shared" si="379"/>
        <v>0</v>
      </c>
      <c r="W179" s="115">
        <f t="shared" si="379"/>
        <v>0</v>
      </c>
      <c r="X179" s="115">
        <f t="shared" si="379"/>
        <v>0</v>
      </c>
      <c r="Y179" s="115">
        <f t="shared" si="379"/>
        <v>0</v>
      </c>
      <c r="Z179" s="115">
        <f t="shared" si="379"/>
        <v>0</v>
      </c>
      <c r="AA179" s="115">
        <f t="shared" si="379"/>
        <v>0</v>
      </c>
      <c r="AB179" s="115">
        <f t="shared" si="379"/>
        <v>0</v>
      </c>
      <c r="AC179" s="115">
        <f t="shared" si="379"/>
        <v>0</v>
      </c>
      <c r="AD179" s="115">
        <f t="shared" si="379"/>
        <v>0</v>
      </c>
      <c r="AE179" s="115">
        <f t="shared" si="379"/>
        <v>0</v>
      </c>
      <c r="AF179" s="115">
        <f t="shared" si="379"/>
        <v>0</v>
      </c>
      <c r="AG179" s="115">
        <f t="shared" si="379"/>
        <v>0</v>
      </c>
      <c r="AH179" s="115">
        <f t="shared" si="379"/>
        <v>0</v>
      </c>
      <c r="AI179" s="115">
        <f t="shared" si="379"/>
        <v>0</v>
      </c>
      <c r="AJ179" s="115">
        <f t="shared" si="379"/>
        <v>0</v>
      </c>
      <c r="AK179" s="115">
        <f t="shared" si="379"/>
        <v>0</v>
      </c>
      <c r="AL179" s="115">
        <f t="shared" si="379"/>
        <v>0</v>
      </c>
      <c r="AM179" s="115">
        <f t="shared" si="379"/>
        <v>0</v>
      </c>
      <c r="AN179" s="115">
        <f t="shared" si="379"/>
        <v>0</v>
      </c>
      <c r="AO179" s="115">
        <f t="shared" si="379"/>
        <v>0</v>
      </c>
      <c r="AP179" s="115">
        <f t="shared" si="379"/>
        <v>0</v>
      </c>
      <c r="AQ179" s="115">
        <f t="shared" si="379"/>
        <v>0</v>
      </c>
      <c r="AR179" s="115">
        <f t="shared" si="379"/>
        <v>0</v>
      </c>
      <c r="AS179" s="115">
        <f t="shared" si="379"/>
        <v>0</v>
      </c>
      <c r="AT179" s="115">
        <f t="shared" si="379"/>
        <v>0</v>
      </c>
      <c r="AU179" s="115">
        <f t="shared" si="379"/>
        <v>0</v>
      </c>
      <c r="AV179" s="115">
        <f t="shared" si="379"/>
        <v>0</v>
      </c>
      <c r="AW179" s="115">
        <f t="shared" si="379"/>
        <v>0</v>
      </c>
      <c r="AX179" s="115">
        <f t="shared" si="379"/>
        <v>0</v>
      </c>
      <c r="AY179" s="115">
        <f t="shared" si="379"/>
        <v>0</v>
      </c>
      <c r="AZ179" s="115">
        <f t="shared" si="379"/>
        <v>0</v>
      </c>
      <c r="BA179" s="115">
        <f t="shared" si="379"/>
        <v>0</v>
      </c>
      <c r="BB179" s="115">
        <f t="shared" si="379"/>
        <v>0</v>
      </c>
      <c r="BC179" s="115">
        <f t="shared" si="379"/>
        <v>0</v>
      </c>
      <c r="BD179" s="115">
        <f t="shared" si="379"/>
        <v>0</v>
      </c>
      <c r="BE179" s="115">
        <f t="shared" si="379"/>
        <v>0</v>
      </c>
      <c r="BF179" s="115">
        <f t="shared" si="379"/>
        <v>0</v>
      </c>
      <c r="BG179" s="115">
        <f t="shared" si="379"/>
        <v>0</v>
      </c>
      <c r="BH179" s="115">
        <f t="shared" si="379"/>
        <v>0</v>
      </c>
      <c r="BI179" s="115">
        <f t="shared" si="379"/>
        <v>0</v>
      </c>
      <c r="BJ179" s="115">
        <f t="shared" si="379"/>
        <v>0</v>
      </c>
      <c r="BK179" s="115">
        <f t="shared" si="379"/>
        <v>0</v>
      </c>
      <c r="BL179" s="115">
        <f t="shared" si="379"/>
        <v>126.81378479105609</v>
      </c>
      <c r="BM179" s="115">
        <f t="shared" si="379"/>
        <v>45813.179120149296</v>
      </c>
      <c r="BN179" s="115">
        <f t="shared" si="379"/>
        <v>51320.973264284781</v>
      </c>
      <c r="BO179" s="115">
        <f t="shared" si="379"/>
        <v>56911.915552028229</v>
      </c>
      <c r="BP179" s="115">
        <f t="shared" ref="BP179" si="380">BO184</f>
        <v>62731.581484149996</v>
      </c>
      <c r="BQ179" s="115">
        <f t="shared" ref="BQ179" si="381">BP184</f>
        <v>25428.450008225169</v>
      </c>
      <c r="BR179" s="115">
        <f t="shared" ref="BR179" si="382">BQ184</f>
        <v>31238.741779651977</v>
      </c>
      <c r="BS179" s="115">
        <f t="shared" ref="BS179" si="383">BR184</f>
        <v>37476.501420620989</v>
      </c>
      <c r="BT179" s="115">
        <f t="shared" ref="BT179" si="384">BS184</f>
        <v>44218.492577993078</v>
      </c>
      <c r="BU179" s="115">
        <f t="shared" ref="BU179" si="385">BT184</f>
        <v>51586.034672673057</v>
      </c>
      <c r="BV179" s="115">
        <f t="shared" ref="BV179" si="386">BU184</f>
        <v>59681.339874343394</v>
      </c>
      <c r="BW179" s="115">
        <f t="shared" ref="BW179" si="387">BV184</f>
        <v>68335.002283659895</v>
      </c>
      <c r="BX179" s="115">
        <f t="shared" ref="BX179" si="388">BW184</f>
        <v>77573.18598638667</v>
      </c>
      <c r="BY179" s="115">
        <f t="shared" ref="BY179" si="389">BX184</f>
        <v>77573.18598638667</v>
      </c>
      <c r="BZ179" s="115">
        <f t="shared" ref="BZ179" si="390">BY184</f>
        <v>77573.18598638667</v>
      </c>
      <c r="CA179" s="115">
        <f t="shared" ref="CA179" si="391">BZ184</f>
        <v>77573.18598638667</v>
      </c>
    </row>
    <row r="180" spans="1:79" x14ac:dyDescent="0.2">
      <c r="A180" s="121"/>
      <c r="B180" s="116" t="s">
        <v>258</v>
      </c>
      <c r="C180" s="116"/>
      <c r="D180" s="305">
        <v>0</v>
      </c>
      <c r="E180" s="305">
        <v>0</v>
      </c>
      <c r="F180" s="305">
        <v>0</v>
      </c>
      <c r="G180" s="305">
        <v>0</v>
      </c>
      <c r="H180" s="305">
        <v>0</v>
      </c>
      <c r="I180" s="305">
        <v>0</v>
      </c>
      <c r="J180" s="305">
        <v>0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5">
        <v>0</v>
      </c>
      <c r="AC180" s="305">
        <v>0</v>
      </c>
      <c r="AD180" s="305">
        <v>0</v>
      </c>
      <c r="AE180" s="305">
        <v>0</v>
      </c>
      <c r="AF180" s="305">
        <v>0</v>
      </c>
      <c r="AG180" s="305">
        <v>0</v>
      </c>
      <c r="AH180" s="305">
        <v>0</v>
      </c>
      <c r="AI180" s="305">
        <v>0</v>
      </c>
      <c r="AJ180" s="305">
        <v>0</v>
      </c>
      <c r="AK180" s="305">
        <v>0</v>
      </c>
      <c r="AL180" s="305">
        <v>0</v>
      </c>
      <c r="AM180" s="305">
        <v>0</v>
      </c>
      <c r="AN180" s="305">
        <v>0</v>
      </c>
      <c r="AO180" s="305">
        <v>0</v>
      </c>
      <c r="AP180" s="305">
        <v>0</v>
      </c>
      <c r="AQ180" s="305">
        <v>0</v>
      </c>
      <c r="AR180" s="305">
        <v>0</v>
      </c>
      <c r="AS180" s="305">
        <v>0</v>
      </c>
      <c r="AT180" s="305">
        <v>0</v>
      </c>
      <c r="AU180" s="305">
        <v>0</v>
      </c>
      <c r="AV180" s="305">
        <v>0</v>
      </c>
      <c r="AW180" s="305">
        <v>0</v>
      </c>
      <c r="AX180" s="305">
        <v>0</v>
      </c>
      <c r="AY180" s="305">
        <v>0</v>
      </c>
      <c r="AZ180" s="305">
        <v>0</v>
      </c>
      <c r="BA180" s="305">
        <v>0</v>
      </c>
      <c r="BB180" s="305">
        <v>0</v>
      </c>
      <c r="BC180" s="305">
        <v>0</v>
      </c>
      <c r="BD180" s="305">
        <v>0</v>
      </c>
      <c r="BE180" s="305">
        <v>0</v>
      </c>
      <c r="BF180" s="305">
        <v>0</v>
      </c>
      <c r="BG180" s="305">
        <v>0</v>
      </c>
      <c r="BH180" s="305">
        <v>0</v>
      </c>
      <c r="BI180" s="305">
        <v>0</v>
      </c>
      <c r="BJ180" s="305">
        <v>0</v>
      </c>
      <c r="BK180" s="305">
        <v>0</v>
      </c>
      <c r="BL180" s="305">
        <v>0</v>
      </c>
      <c r="BM180" s="305">
        <v>0</v>
      </c>
      <c r="BN180" s="305">
        <v>0</v>
      </c>
      <c r="BO180" s="305">
        <v>0</v>
      </c>
      <c r="BP180" s="305">
        <v>-42951.678044791057</v>
      </c>
      <c r="BQ180" s="305">
        <v>0</v>
      </c>
      <c r="BR180" s="305">
        <v>0</v>
      </c>
      <c r="BS180" s="305">
        <v>0</v>
      </c>
      <c r="BT180" s="305">
        <v>0</v>
      </c>
      <c r="BU180" s="305">
        <v>0</v>
      </c>
      <c r="BV180" s="305">
        <v>0</v>
      </c>
      <c r="BW180" s="123">
        <v>0</v>
      </c>
      <c r="BX180" s="123"/>
      <c r="BY180" s="123"/>
      <c r="BZ180" s="305"/>
      <c r="CA180" s="305"/>
    </row>
    <row r="181" spans="1:79" x14ac:dyDescent="0.2">
      <c r="A181" s="121"/>
      <c r="B181" s="116" t="s">
        <v>281</v>
      </c>
      <c r="C181" s="116"/>
      <c r="D181" s="305">
        <v>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0</v>
      </c>
      <c r="W181" s="305">
        <v>0</v>
      </c>
      <c r="X181" s="305">
        <v>0</v>
      </c>
      <c r="Y181" s="305">
        <v>0</v>
      </c>
      <c r="Z181" s="305">
        <v>0</v>
      </c>
      <c r="AA181" s="305">
        <v>0</v>
      </c>
      <c r="AB181" s="305">
        <v>0</v>
      </c>
      <c r="AC181" s="305">
        <v>0</v>
      </c>
      <c r="AD181" s="305">
        <v>0</v>
      </c>
      <c r="AE181" s="305">
        <v>0</v>
      </c>
      <c r="AF181" s="305">
        <v>0</v>
      </c>
      <c r="AG181" s="305">
        <v>0</v>
      </c>
      <c r="AH181" s="305">
        <v>0</v>
      </c>
      <c r="AI181" s="305">
        <v>0</v>
      </c>
      <c r="AJ181" s="305">
        <v>0</v>
      </c>
      <c r="AK181" s="305">
        <v>0</v>
      </c>
      <c r="AL181" s="305">
        <v>0</v>
      </c>
      <c r="AM181" s="305">
        <v>0</v>
      </c>
      <c r="AN181" s="305">
        <v>0</v>
      </c>
      <c r="AO181" s="305">
        <v>0</v>
      </c>
      <c r="AP181" s="305">
        <v>0</v>
      </c>
      <c r="AQ181" s="305">
        <v>0</v>
      </c>
      <c r="AR181" s="305">
        <v>0</v>
      </c>
      <c r="AS181" s="305">
        <v>0</v>
      </c>
      <c r="AT181" s="305">
        <v>0</v>
      </c>
      <c r="AU181" s="305">
        <v>0</v>
      </c>
      <c r="AV181" s="305">
        <v>0</v>
      </c>
      <c r="AW181" s="305">
        <v>0</v>
      </c>
      <c r="AX181" s="305">
        <v>0</v>
      </c>
      <c r="AY181" s="305">
        <v>0</v>
      </c>
      <c r="AZ181" s="305">
        <v>0</v>
      </c>
      <c r="BA181" s="305">
        <v>0</v>
      </c>
      <c r="BB181" s="305">
        <v>0</v>
      </c>
      <c r="BC181" s="305">
        <v>0</v>
      </c>
      <c r="BD181" s="305">
        <v>0</v>
      </c>
      <c r="BE181" s="305">
        <v>0</v>
      </c>
      <c r="BF181" s="305">
        <v>0</v>
      </c>
      <c r="BG181" s="305">
        <v>0</v>
      </c>
      <c r="BH181" s="305">
        <v>0</v>
      </c>
      <c r="BI181" s="305">
        <v>0</v>
      </c>
      <c r="BJ181" s="305">
        <v>0</v>
      </c>
      <c r="BK181" s="305">
        <v>0</v>
      </c>
      <c r="BL181" s="305">
        <v>42824.864260000002</v>
      </c>
      <c r="BM181" s="305">
        <v>0</v>
      </c>
      <c r="BN181" s="305">
        <v>0</v>
      </c>
      <c r="BO181" s="305">
        <v>0</v>
      </c>
      <c r="BP181" s="305">
        <v>0</v>
      </c>
      <c r="BQ181" s="305">
        <v>0</v>
      </c>
      <c r="BR181" s="305">
        <v>0</v>
      </c>
      <c r="BS181" s="305">
        <v>0</v>
      </c>
      <c r="BT181" s="305">
        <v>0</v>
      </c>
      <c r="BU181" s="305">
        <v>0</v>
      </c>
      <c r="BV181" s="305">
        <v>0</v>
      </c>
      <c r="BW181" s="123"/>
      <c r="BX181" s="117"/>
      <c r="BY181" s="123"/>
      <c r="BZ181" s="305"/>
      <c r="CA181" s="305"/>
    </row>
    <row r="182" spans="1:79" x14ac:dyDescent="0.2">
      <c r="A182" s="116"/>
      <c r="B182" s="116" t="s">
        <v>279</v>
      </c>
      <c r="C182" s="124"/>
      <c r="D182" s="305">
        <v>0</v>
      </c>
      <c r="E182" s="305">
        <v>0</v>
      </c>
      <c r="F182" s="305">
        <v>0</v>
      </c>
      <c r="G182" s="305">
        <v>0</v>
      </c>
      <c r="H182" s="305">
        <v>0</v>
      </c>
      <c r="I182" s="305">
        <v>0</v>
      </c>
      <c r="J182" s="305">
        <v>0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0</v>
      </c>
      <c r="W182" s="305">
        <v>0</v>
      </c>
      <c r="X182" s="305">
        <v>0</v>
      </c>
      <c r="Y182" s="305">
        <v>0</v>
      </c>
      <c r="Z182" s="305">
        <v>0</v>
      </c>
      <c r="AA182" s="305">
        <v>0</v>
      </c>
      <c r="AB182" s="305">
        <v>0</v>
      </c>
      <c r="AC182" s="305">
        <v>0</v>
      </c>
      <c r="AD182" s="305">
        <v>0</v>
      </c>
      <c r="AE182" s="305">
        <v>0</v>
      </c>
      <c r="AF182" s="305">
        <v>0</v>
      </c>
      <c r="AG182" s="305">
        <v>0</v>
      </c>
      <c r="AH182" s="305">
        <v>0</v>
      </c>
      <c r="AI182" s="305">
        <v>0</v>
      </c>
      <c r="AJ182" s="305">
        <v>0</v>
      </c>
      <c r="AK182" s="305">
        <v>0</v>
      </c>
      <c r="AL182" s="305">
        <v>0</v>
      </c>
      <c r="AM182" s="305">
        <v>0</v>
      </c>
      <c r="AN182" s="305">
        <v>0</v>
      </c>
      <c r="AO182" s="305">
        <v>0</v>
      </c>
      <c r="AP182" s="305">
        <v>0</v>
      </c>
      <c r="AQ182" s="305">
        <v>0</v>
      </c>
      <c r="AR182" s="305">
        <v>0</v>
      </c>
      <c r="AS182" s="305">
        <v>0</v>
      </c>
      <c r="AT182" s="305">
        <v>0</v>
      </c>
      <c r="AU182" s="305">
        <v>0</v>
      </c>
      <c r="AV182" s="305">
        <v>0</v>
      </c>
      <c r="AW182" s="305">
        <v>0</v>
      </c>
      <c r="AX182" s="305">
        <v>0</v>
      </c>
      <c r="AY182" s="305">
        <v>0</v>
      </c>
      <c r="AZ182" s="305">
        <v>0</v>
      </c>
      <c r="BA182" s="305">
        <v>0</v>
      </c>
      <c r="BB182" s="305">
        <v>0</v>
      </c>
      <c r="BC182" s="305">
        <v>0</v>
      </c>
      <c r="BD182" s="305">
        <v>0</v>
      </c>
      <c r="BE182" s="305">
        <v>0</v>
      </c>
      <c r="BF182" s="305">
        <v>0</v>
      </c>
      <c r="BG182" s="305">
        <v>0</v>
      </c>
      <c r="BH182" s="305">
        <v>0</v>
      </c>
      <c r="BI182" s="305">
        <v>0</v>
      </c>
      <c r="BJ182" s="305">
        <v>0</v>
      </c>
      <c r="BK182" s="305">
        <v>126.81378479105609</v>
      </c>
      <c r="BL182" s="117">
        <f>'Schedule 40'!C24</f>
        <v>2861.5010753582378</v>
      </c>
      <c r="BM182" s="117">
        <f>'Schedule 40'!D24</f>
        <v>5507.794144135486</v>
      </c>
      <c r="BN182" s="117">
        <f>'Schedule 40'!E24</f>
        <v>5590.9422877434508</v>
      </c>
      <c r="BO182" s="117">
        <f>'Schedule 40'!F24</f>
        <v>5819.6659321217658</v>
      </c>
      <c r="BP182" s="117">
        <f>'Schedule 40'!G24</f>
        <v>5648.5465688662307</v>
      </c>
      <c r="BQ182" s="117">
        <f>'Schedule 40'!H24</f>
        <v>5810.2917714268069</v>
      </c>
      <c r="BR182" s="117">
        <f>'Schedule 40'!I24</f>
        <v>6237.759640969015</v>
      </c>
      <c r="BS182" s="117">
        <f>'Schedule 40'!J24</f>
        <v>6741.9911573720883</v>
      </c>
      <c r="BT182" s="117">
        <f>'Schedule 40'!K24</f>
        <v>7367.5420946799777</v>
      </c>
      <c r="BU182" s="117">
        <f>'Schedule 40'!L24</f>
        <v>8095.3052016703396</v>
      </c>
      <c r="BV182" s="117">
        <f>'Schedule 40'!M24</f>
        <v>8653.6624093165028</v>
      </c>
      <c r="BW182" s="117">
        <f>'Schedule 40'!N24</f>
        <v>9238.183702726772</v>
      </c>
      <c r="BX182" s="117"/>
      <c r="BY182" s="117"/>
      <c r="BZ182" s="305"/>
      <c r="CA182" s="305"/>
    </row>
    <row r="183" spans="1:79" x14ac:dyDescent="0.2">
      <c r="B183" s="39" t="s">
        <v>260</v>
      </c>
      <c r="D183" s="118">
        <f t="shared" ref="D183:BO183" si="392">SUM(D180:D182)</f>
        <v>0</v>
      </c>
      <c r="E183" s="118">
        <f t="shared" si="392"/>
        <v>0</v>
      </c>
      <c r="F183" s="118">
        <f t="shared" si="392"/>
        <v>0</v>
      </c>
      <c r="G183" s="118">
        <f t="shared" si="392"/>
        <v>0</v>
      </c>
      <c r="H183" s="118">
        <f t="shared" si="392"/>
        <v>0</v>
      </c>
      <c r="I183" s="118">
        <f t="shared" si="392"/>
        <v>0</v>
      </c>
      <c r="J183" s="118">
        <f t="shared" si="392"/>
        <v>0</v>
      </c>
      <c r="K183" s="118">
        <f t="shared" si="392"/>
        <v>0</v>
      </c>
      <c r="L183" s="118">
        <f t="shared" si="392"/>
        <v>0</v>
      </c>
      <c r="M183" s="118">
        <f t="shared" si="392"/>
        <v>0</v>
      </c>
      <c r="N183" s="118">
        <f t="shared" si="392"/>
        <v>0</v>
      </c>
      <c r="O183" s="118">
        <f t="shared" si="392"/>
        <v>0</v>
      </c>
      <c r="P183" s="118">
        <f t="shared" si="392"/>
        <v>0</v>
      </c>
      <c r="Q183" s="118">
        <f t="shared" si="392"/>
        <v>0</v>
      </c>
      <c r="R183" s="118">
        <f t="shared" si="392"/>
        <v>0</v>
      </c>
      <c r="S183" s="118">
        <f t="shared" si="392"/>
        <v>0</v>
      </c>
      <c r="T183" s="118">
        <f t="shared" si="392"/>
        <v>0</v>
      </c>
      <c r="U183" s="118">
        <f t="shared" si="392"/>
        <v>0</v>
      </c>
      <c r="V183" s="118">
        <f t="shared" si="392"/>
        <v>0</v>
      </c>
      <c r="W183" s="118">
        <f t="shared" si="392"/>
        <v>0</v>
      </c>
      <c r="X183" s="118">
        <f t="shared" si="392"/>
        <v>0</v>
      </c>
      <c r="Y183" s="118">
        <f t="shared" si="392"/>
        <v>0</v>
      </c>
      <c r="Z183" s="118">
        <f t="shared" si="392"/>
        <v>0</v>
      </c>
      <c r="AA183" s="118">
        <f t="shared" si="392"/>
        <v>0</v>
      </c>
      <c r="AB183" s="118">
        <f t="shared" si="392"/>
        <v>0</v>
      </c>
      <c r="AC183" s="118">
        <f t="shared" si="392"/>
        <v>0</v>
      </c>
      <c r="AD183" s="118">
        <f t="shared" si="392"/>
        <v>0</v>
      </c>
      <c r="AE183" s="118">
        <f t="shared" si="392"/>
        <v>0</v>
      </c>
      <c r="AF183" s="118">
        <f t="shared" si="392"/>
        <v>0</v>
      </c>
      <c r="AG183" s="118">
        <f t="shared" si="392"/>
        <v>0</v>
      </c>
      <c r="AH183" s="118">
        <f t="shared" si="392"/>
        <v>0</v>
      </c>
      <c r="AI183" s="118">
        <f t="shared" si="392"/>
        <v>0</v>
      </c>
      <c r="AJ183" s="118">
        <f t="shared" si="392"/>
        <v>0</v>
      </c>
      <c r="AK183" s="118">
        <f t="shared" si="392"/>
        <v>0</v>
      </c>
      <c r="AL183" s="118">
        <f t="shared" si="392"/>
        <v>0</v>
      </c>
      <c r="AM183" s="118">
        <f t="shared" si="392"/>
        <v>0</v>
      </c>
      <c r="AN183" s="118">
        <f t="shared" si="392"/>
        <v>0</v>
      </c>
      <c r="AO183" s="118">
        <f t="shared" si="392"/>
        <v>0</v>
      </c>
      <c r="AP183" s="118">
        <f t="shared" si="392"/>
        <v>0</v>
      </c>
      <c r="AQ183" s="118">
        <f t="shared" si="392"/>
        <v>0</v>
      </c>
      <c r="AR183" s="118">
        <f t="shared" si="392"/>
        <v>0</v>
      </c>
      <c r="AS183" s="118">
        <f t="shared" si="392"/>
        <v>0</v>
      </c>
      <c r="AT183" s="118">
        <f t="shared" si="392"/>
        <v>0</v>
      </c>
      <c r="AU183" s="118">
        <f t="shared" si="392"/>
        <v>0</v>
      </c>
      <c r="AV183" s="118">
        <f t="shared" si="392"/>
        <v>0</v>
      </c>
      <c r="AW183" s="118">
        <f t="shared" si="392"/>
        <v>0</v>
      </c>
      <c r="AX183" s="118">
        <f t="shared" si="392"/>
        <v>0</v>
      </c>
      <c r="AY183" s="118">
        <f t="shared" si="392"/>
        <v>0</v>
      </c>
      <c r="AZ183" s="118">
        <f t="shared" si="392"/>
        <v>0</v>
      </c>
      <c r="BA183" s="118">
        <f t="shared" si="392"/>
        <v>0</v>
      </c>
      <c r="BB183" s="118">
        <f t="shared" si="392"/>
        <v>0</v>
      </c>
      <c r="BC183" s="118">
        <f t="shared" si="392"/>
        <v>0</v>
      </c>
      <c r="BD183" s="118">
        <f t="shared" si="392"/>
        <v>0</v>
      </c>
      <c r="BE183" s="118">
        <f t="shared" si="392"/>
        <v>0</v>
      </c>
      <c r="BF183" s="118">
        <f t="shared" si="392"/>
        <v>0</v>
      </c>
      <c r="BG183" s="118">
        <f t="shared" si="392"/>
        <v>0</v>
      </c>
      <c r="BH183" s="118">
        <f t="shared" si="392"/>
        <v>0</v>
      </c>
      <c r="BI183" s="118">
        <f t="shared" si="392"/>
        <v>0</v>
      </c>
      <c r="BJ183" s="118">
        <f t="shared" si="392"/>
        <v>0</v>
      </c>
      <c r="BK183" s="118">
        <f t="shared" si="392"/>
        <v>126.81378479105609</v>
      </c>
      <c r="BL183" s="118">
        <f t="shared" si="392"/>
        <v>45686.365335358241</v>
      </c>
      <c r="BM183" s="118">
        <f t="shared" si="392"/>
        <v>5507.794144135486</v>
      </c>
      <c r="BN183" s="118">
        <f t="shared" si="392"/>
        <v>5590.9422877434508</v>
      </c>
      <c r="BO183" s="118">
        <f t="shared" si="392"/>
        <v>5819.6659321217658</v>
      </c>
      <c r="BP183" s="118">
        <f t="shared" ref="BP183:BV183" si="393">SUM(BP180:BP182)</f>
        <v>-37303.131475924827</v>
      </c>
      <c r="BQ183" s="118">
        <f t="shared" si="393"/>
        <v>5810.2917714268069</v>
      </c>
      <c r="BR183" s="118">
        <f t="shared" si="393"/>
        <v>6237.759640969015</v>
      </c>
      <c r="BS183" s="118">
        <f t="shared" si="393"/>
        <v>6741.9911573720883</v>
      </c>
      <c r="BT183" s="118">
        <f t="shared" si="393"/>
        <v>7367.5420946799777</v>
      </c>
      <c r="BU183" s="118">
        <f t="shared" si="393"/>
        <v>8095.3052016703396</v>
      </c>
      <c r="BV183" s="118">
        <f t="shared" si="393"/>
        <v>8653.6624093165028</v>
      </c>
      <c r="BW183" s="118">
        <f t="shared" ref="BW183:CA183" si="394">SUM(BW180:BW182)</f>
        <v>9238.183702726772</v>
      </c>
      <c r="BX183" s="118">
        <f t="shared" si="394"/>
        <v>0</v>
      </c>
      <c r="BY183" s="118">
        <f t="shared" si="394"/>
        <v>0</v>
      </c>
      <c r="BZ183" s="118">
        <f t="shared" si="394"/>
        <v>0</v>
      </c>
      <c r="CA183" s="118">
        <f t="shared" si="394"/>
        <v>0</v>
      </c>
    </row>
    <row r="184" spans="1:79" x14ac:dyDescent="0.2">
      <c r="B184" s="39" t="s">
        <v>261</v>
      </c>
      <c r="D184" s="115">
        <f t="shared" ref="D184:BO184" si="395">D179+D183</f>
        <v>0</v>
      </c>
      <c r="E184" s="115">
        <f t="shared" si="395"/>
        <v>0</v>
      </c>
      <c r="F184" s="115">
        <f t="shared" si="395"/>
        <v>0</v>
      </c>
      <c r="G184" s="115">
        <f t="shared" si="395"/>
        <v>0</v>
      </c>
      <c r="H184" s="115">
        <f t="shared" si="395"/>
        <v>0</v>
      </c>
      <c r="I184" s="115">
        <f t="shared" si="395"/>
        <v>0</v>
      </c>
      <c r="J184" s="115">
        <f t="shared" si="395"/>
        <v>0</v>
      </c>
      <c r="K184" s="115">
        <f t="shared" si="395"/>
        <v>0</v>
      </c>
      <c r="L184" s="115">
        <f t="shared" si="395"/>
        <v>0</v>
      </c>
      <c r="M184" s="115">
        <f t="shared" si="395"/>
        <v>0</v>
      </c>
      <c r="N184" s="115">
        <f t="shared" si="395"/>
        <v>0</v>
      </c>
      <c r="O184" s="115">
        <f t="shared" si="395"/>
        <v>0</v>
      </c>
      <c r="P184" s="115">
        <f t="shared" si="395"/>
        <v>0</v>
      </c>
      <c r="Q184" s="115">
        <f t="shared" si="395"/>
        <v>0</v>
      </c>
      <c r="R184" s="115">
        <f t="shared" si="395"/>
        <v>0</v>
      </c>
      <c r="S184" s="115">
        <f t="shared" si="395"/>
        <v>0</v>
      </c>
      <c r="T184" s="115">
        <f t="shared" si="395"/>
        <v>0</v>
      </c>
      <c r="U184" s="115">
        <f t="shared" si="395"/>
        <v>0</v>
      </c>
      <c r="V184" s="115">
        <f t="shared" si="395"/>
        <v>0</v>
      </c>
      <c r="W184" s="115">
        <f t="shared" si="395"/>
        <v>0</v>
      </c>
      <c r="X184" s="115">
        <f t="shared" si="395"/>
        <v>0</v>
      </c>
      <c r="Y184" s="115">
        <f t="shared" si="395"/>
        <v>0</v>
      </c>
      <c r="Z184" s="115">
        <f t="shared" si="395"/>
        <v>0</v>
      </c>
      <c r="AA184" s="115">
        <f t="shared" si="395"/>
        <v>0</v>
      </c>
      <c r="AB184" s="115">
        <f t="shared" si="395"/>
        <v>0</v>
      </c>
      <c r="AC184" s="115">
        <f t="shared" si="395"/>
        <v>0</v>
      </c>
      <c r="AD184" s="115">
        <f t="shared" si="395"/>
        <v>0</v>
      </c>
      <c r="AE184" s="115">
        <f t="shared" si="395"/>
        <v>0</v>
      </c>
      <c r="AF184" s="115">
        <f t="shared" si="395"/>
        <v>0</v>
      </c>
      <c r="AG184" s="115">
        <f t="shared" si="395"/>
        <v>0</v>
      </c>
      <c r="AH184" s="115">
        <f t="shared" si="395"/>
        <v>0</v>
      </c>
      <c r="AI184" s="115">
        <f t="shared" si="395"/>
        <v>0</v>
      </c>
      <c r="AJ184" s="115">
        <f t="shared" si="395"/>
        <v>0</v>
      </c>
      <c r="AK184" s="115">
        <f t="shared" si="395"/>
        <v>0</v>
      </c>
      <c r="AL184" s="115">
        <f t="shared" si="395"/>
        <v>0</v>
      </c>
      <c r="AM184" s="115">
        <f t="shared" si="395"/>
        <v>0</v>
      </c>
      <c r="AN184" s="115">
        <f t="shared" si="395"/>
        <v>0</v>
      </c>
      <c r="AO184" s="115">
        <f t="shared" si="395"/>
        <v>0</v>
      </c>
      <c r="AP184" s="115">
        <f t="shared" si="395"/>
        <v>0</v>
      </c>
      <c r="AQ184" s="115">
        <f t="shared" si="395"/>
        <v>0</v>
      </c>
      <c r="AR184" s="115">
        <f t="shared" si="395"/>
        <v>0</v>
      </c>
      <c r="AS184" s="115">
        <f t="shared" si="395"/>
        <v>0</v>
      </c>
      <c r="AT184" s="115">
        <f t="shared" si="395"/>
        <v>0</v>
      </c>
      <c r="AU184" s="115">
        <f t="shared" si="395"/>
        <v>0</v>
      </c>
      <c r="AV184" s="115">
        <f t="shared" si="395"/>
        <v>0</v>
      </c>
      <c r="AW184" s="115">
        <f t="shared" si="395"/>
        <v>0</v>
      </c>
      <c r="AX184" s="115">
        <f t="shared" si="395"/>
        <v>0</v>
      </c>
      <c r="AY184" s="115">
        <f t="shared" si="395"/>
        <v>0</v>
      </c>
      <c r="AZ184" s="115">
        <f t="shared" si="395"/>
        <v>0</v>
      </c>
      <c r="BA184" s="115">
        <f t="shared" si="395"/>
        <v>0</v>
      </c>
      <c r="BB184" s="115">
        <f t="shared" si="395"/>
        <v>0</v>
      </c>
      <c r="BC184" s="115">
        <f t="shared" si="395"/>
        <v>0</v>
      </c>
      <c r="BD184" s="115">
        <f t="shared" si="395"/>
        <v>0</v>
      </c>
      <c r="BE184" s="115">
        <f t="shared" si="395"/>
        <v>0</v>
      </c>
      <c r="BF184" s="115">
        <f t="shared" si="395"/>
        <v>0</v>
      </c>
      <c r="BG184" s="115">
        <f t="shared" si="395"/>
        <v>0</v>
      </c>
      <c r="BH184" s="115">
        <f t="shared" si="395"/>
        <v>0</v>
      </c>
      <c r="BI184" s="115">
        <f t="shared" si="395"/>
        <v>0</v>
      </c>
      <c r="BJ184" s="115">
        <f t="shared" si="395"/>
        <v>0</v>
      </c>
      <c r="BK184" s="115">
        <f t="shared" si="395"/>
        <v>126.81378479105609</v>
      </c>
      <c r="BL184" s="115">
        <f t="shared" si="395"/>
        <v>45813.179120149296</v>
      </c>
      <c r="BM184" s="115">
        <f t="shared" si="395"/>
        <v>51320.973264284781</v>
      </c>
      <c r="BN184" s="115">
        <f t="shared" si="395"/>
        <v>56911.915552028229</v>
      </c>
      <c r="BO184" s="115">
        <f t="shared" si="395"/>
        <v>62731.581484149996</v>
      </c>
      <c r="BP184" s="115">
        <f t="shared" ref="BP184:BV184" si="396">BP179+BP183</f>
        <v>25428.450008225169</v>
      </c>
      <c r="BQ184" s="115">
        <f t="shared" si="396"/>
        <v>31238.741779651977</v>
      </c>
      <c r="BR184" s="115">
        <f t="shared" si="396"/>
        <v>37476.501420620989</v>
      </c>
      <c r="BS184" s="115">
        <f t="shared" si="396"/>
        <v>44218.492577993078</v>
      </c>
      <c r="BT184" s="115">
        <f t="shared" si="396"/>
        <v>51586.034672673057</v>
      </c>
      <c r="BU184" s="115">
        <f t="shared" si="396"/>
        <v>59681.339874343394</v>
      </c>
      <c r="BV184" s="115">
        <f t="shared" si="396"/>
        <v>68335.002283659895</v>
      </c>
      <c r="BW184" s="115">
        <f t="shared" ref="BW184:CA184" si="397">BW179+BW183</f>
        <v>77573.18598638667</v>
      </c>
      <c r="BX184" s="115">
        <f t="shared" si="397"/>
        <v>77573.18598638667</v>
      </c>
      <c r="BY184" s="115">
        <f t="shared" si="397"/>
        <v>77573.18598638667</v>
      </c>
      <c r="BZ184" s="115">
        <f t="shared" si="397"/>
        <v>77573.18598638667</v>
      </c>
      <c r="CA184" s="115">
        <f t="shared" si="397"/>
        <v>77573.18598638667</v>
      </c>
    </row>
    <row r="185" spans="1:79" x14ac:dyDescent="0.2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15"/>
      <c r="BX185" s="115"/>
      <c r="BY185" s="115"/>
      <c r="BZ185" s="115"/>
      <c r="CA185" s="115"/>
    </row>
    <row r="186" spans="1:79" x14ac:dyDescent="0.2">
      <c r="A186" s="106" t="s">
        <v>284</v>
      </c>
      <c r="C186" s="120">
        <v>18238211</v>
      </c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Y186" s="25"/>
      <c r="BZ186" s="25"/>
      <c r="CA186" s="25"/>
    </row>
    <row r="187" spans="1:79" x14ac:dyDescent="0.2">
      <c r="B187" s="39" t="s">
        <v>257</v>
      </c>
      <c r="C187" s="120">
        <v>25400451</v>
      </c>
      <c r="D187" s="115">
        <v>0</v>
      </c>
      <c r="E187" s="115">
        <f>D194</f>
        <v>0</v>
      </c>
      <c r="F187" s="115">
        <f>E194</f>
        <v>0</v>
      </c>
      <c r="G187" s="115">
        <f t="shared" ref="G187:BO187" si="398">F194</f>
        <v>0</v>
      </c>
      <c r="H187" s="115">
        <f t="shared" si="398"/>
        <v>0</v>
      </c>
      <c r="I187" s="115">
        <f t="shared" si="398"/>
        <v>0</v>
      </c>
      <c r="J187" s="115">
        <f t="shared" si="398"/>
        <v>0</v>
      </c>
      <c r="K187" s="115">
        <f t="shared" si="398"/>
        <v>0</v>
      </c>
      <c r="L187" s="115">
        <f t="shared" si="398"/>
        <v>0</v>
      </c>
      <c r="M187" s="115">
        <f t="shared" si="398"/>
        <v>0</v>
      </c>
      <c r="N187" s="115">
        <f t="shared" si="398"/>
        <v>0</v>
      </c>
      <c r="O187" s="115">
        <f t="shared" si="398"/>
        <v>0</v>
      </c>
      <c r="P187" s="115">
        <f t="shared" si="398"/>
        <v>0</v>
      </c>
      <c r="Q187" s="115">
        <f t="shared" si="398"/>
        <v>-2978.0557497081809</v>
      </c>
      <c r="R187" s="115">
        <f t="shared" si="398"/>
        <v>-2003.8341466252082</v>
      </c>
      <c r="S187" s="115">
        <f t="shared" si="398"/>
        <v>-952.62257285936676</v>
      </c>
      <c r="T187" s="115">
        <f t="shared" si="398"/>
        <v>-51.037262778726586</v>
      </c>
      <c r="U187" s="115">
        <f t="shared" si="398"/>
        <v>4489.7343109071635</v>
      </c>
      <c r="V187" s="115">
        <f t="shared" si="398"/>
        <v>5727.8032375699249</v>
      </c>
      <c r="W187" s="115">
        <f t="shared" si="398"/>
        <v>6459.2990788824018</v>
      </c>
      <c r="X187" s="115">
        <f t="shared" si="398"/>
        <v>6935.2872661617021</v>
      </c>
      <c r="Y187" s="115">
        <f t="shared" si="398"/>
        <v>7666.9185919223564</v>
      </c>
      <c r="Z187" s="115">
        <f t="shared" si="398"/>
        <v>9018.8043134088075</v>
      </c>
      <c r="AA187" s="115">
        <f t="shared" si="398"/>
        <v>11181.003544664378</v>
      </c>
      <c r="AB187" s="115">
        <f t="shared" si="398"/>
        <v>14125.290019790782</v>
      </c>
      <c r="AC187" s="115">
        <f t="shared" si="398"/>
        <v>17145.482905353816</v>
      </c>
      <c r="AD187" s="115">
        <f t="shared" si="398"/>
        <v>19835.214036668229</v>
      </c>
      <c r="AE187" s="115">
        <f t="shared" si="398"/>
        <v>21018.343698466444</v>
      </c>
      <c r="AF187" s="115">
        <f t="shared" si="398"/>
        <v>24389.850887492794</v>
      </c>
      <c r="AG187" s="115">
        <f t="shared" si="398"/>
        <v>15142.965216188821</v>
      </c>
      <c r="AH187" s="115">
        <f t="shared" si="398"/>
        <v>19069.646002545276</v>
      </c>
      <c r="AI187" s="115">
        <f t="shared" si="398"/>
        <v>21945.434047460025</v>
      </c>
      <c r="AJ187" s="115">
        <f t="shared" si="398"/>
        <v>23896.586130759002</v>
      </c>
      <c r="AK187" s="115">
        <f t="shared" si="398"/>
        <v>25520.082573661501</v>
      </c>
      <c r="AL187" s="115">
        <f t="shared" si="398"/>
        <v>27215.597394902117</v>
      </c>
      <c r="AM187" s="115">
        <f t="shared" si="398"/>
        <v>29696.213137351355</v>
      </c>
      <c r="AN187" s="115">
        <f t="shared" si="398"/>
        <v>32624.608950314745</v>
      </c>
      <c r="AO187" s="115">
        <f t="shared" si="398"/>
        <v>35861.538604825117</v>
      </c>
      <c r="AP187" s="115">
        <f t="shared" si="398"/>
        <v>39229.686641819309</v>
      </c>
      <c r="AQ187" s="115">
        <f t="shared" si="398"/>
        <v>42759.431837382988</v>
      </c>
      <c r="AR187" s="115">
        <f t="shared" si="398"/>
        <v>46895.66213450006</v>
      </c>
      <c r="AS187" s="115">
        <f t="shared" si="398"/>
        <v>18501.448659166996</v>
      </c>
      <c r="AT187" s="115">
        <f t="shared" si="398"/>
        <v>22463.569330399583</v>
      </c>
      <c r="AU187" s="115">
        <f t="shared" si="398"/>
        <v>25610.522475517271</v>
      </c>
      <c r="AV187" s="115">
        <f t="shared" si="398"/>
        <v>27893.842431110286</v>
      </c>
      <c r="AW187" s="115">
        <f t="shared" si="398"/>
        <v>29241.272454882772</v>
      </c>
      <c r="AX187" s="115">
        <f t="shared" si="398"/>
        <v>30085.774755067141</v>
      </c>
      <c r="AY187" s="115">
        <f t="shared" si="398"/>
        <v>31464.485625379282</v>
      </c>
      <c r="AZ187" s="115">
        <f t="shared" si="398"/>
        <v>33268.083241811255</v>
      </c>
      <c r="BA187" s="115">
        <f t="shared" si="398"/>
        <v>33195.983241811256</v>
      </c>
      <c r="BB187" s="115">
        <f t="shared" si="398"/>
        <v>33239.233241811256</v>
      </c>
      <c r="BC187" s="115">
        <f t="shared" si="398"/>
        <v>33376.983241811256</v>
      </c>
      <c r="BD187" s="115">
        <f t="shared" si="398"/>
        <v>33482.073241811253</v>
      </c>
      <c r="BE187" s="115">
        <f t="shared" si="398"/>
        <v>-14959.116924942602</v>
      </c>
      <c r="BF187" s="115">
        <f t="shared" si="398"/>
        <v>-17159.523569665136</v>
      </c>
      <c r="BG187" s="115">
        <f t="shared" si="398"/>
        <v>-19788.182628317354</v>
      </c>
      <c r="BH187" s="115">
        <f t="shared" si="398"/>
        <v>-22728.790307751711</v>
      </c>
      <c r="BI187" s="115">
        <f t="shared" si="398"/>
        <v>-25984.497159489314</v>
      </c>
      <c r="BJ187" s="115">
        <f t="shared" si="398"/>
        <v>-29064.833643317899</v>
      </c>
      <c r="BK187" s="115">
        <f t="shared" si="398"/>
        <v>-31078.603407898292</v>
      </c>
      <c r="BL187" s="115">
        <f t="shared" si="398"/>
        <v>-31636.292626929389</v>
      </c>
      <c r="BM187" s="115">
        <f t="shared" si="398"/>
        <v>-31366.432626929389</v>
      </c>
      <c r="BN187" s="115">
        <f t="shared" si="398"/>
        <v>-30716.442626929387</v>
      </c>
      <c r="BO187" s="115">
        <f t="shared" si="398"/>
        <v>-29602.012626929387</v>
      </c>
      <c r="BP187" s="115">
        <f t="shared" ref="BP187" si="399">BO194</f>
        <v>-26581.282626929387</v>
      </c>
      <c r="BQ187" s="115">
        <f t="shared" ref="BQ187" si="400">BP194</f>
        <v>8940.2765921017126</v>
      </c>
      <c r="BR187" s="115">
        <f t="shared" ref="BR187" si="401">BQ194</f>
        <v>12497.536592101713</v>
      </c>
      <c r="BS187" s="115">
        <f t="shared" ref="BS187" si="402">BR194</f>
        <v>17465.786592101715</v>
      </c>
      <c r="BT187" s="115">
        <f t="shared" ref="BT187" si="403">BS194</f>
        <v>23117.066592101713</v>
      </c>
      <c r="BU187" s="115">
        <f t="shared" ref="BU187" si="404">BT194</f>
        <v>29946.166592101712</v>
      </c>
      <c r="BV187" s="115">
        <f t="shared" ref="BV187" si="405">BU194</f>
        <v>36831.116592101709</v>
      </c>
      <c r="BW187" s="115">
        <f t="shared" ref="BW187" si="406">BV194</f>
        <v>42153.346592101705</v>
      </c>
      <c r="BX187" s="115">
        <f t="shared" ref="BX187" si="407">BW194</f>
        <v>47854.316592101706</v>
      </c>
      <c r="BY187" s="115">
        <f t="shared" ref="BY187" si="408">BX194</f>
        <v>47854.316592101706</v>
      </c>
      <c r="BZ187" s="115">
        <f t="shared" ref="BZ187" si="409">BY194</f>
        <v>47854.316592101706</v>
      </c>
      <c r="CA187" s="115">
        <f t="shared" ref="CA187" si="410">BZ194</f>
        <v>47854.316592101706</v>
      </c>
    </row>
    <row r="188" spans="1:79" x14ac:dyDescent="0.2">
      <c r="A188" s="121"/>
      <c r="B188" s="116" t="s">
        <v>258</v>
      </c>
      <c r="C188" s="116"/>
      <c r="D188" s="305">
        <v>0</v>
      </c>
      <c r="E188" s="305">
        <v>0</v>
      </c>
      <c r="F188" s="305">
        <v>0</v>
      </c>
      <c r="G188" s="305">
        <v>0</v>
      </c>
      <c r="H188" s="305">
        <v>0</v>
      </c>
      <c r="I188" s="305">
        <v>0</v>
      </c>
      <c r="J188" s="305">
        <v>0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3344.3692119253869</v>
      </c>
      <c r="U188" s="305">
        <v>0</v>
      </c>
      <c r="V188" s="305">
        <v>0</v>
      </c>
      <c r="W188" s="305">
        <v>0</v>
      </c>
      <c r="X188" s="305">
        <v>0</v>
      </c>
      <c r="Y188" s="305">
        <v>0</v>
      </c>
      <c r="Z188" s="305">
        <v>0</v>
      </c>
      <c r="AA188" s="305">
        <v>0</v>
      </c>
      <c r="AB188" s="305">
        <v>0</v>
      </c>
      <c r="AC188" s="305">
        <v>0</v>
      </c>
      <c r="AD188" s="305">
        <v>0</v>
      </c>
      <c r="AE188" s="305">
        <v>0</v>
      </c>
      <c r="AF188" s="305">
        <v>-13148.550793872899</v>
      </c>
      <c r="AG188" s="305">
        <v>0</v>
      </c>
      <c r="AH188" s="305">
        <v>0</v>
      </c>
      <c r="AI188" s="305">
        <v>0</v>
      </c>
      <c r="AJ188" s="305">
        <v>0</v>
      </c>
      <c r="AK188" s="305">
        <v>0</v>
      </c>
      <c r="AL188" s="305">
        <v>0</v>
      </c>
      <c r="AM188" s="305">
        <v>0</v>
      </c>
      <c r="AN188" s="305">
        <v>0</v>
      </c>
      <c r="AO188" s="305">
        <v>0</v>
      </c>
      <c r="AP188" s="305">
        <v>0</v>
      </c>
      <c r="AQ188" s="305">
        <v>0</v>
      </c>
      <c r="AR188" s="305">
        <v>-32624.608950314701</v>
      </c>
      <c r="AS188" s="305">
        <v>0</v>
      </c>
      <c r="AT188" s="305">
        <v>0</v>
      </c>
      <c r="AU188" s="305">
        <v>0</v>
      </c>
      <c r="AV188" s="305">
        <v>0</v>
      </c>
      <c r="AW188" s="305">
        <v>0</v>
      </c>
      <c r="AX188" s="305">
        <v>0</v>
      </c>
      <c r="AY188" s="305">
        <v>0</v>
      </c>
      <c r="AZ188" s="305">
        <v>0</v>
      </c>
      <c r="BA188" s="305">
        <v>0</v>
      </c>
      <c r="BB188" s="305">
        <v>0</v>
      </c>
      <c r="BC188" s="305">
        <v>0</v>
      </c>
      <c r="BD188" s="305">
        <v>-33268.080000000002</v>
      </c>
      <c r="BE188" s="305">
        <v>0</v>
      </c>
      <c r="BF188" s="305">
        <v>0</v>
      </c>
      <c r="BG188" s="305">
        <v>0</v>
      </c>
      <c r="BH188" s="305">
        <v>0</v>
      </c>
      <c r="BI188" s="305">
        <v>0</v>
      </c>
      <c r="BJ188" s="305">
        <v>0</v>
      </c>
      <c r="BK188" s="305">
        <v>0</v>
      </c>
      <c r="BL188" s="305">
        <v>0</v>
      </c>
      <c r="BM188" s="305">
        <v>0</v>
      </c>
      <c r="BN188" s="305">
        <v>0</v>
      </c>
      <c r="BO188" s="305">
        <v>0</v>
      </c>
      <c r="BP188" s="305">
        <v>31636.339219031099</v>
      </c>
      <c r="BQ188" s="305">
        <v>0</v>
      </c>
      <c r="BR188" s="305">
        <v>0</v>
      </c>
      <c r="BS188" s="305">
        <v>0</v>
      </c>
      <c r="BT188" s="305">
        <v>0</v>
      </c>
      <c r="BU188" s="305">
        <v>0</v>
      </c>
      <c r="BV188" s="305">
        <v>0</v>
      </c>
      <c r="BW188" s="305">
        <v>0</v>
      </c>
      <c r="BX188" s="305"/>
      <c r="BY188" s="305"/>
      <c r="BZ188" s="305"/>
      <c r="CA188" s="305"/>
    </row>
    <row r="189" spans="1:79" x14ac:dyDescent="0.2">
      <c r="A189" s="121"/>
      <c r="B189" s="116" t="s">
        <v>399</v>
      </c>
      <c r="C189" s="116"/>
      <c r="D189" s="305">
        <v>0</v>
      </c>
      <c r="E189" s="305">
        <v>0</v>
      </c>
      <c r="F189" s="305">
        <v>0</v>
      </c>
      <c r="G189" s="305">
        <v>0</v>
      </c>
      <c r="H189" s="305">
        <v>0</v>
      </c>
      <c r="I189" s="305">
        <v>0</v>
      </c>
      <c r="J189" s="305">
        <v>0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0</v>
      </c>
      <c r="W189" s="305">
        <v>0</v>
      </c>
      <c r="X189" s="305">
        <v>0</v>
      </c>
      <c r="Y189" s="305">
        <v>0</v>
      </c>
      <c r="Z189" s="305">
        <v>0</v>
      </c>
      <c r="AA189" s="305">
        <v>0</v>
      </c>
      <c r="AB189" s="305">
        <v>0</v>
      </c>
      <c r="AC189" s="305">
        <v>0</v>
      </c>
      <c r="AD189" s="305">
        <v>-1851.0280775316196</v>
      </c>
      <c r="AE189" s="305">
        <v>-13.490501865920123</v>
      </c>
      <c r="AF189" s="305">
        <v>-8.0594944163717628</v>
      </c>
      <c r="AG189" s="305">
        <v>-1.2958709569661551</v>
      </c>
      <c r="AH189" s="305">
        <v>-0.36543944360482783</v>
      </c>
      <c r="AI189" s="305">
        <v>0</v>
      </c>
      <c r="AJ189" s="305">
        <v>0</v>
      </c>
      <c r="AK189" s="305">
        <v>0</v>
      </c>
      <c r="AL189" s="305">
        <v>0</v>
      </c>
      <c r="AM189" s="305">
        <v>0</v>
      </c>
      <c r="AN189" s="305">
        <v>0</v>
      </c>
      <c r="AO189" s="305">
        <v>0</v>
      </c>
      <c r="AP189" s="305">
        <v>0</v>
      </c>
      <c r="AQ189" s="305">
        <v>0</v>
      </c>
      <c r="AR189" s="305">
        <v>0</v>
      </c>
      <c r="AS189" s="305">
        <v>0</v>
      </c>
      <c r="AT189" s="305">
        <v>0</v>
      </c>
      <c r="AU189" s="305">
        <v>0</v>
      </c>
      <c r="AV189" s="305">
        <v>0</v>
      </c>
      <c r="AW189" s="305">
        <v>0</v>
      </c>
      <c r="AX189" s="305">
        <v>0</v>
      </c>
      <c r="AY189" s="305">
        <v>0</v>
      </c>
      <c r="AZ189" s="305">
        <v>0</v>
      </c>
      <c r="BA189" s="305">
        <v>0</v>
      </c>
      <c r="BB189" s="305">
        <v>0</v>
      </c>
      <c r="BC189" s="305">
        <v>0</v>
      </c>
      <c r="BD189" s="305">
        <v>0</v>
      </c>
      <c r="BE189" s="305">
        <v>0</v>
      </c>
      <c r="BF189" s="305">
        <v>0</v>
      </c>
      <c r="BG189" s="305">
        <v>0</v>
      </c>
      <c r="BH189" s="305">
        <v>0</v>
      </c>
      <c r="BI189" s="305">
        <v>0</v>
      </c>
      <c r="BJ189" s="305">
        <v>0</v>
      </c>
      <c r="BK189" s="305">
        <v>0</v>
      </c>
      <c r="BL189" s="305">
        <v>0</v>
      </c>
      <c r="BM189" s="305">
        <v>0</v>
      </c>
      <c r="BN189" s="305">
        <v>0</v>
      </c>
      <c r="BO189" s="305">
        <v>0</v>
      </c>
      <c r="BP189" s="305">
        <v>0</v>
      </c>
      <c r="BQ189" s="305">
        <v>0</v>
      </c>
      <c r="BR189" s="305">
        <v>0</v>
      </c>
      <c r="BS189" s="305">
        <v>0</v>
      </c>
      <c r="BT189" s="305">
        <v>0</v>
      </c>
      <c r="BU189" s="305">
        <v>0</v>
      </c>
      <c r="BV189" s="305">
        <v>0</v>
      </c>
      <c r="BW189" s="305">
        <v>0</v>
      </c>
      <c r="BX189" s="305"/>
      <c r="BY189" s="305"/>
      <c r="BZ189" s="305"/>
      <c r="CA189" s="305"/>
    </row>
    <row r="190" spans="1:79" x14ac:dyDescent="0.2">
      <c r="A190" s="121"/>
      <c r="B190" s="116" t="s">
        <v>402</v>
      </c>
      <c r="C190" s="116"/>
      <c r="D190" s="305">
        <v>0</v>
      </c>
      <c r="E190" s="305">
        <v>0</v>
      </c>
      <c r="F190" s="305">
        <v>0</v>
      </c>
      <c r="G190" s="305">
        <v>0</v>
      </c>
      <c r="H190" s="305">
        <v>0</v>
      </c>
      <c r="I190" s="305">
        <v>0</v>
      </c>
      <c r="J190" s="305">
        <v>0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-3344.3692119253869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0</v>
      </c>
      <c r="W190" s="305">
        <v>0</v>
      </c>
      <c r="X190" s="305">
        <v>0</v>
      </c>
      <c r="Y190" s="305">
        <v>0</v>
      </c>
      <c r="Z190" s="305">
        <v>0</v>
      </c>
      <c r="AA190" s="305">
        <v>0</v>
      </c>
      <c r="AB190" s="305">
        <v>0</v>
      </c>
      <c r="AC190" s="305">
        <v>0</v>
      </c>
      <c r="AD190" s="305">
        <v>0</v>
      </c>
      <c r="AE190" s="305">
        <v>0</v>
      </c>
      <c r="AF190" s="305">
        <v>0</v>
      </c>
      <c r="AG190" s="305">
        <v>0</v>
      </c>
      <c r="AH190" s="305">
        <v>0</v>
      </c>
      <c r="AI190" s="305">
        <v>0</v>
      </c>
      <c r="AJ190" s="305">
        <v>0</v>
      </c>
      <c r="AK190" s="305">
        <v>0</v>
      </c>
      <c r="AL190" s="305">
        <v>0</v>
      </c>
      <c r="AM190" s="305">
        <v>0</v>
      </c>
      <c r="AN190" s="305">
        <v>0</v>
      </c>
      <c r="AO190" s="305">
        <v>0</v>
      </c>
      <c r="AP190" s="305">
        <v>0</v>
      </c>
      <c r="AQ190" s="305">
        <v>0</v>
      </c>
      <c r="AR190" s="305">
        <v>0</v>
      </c>
      <c r="AS190" s="305">
        <v>0</v>
      </c>
      <c r="AT190" s="305">
        <v>0</v>
      </c>
      <c r="AU190" s="305">
        <v>0</v>
      </c>
      <c r="AV190" s="305">
        <v>0</v>
      </c>
      <c r="AW190" s="305">
        <v>0</v>
      </c>
      <c r="AX190" s="305">
        <v>0</v>
      </c>
      <c r="AY190" s="305">
        <v>0</v>
      </c>
      <c r="AZ190" s="305">
        <v>0</v>
      </c>
      <c r="BA190" s="305">
        <v>0</v>
      </c>
      <c r="BB190" s="305">
        <v>0</v>
      </c>
      <c r="BC190" s="305">
        <v>0</v>
      </c>
      <c r="BD190" s="305">
        <v>0</v>
      </c>
      <c r="BE190" s="305">
        <v>0</v>
      </c>
      <c r="BF190" s="305">
        <v>0</v>
      </c>
      <c r="BG190" s="305">
        <v>0</v>
      </c>
      <c r="BH190" s="305">
        <v>0</v>
      </c>
      <c r="BI190" s="305">
        <v>0</v>
      </c>
      <c r="BJ190" s="305">
        <v>0</v>
      </c>
      <c r="BK190" s="305">
        <v>0</v>
      </c>
      <c r="BL190" s="305">
        <v>0</v>
      </c>
      <c r="BM190" s="305">
        <v>0</v>
      </c>
      <c r="BN190" s="305">
        <v>0</v>
      </c>
      <c r="BO190" s="305">
        <v>0</v>
      </c>
      <c r="BP190" s="305">
        <v>0</v>
      </c>
      <c r="BQ190" s="305">
        <v>0</v>
      </c>
      <c r="BR190" s="305">
        <v>0</v>
      </c>
      <c r="BS190" s="305">
        <v>0</v>
      </c>
      <c r="BT190" s="305">
        <v>0</v>
      </c>
      <c r="BU190" s="305">
        <v>0</v>
      </c>
      <c r="BV190" s="305">
        <v>0</v>
      </c>
      <c r="BW190" s="305">
        <v>0</v>
      </c>
      <c r="BX190" s="305"/>
      <c r="BY190" s="305"/>
      <c r="BZ190" s="305"/>
      <c r="CA190" s="305"/>
    </row>
    <row r="191" spans="1:79" x14ac:dyDescent="0.2">
      <c r="A191" s="121"/>
      <c r="B191" s="116" t="s">
        <v>403</v>
      </c>
      <c r="C191" s="116"/>
      <c r="D191" s="305">
        <v>0</v>
      </c>
      <c r="E191" s="305">
        <v>0</v>
      </c>
      <c r="F191" s="305">
        <v>0</v>
      </c>
      <c r="G191" s="305">
        <v>0</v>
      </c>
      <c r="H191" s="305">
        <v>0</v>
      </c>
      <c r="I191" s="305">
        <v>0</v>
      </c>
      <c r="J191" s="305">
        <v>0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0</v>
      </c>
      <c r="W191" s="305">
        <v>0</v>
      </c>
      <c r="X191" s="305">
        <v>0</v>
      </c>
      <c r="Y191" s="305">
        <v>0</v>
      </c>
      <c r="Z191" s="305">
        <v>0</v>
      </c>
      <c r="AA191" s="305">
        <v>0</v>
      </c>
      <c r="AB191" s="305">
        <v>0</v>
      </c>
      <c r="AC191" s="305">
        <v>0</v>
      </c>
      <c r="AD191" s="305">
        <v>0</v>
      </c>
      <c r="AE191" s="305">
        <v>0</v>
      </c>
      <c r="AF191" s="305">
        <v>0</v>
      </c>
      <c r="AG191" s="305">
        <v>0</v>
      </c>
      <c r="AH191" s="305">
        <v>0</v>
      </c>
      <c r="AI191" s="305">
        <v>0</v>
      </c>
      <c r="AJ191" s="305">
        <v>0</v>
      </c>
      <c r="AK191" s="305">
        <v>0</v>
      </c>
      <c r="AL191" s="305">
        <v>0</v>
      </c>
      <c r="AM191" s="305">
        <v>0</v>
      </c>
      <c r="AN191" s="305">
        <v>0</v>
      </c>
      <c r="AO191" s="305">
        <v>0</v>
      </c>
      <c r="AP191" s="305">
        <v>0</v>
      </c>
      <c r="AQ191" s="305">
        <v>0</v>
      </c>
      <c r="AR191" s="305">
        <v>0</v>
      </c>
      <c r="AS191" s="305">
        <v>0</v>
      </c>
      <c r="AT191" s="305">
        <v>0</v>
      </c>
      <c r="AU191" s="305">
        <v>0</v>
      </c>
      <c r="AV191" s="305">
        <v>0</v>
      </c>
      <c r="AW191" s="305">
        <v>0</v>
      </c>
      <c r="AX191" s="305">
        <v>0</v>
      </c>
      <c r="AY191" s="305">
        <v>0</v>
      </c>
      <c r="AZ191" s="305"/>
      <c r="BA191" s="305"/>
      <c r="BB191" s="305"/>
      <c r="BC191" s="305"/>
      <c r="BD191" s="305">
        <v>-14160.72</v>
      </c>
      <c r="BE191" s="305"/>
      <c r="BF191" s="305"/>
      <c r="BG191" s="305"/>
      <c r="BH191" s="305">
        <v>0</v>
      </c>
      <c r="BI191" s="305">
        <v>0</v>
      </c>
      <c r="BJ191" s="305">
        <v>0</v>
      </c>
      <c r="BK191" s="305">
        <v>0</v>
      </c>
      <c r="BL191" s="305">
        <v>0</v>
      </c>
      <c r="BM191" s="305">
        <v>0</v>
      </c>
      <c r="BN191" s="305">
        <v>0</v>
      </c>
      <c r="BO191" s="305">
        <v>0</v>
      </c>
      <c r="BP191" s="305">
        <v>0</v>
      </c>
      <c r="BQ191" s="305">
        <v>0</v>
      </c>
      <c r="BR191" s="305">
        <v>0</v>
      </c>
      <c r="BS191" s="305">
        <v>0</v>
      </c>
      <c r="BT191" s="305">
        <v>0</v>
      </c>
      <c r="BU191" s="305">
        <v>0</v>
      </c>
      <c r="BV191" s="305">
        <v>0</v>
      </c>
      <c r="BW191" s="305">
        <v>0</v>
      </c>
      <c r="BX191" s="305"/>
      <c r="BY191" s="305"/>
      <c r="BZ191" s="305"/>
      <c r="CA191" s="305"/>
    </row>
    <row r="192" spans="1:79" x14ac:dyDescent="0.2">
      <c r="A192" s="116"/>
      <c r="B192" s="116" t="s">
        <v>279</v>
      </c>
      <c r="C192" s="124"/>
      <c r="D192" s="305">
        <v>0</v>
      </c>
      <c r="E192" s="305">
        <v>0</v>
      </c>
      <c r="F192" s="305">
        <v>0</v>
      </c>
      <c r="G192" s="305">
        <v>0</v>
      </c>
      <c r="H192" s="305">
        <v>0</v>
      </c>
      <c r="I192" s="305">
        <v>0</v>
      </c>
      <c r="J192" s="305">
        <v>0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366.31346221720605</v>
      </c>
      <c r="Q192" s="305">
        <v>974.22160308297282</v>
      </c>
      <c r="R192" s="305">
        <v>1051.2115737658414</v>
      </c>
      <c r="S192" s="305">
        <v>901.58531008064017</v>
      </c>
      <c r="T192" s="305">
        <v>1196.4023617605035</v>
      </c>
      <c r="U192" s="305">
        <v>1238.0689266627617</v>
      </c>
      <c r="V192" s="305">
        <v>731.4958413124765</v>
      </c>
      <c r="W192" s="305">
        <v>475.98818727930052</v>
      </c>
      <c r="X192" s="305">
        <v>731.63132576065391</v>
      </c>
      <c r="Y192" s="305">
        <v>1351.8857214864508</v>
      </c>
      <c r="Z192" s="305">
        <v>2162.1992312555708</v>
      </c>
      <c r="AA192" s="305">
        <v>2944.2864751264042</v>
      </c>
      <c r="AB192" s="305">
        <v>3020.1928855630335</v>
      </c>
      <c r="AC192" s="305">
        <v>2689.7311313144132</v>
      </c>
      <c r="AD192" s="305">
        <v>3034.1577393298362</v>
      </c>
      <c r="AE192" s="305">
        <v>3384.9976908922695</v>
      </c>
      <c r="AF192" s="305">
        <v>3909.724616985297</v>
      </c>
      <c r="AG192" s="305">
        <v>3927.9766573134216</v>
      </c>
      <c r="AH192" s="305">
        <v>2876.153484358354</v>
      </c>
      <c r="AI192" s="305">
        <v>1951.1520832989779</v>
      </c>
      <c r="AJ192" s="305">
        <v>1623.4964429025001</v>
      </c>
      <c r="AK192" s="305">
        <v>1695.5148212406175</v>
      </c>
      <c r="AL192" s="305">
        <v>2480.6157424492371</v>
      </c>
      <c r="AM192" s="305">
        <v>2928.3958129633884</v>
      </c>
      <c r="AN192" s="305">
        <v>3236.9296545103734</v>
      </c>
      <c r="AO192" s="305">
        <v>3368.1480369941914</v>
      </c>
      <c r="AP192" s="305">
        <v>3529.7451955636811</v>
      </c>
      <c r="AQ192" s="305">
        <v>4136.2302971170748</v>
      </c>
      <c r="AR192" s="305">
        <v>4230.3954749816376</v>
      </c>
      <c r="AS192" s="305">
        <v>3962.1206712325879</v>
      </c>
      <c r="AT192" s="305">
        <v>3146.9531451176867</v>
      </c>
      <c r="AU192" s="305">
        <v>2283.3199555930137</v>
      </c>
      <c r="AV192" s="305">
        <v>1347.4300237724847</v>
      </c>
      <c r="AW192" s="305">
        <v>844.50230018436889</v>
      </c>
      <c r="AX192" s="305">
        <v>1378.7108703121412</v>
      </c>
      <c r="AY192" s="305">
        <v>1803.5976164319716</v>
      </c>
      <c r="AZ192" s="305">
        <v>-72.099999999999994</v>
      </c>
      <c r="BA192" s="305">
        <v>43.25</v>
      </c>
      <c r="BB192" s="305">
        <v>137.75</v>
      </c>
      <c r="BC192" s="305">
        <v>105.09</v>
      </c>
      <c r="BD192" s="305">
        <v>-1012.390166753849</v>
      </c>
      <c r="BE192" s="305">
        <v>-2200.4066447225346</v>
      </c>
      <c r="BF192" s="305">
        <v>-2628.6590586522184</v>
      </c>
      <c r="BG192" s="305">
        <v>-2940.6076794343567</v>
      </c>
      <c r="BH192" s="305">
        <v>-3255.7068517376042</v>
      </c>
      <c r="BI192" s="305">
        <v>-3080.3364838285856</v>
      </c>
      <c r="BJ192" s="305">
        <v>-2013.7697645803937</v>
      </c>
      <c r="BK192" s="305">
        <v>-557.68921903109901</v>
      </c>
      <c r="BL192" s="117">
        <f>'Schedule 12&amp;26'!C24</f>
        <v>269.86</v>
      </c>
      <c r="BM192" s="117">
        <f>'Schedule 12&amp;26'!D24</f>
        <v>649.99</v>
      </c>
      <c r="BN192" s="117">
        <f>'Schedule 12&amp;26'!E24</f>
        <v>1114.43</v>
      </c>
      <c r="BO192" s="117">
        <f>'Schedule 12&amp;26'!F24</f>
        <v>3020.73</v>
      </c>
      <c r="BP192" s="117">
        <f>'Schedule 12&amp;26'!G24</f>
        <v>3885.22</v>
      </c>
      <c r="BQ192" s="117">
        <f>'Schedule 12&amp;26'!H24</f>
        <v>3557.26</v>
      </c>
      <c r="BR192" s="117">
        <f>'Schedule 12&amp;26'!I24</f>
        <v>4968.25</v>
      </c>
      <c r="BS192" s="117">
        <f>'Schedule 12&amp;26'!J24</f>
        <v>5651.28</v>
      </c>
      <c r="BT192" s="117">
        <f>'Schedule 12&amp;26'!K24</f>
        <v>6829.1</v>
      </c>
      <c r="BU192" s="117">
        <f>'Schedule 12&amp;26'!L24</f>
        <v>6884.95</v>
      </c>
      <c r="BV192" s="117">
        <f>'Schedule 12&amp;26'!M24</f>
        <v>5322.23</v>
      </c>
      <c r="BW192" s="117">
        <f>'Schedule 12&amp;26'!N24</f>
        <v>5700.97</v>
      </c>
      <c r="BX192" s="117"/>
      <c r="BY192" s="117"/>
      <c r="BZ192" s="305"/>
      <c r="CA192" s="305"/>
    </row>
    <row r="193" spans="1:79" x14ac:dyDescent="0.2">
      <c r="B193" s="39" t="s">
        <v>260</v>
      </c>
      <c r="D193" s="118">
        <f>SUM(D188:D192)</f>
        <v>0</v>
      </c>
      <c r="E193" s="118">
        <f>SUM(E188:E192)</f>
        <v>0</v>
      </c>
      <c r="F193" s="118">
        <f t="shared" ref="F193:BO193" si="411">SUM(F188:F192)</f>
        <v>0</v>
      </c>
      <c r="G193" s="118">
        <f t="shared" si="411"/>
        <v>0</v>
      </c>
      <c r="H193" s="118">
        <f t="shared" si="411"/>
        <v>0</v>
      </c>
      <c r="I193" s="118">
        <f t="shared" si="411"/>
        <v>0</v>
      </c>
      <c r="J193" s="118">
        <f t="shared" si="411"/>
        <v>0</v>
      </c>
      <c r="K193" s="118">
        <f t="shared" si="411"/>
        <v>0</v>
      </c>
      <c r="L193" s="118">
        <f t="shared" si="411"/>
        <v>0</v>
      </c>
      <c r="M193" s="118">
        <f t="shared" si="411"/>
        <v>0</v>
      </c>
      <c r="N193" s="118">
        <f t="shared" si="411"/>
        <v>0</v>
      </c>
      <c r="O193" s="118">
        <f t="shared" si="411"/>
        <v>0</v>
      </c>
      <c r="P193" s="118">
        <f t="shared" si="411"/>
        <v>-2978.0557497081809</v>
      </c>
      <c r="Q193" s="118">
        <f t="shared" si="411"/>
        <v>974.22160308297282</v>
      </c>
      <c r="R193" s="118">
        <f t="shared" si="411"/>
        <v>1051.2115737658414</v>
      </c>
      <c r="S193" s="118">
        <f t="shared" si="411"/>
        <v>901.58531008064017</v>
      </c>
      <c r="T193" s="118">
        <f t="shared" si="411"/>
        <v>4540.77157368589</v>
      </c>
      <c r="U193" s="118">
        <f t="shared" si="411"/>
        <v>1238.0689266627617</v>
      </c>
      <c r="V193" s="118">
        <f t="shared" si="411"/>
        <v>731.4958413124765</v>
      </c>
      <c r="W193" s="118">
        <f t="shared" si="411"/>
        <v>475.98818727930052</v>
      </c>
      <c r="X193" s="118">
        <f t="shared" si="411"/>
        <v>731.63132576065391</v>
      </c>
      <c r="Y193" s="118">
        <f t="shared" si="411"/>
        <v>1351.8857214864508</v>
      </c>
      <c r="Z193" s="118">
        <f t="shared" si="411"/>
        <v>2162.1992312555708</v>
      </c>
      <c r="AA193" s="118">
        <f t="shared" si="411"/>
        <v>2944.2864751264042</v>
      </c>
      <c r="AB193" s="118">
        <f t="shared" si="411"/>
        <v>3020.1928855630335</v>
      </c>
      <c r="AC193" s="118">
        <f t="shared" si="411"/>
        <v>2689.7311313144132</v>
      </c>
      <c r="AD193" s="118">
        <f t="shared" si="411"/>
        <v>1183.1296617982166</v>
      </c>
      <c r="AE193" s="118">
        <f t="shared" si="411"/>
        <v>3371.5071890263494</v>
      </c>
      <c r="AF193" s="118">
        <f t="shared" si="411"/>
        <v>-9246.8856713039731</v>
      </c>
      <c r="AG193" s="118">
        <f t="shared" si="411"/>
        <v>3926.6807863564554</v>
      </c>
      <c r="AH193" s="118">
        <f t="shared" si="411"/>
        <v>2875.7880449147492</v>
      </c>
      <c r="AI193" s="118">
        <f t="shared" si="411"/>
        <v>1951.1520832989779</v>
      </c>
      <c r="AJ193" s="118">
        <f t="shared" si="411"/>
        <v>1623.4964429025001</v>
      </c>
      <c r="AK193" s="118">
        <f t="shared" si="411"/>
        <v>1695.5148212406175</v>
      </c>
      <c r="AL193" s="118">
        <f t="shared" si="411"/>
        <v>2480.6157424492371</v>
      </c>
      <c r="AM193" s="118">
        <f t="shared" si="411"/>
        <v>2928.3958129633884</v>
      </c>
      <c r="AN193" s="118">
        <f t="shared" si="411"/>
        <v>3236.9296545103734</v>
      </c>
      <c r="AO193" s="118">
        <f t="shared" si="411"/>
        <v>3368.1480369941914</v>
      </c>
      <c r="AP193" s="118">
        <f t="shared" si="411"/>
        <v>3529.7451955636811</v>
      </c>
      <c r="AQ193" s="118">
        <f t="shared" si="411"/>
        <v>4136.2302971170748</v>
      </c>
      <c r="AR193" s="118">
        <f t="shared" si="411"/>
        <v>-28394.213475333065</v>
      </c>
      <c r="AS193" s="118">
        <f t="shared" si="411"/>
        <v>3962.1206712325879</v>
      </c>
      <c r="AT193" s="118">
        <f t="shared" si="411"/>
        <v>3146.9531451176867</v>
      </c>
      <c r="AU193" s="118">
        <f t="shared" si="411"/>
        <v>2283.3199555930137</v>
      </c>
      <c r="AV193" s="118">
        <f t="shared" si="411"/>
        <v>1347.4300237724847</v>
      </c>
      <c r="AW193" s="118">
        <f t="shared" si="411"/>
        <v>844.50230018436889</v>
      </c>
      <c r="AX193" s="118">
        <f t="shared" si="411"/>
        <v>1378.7108703121412</v>
      </c>
      <c r="AY193" s="118">
        <f t="shared" si="411"/>
        <v>1803.5976164319716</v>
      </c>
      <c r="AZ193" s="118">
        <f t="shared" si="411"/>
        <v>-72.099999999999994</v>
      </c>
      <c r="BA193" s="118">
        <f t="shared" si="411"/>
        <v>43.25</v>
      </c>
      <c r="BB193" s="118">
        <f t="shared" si="411"/>
        <v>137.75</v>
      </c>
      <c r="BC193" s="118">
        <f t="shared" si="411"/>
        <v>105.09</v>
      </c>
      <c r="BD193" s="118">
        <f t="shared" si="411"/>
        <v>-48441.190166753855</v>
      </c>
      <c r="BE193" s="118">
        <f t="shared" si="411"/>
        <v>-2200.4066447225346</v>
      </c>
      <c r="BF193" s="118">
        <f t="shared" si="411"/>
        <v>-2628.6590586522184</v>
      </c>
      <c r="BG193" s="118">
        <f t="shared" si="411"/>
        <v>-2940.6076794343567</v>
      </c>
      <c r="BH193" s="118">
        <f t="shared" si="411"/>
        <v>-3255.7068517376042</v>
      </c>
      <c r="BI193" s="118">
        <f t="shared" si="411"/>
        <v>-3080.3364838285856</v>
      </c>
      <c r="BJ193" s="118">
        <f t="shared" si="411"/>
        <v>-2013.7697645803937</v>
      </c>
      <c r="BK193" s="118">
        <f t="shared" si="411"/>
        <v>-557.68921903109901</v>
      </c>
      <c r="BL193" s="118">
        <f t="shared" si="411"/>
        <v>269.86</v>
      </c>
      <c r="BM193" s="118">
        <f t="shared" si="411"/>
        <v>649.99</v>
      </c>
      <c r="BN193" s="118">
        <f t="shared" si="411"/>
        <v>1114.43</v>
      </c>
      <c r="BO193" s="118">
        <f t="shared" si="411"/>
        <v>3020.73</v>
      </c>
      <c r="BP193" s="118">
        <f t="shared" ref="BP193:BV193" si="412">SUM(BP188:BP192)</f>
        <v>35521.5592190311</v>
      </c>
      <c r="BQ193" s="118">
        <f t="shared" si="412"/>
        <v>3557.26</v>
      </c>
      <c r="BR193" s="118">
        <f t="shared" si="412"/>
        <v>4968.25</v>
      </c>
      <c r="BS193" s="118">
        <f t="shared" si="412"/>
        <v>5651.28</v>
      </c>
      <c r="BT193" s="118">
        <f t="shared" si="412"/>
        <v>6829.1</v>
      </c>
      <c r="BU193" s="118">
        <f t="shared" si="412"/>
        <v>6884.95</v>
      </c>
      <c r="BV193" s="118">
        <f t="shared" si="412"/>
        <v>5322.23</v>
      </c>
      <c r="BW193" s="118">
        <f t="shared" ref="BW193:CA193" si="413">SUM(BW188:BW192)</f>
        <v>5700.97</v>
      </c>
      <c r="BX193" s="118">
        <f t="shared" si="413"/>
        <v>0</v>
      </c>
      <c r="BY193" s="118">
        <f t="shared" si="413"/>
        <v>0</v>
      </c>
      <c r="BZ193" s="118">
        <f t="shared" si="413"/>
        <v>0</v>
      </c>
      <c r="CA193" s="118">
        <f t="shared" si="413"/>
        <v>0</v>
      </c>
    </row>
    <row r="194" spans="1:79" x14ac:dyDescent="0.2">
      <c r="B194" s="39" t="s">
        <v>261</v>
      </c>
      <c r="D194" s="115">
        <f>D187+D193</f>
        <v>0</v>
      </c>
      <c r="E194" s="115">
        <f>E187+E193</f>
        <v>0</v>
      </c>
      <c r="F194" s="115">
        <f t="shared" ref="F194:BO194" si="414">F187+F193</f>
        <v>0</v>
      </c>
      <c r="G194" s="115">
        <f t="shared" si="414"/>
        <v>0</v>
      </c>
      <c r="H194" s="115">
        <f t="shared" si="414"/>
        <v>0</v>
      </c>
      <c r="I194" s="115">
        <f t="shared" si="414"/>
        <v>0</v>
      </c>
      <c r="J194" s="115">
        <f t="shared" si="414"/>
        <v>0</v>
      </c>
      <c r="K194" s="115">
        <f t="shared" si="414"/>
        <v>0</v>
      </c>
      <c r="L194" s="115">
        <f t="shared" si="414"/>
        <v>0</v>
      </c>
      <c r="M194" s="115">
        <f t="shared" si="414"/>
        <v>0</v>
      </c>
      <c r="N194" s="115">
        <f t="shared" si="414"/>
        <v>0</v>
      </c>
      <c r="O194" s="115">
        <f t="shared" si="414"/>
        <v>0</v>
      </c>
      <c r="P194" s="115">
        <f t="shared" si="414"/>
        <v>-2978.0557497081809</v>
      </c>
      <c r="Q194" s="115">
        <f t="shared" si="414"/>
        <v>-2003.8341466252082</v>
      </c>
      <c r="R194" s="115">
        <f t="shared" si="414"/>
        <v>-952.62257285936676</v>
      </c>
      <c r="S194" s="115">
        <f t="shared" si="414"/>
        <v>-51.037262778726586</v>
      </c>
      <c r="T194" s="115">
        <f t="shared" si="414"/>
        <v>4489.7343109071635</v>
      </c>
      <c r="U194" s="115">
        <f t="shared" si="414"/>
        <v>5727.8032375699249</v>
      </c>
      <c r="V194" s="115">
        <f t="shared" si="414"/>
        <v>6459.2990788824018</v>
      </c>
      <c r="W194" s="115">
        <f t="shared" si="414"/>
        <v>6935.2872661617021</v>
      </c>
      <c r="X194" s="115">
        <f t="shared" si="414"/>
        <v>7666.9185919223564</v>
      </c>
      <c r="Y194" s="115">
        <f t="shared" si="414"/>
        <v>9018.8043134088075</v>
      </c>
      <c r="Z194" s="115">
        <f t="shared" si="414"/>
        <v>11181.003544664378</v>
      </c>
      <c r="AA194" s="115">
        <f t="shared" si="414"/>
        <v>14125.290019790782</v>
      </c>
      <c r="AB194" s="115">
        <f t="shared" si="414"/>
        <v>17145.482905353816</v>
      </c>
      <c r="AC194" s="115">
        <f t="shared" si="414"/>
        <v>19835.214036668229</v>
      </c>
      <c r="AD194" s="115">
        <f t="shared" si="414"/>
        <v>21018.343698466444</v>
      </c>
      <c r="AE194" s="115">
        <f t="shared" si="414"/>
        <v>24389.850887492794</v>
      </c>
      <c r="AF194" s="115">
        <f t="shared" si="414"/>
        <v>15142.965216188821</v>
      </c>
      <c r="AG194" s="115">
        <f t="shared" si="414"/>
        <v>19069.646002545276</v>
      </c>
      <c r="AH194" s="115">
        <f t="shared" si="414"/>
        <v>21945.434047460025</v>
      </c>
      <c r="AI194" s="115">
        <f t="shared" si="414"/>
        <v>23896.586130759002</v>
      </c>
      <c r="AJ194" s="115">
        <f t="shared" si="414"/>
        <v>25520.082573661501</v>
      </c>
      <c r="AK194" s="115">
        <f t="shared" si="414"/>
        <v>27215.597394902117</v>
      </c>
      <c r="AL194" s="115">
        <f t="shared" si="414"/>
        <v>29696.213137351355</v>
      </c>
      <c r="AM194" s="115">
        <f t="shared" si="414"/>
        <v>32624.608950314745</v>
      </c>
      <c r="AN194" s="115">
        <f t="shared" si="414"/>
        <v>35861.538604825117</v>
      </c>
      <c r="AO194" s="115">
        <f t="shared" si="414"/>
        <v>39229.686641819309</v>
      </c>
      <c r="AP194" s="115">
        <f t="shared" si="414"/>
        <v>42759.431837382988</v>
      </c>
      <c r="AQ194" s="115">
        <f t="shared" si="414"/>
        <v>46895.66213450006</v>
      </c>
      <c r="AR194" s="115">
        <f t="shared" si="414"/>
        <v>18501.448659166996</v>
      </c>
      <c r="AS194" s="115">
        <f t="shared" si="414"/>
        <v>22463.569330399583</v>
      </c>
      <c r="AT194" s="115">
        <f t="shared" si="414"/>
        <v>25610.522475517271</v>
      </c>
      <c r="AU194" s="115">
        <f t="shared" si="414"/>
        <v>27893.842431110286</v>
      </c>
      <c r="AV194" s="115">
        <f t="shared" si="414"/>
        <v>29241.272454882772</v>
      </c>
      <c r="AW194" s="115">
        <f t="shared" si="414"/>
        <v>30085.774755067141</v>
      </c>
      <c r="AX194" s="115">
        <f t="shared" si="414"/>
        <v>31464.485625379282</v>
      </c>
      <c r="AY194" s="115">
        <f t="shared" si="414"/>
        <v>33268.083241811255</v>
      </c>
      <c r="AZ194" s="115">
        <f t="shared" si="414"/>
        <v>33195.983241811256</v>
      </c>
      <c r="BA194" s="115">
        <f t="shared" si="414"/>
        <v>33239.233241811256</v>
      </c>
      <c r="BB194" s="115">
        <f t="shared" si="414"/>
        <v>33376.983241811256</v>
      </c>
      <c r="BC194" s="115">
        <f t="shared" si="414"/>
        <v>33482.073241811253</v>
      </c>
      <c r="BD194" s="115">
        <f t="shared" si="414"/>
        <v>-14959.116924942602</v>
      </c>
      <c r="BE194" s="115">
        <f t="shared" si="414"/>
        <v>-17159.523569665136</v>
      </c>
      <c r="BF194" s="115">
        <f t="shared" si="414"/>
        <v>-19788.182628317354</v>
      </c>
      <c r="BG194" s="115">
        <f t="shared" si="414"/>
        <v>-22728.790307751711</v>
      </c>
      <c r="BH194" s="115">
        <f t="shared" si="414"/>
        <v>-25984.497159489314</v>
      </c>
      <c r="BI194" s="115">
        <f t="shared" si="414"/>
        <v>-29064.833643317899</v>
      </c>
      <c r="BJ194" s="115">
        <f t="shared" si="414"/>
        <v>-31078.603407898292</v>
      </c>
      <c r="BK194" s="115">
        <f t="shared" si="414"/>
        <v>-31636.292626929389</v>
      </c>
      <c r="BL194" s="115">
        <f t="shared" si="414"/>
        <v>-31366.432626929389</v>
      </c>
      <c r="BM194" s="115">
        <f t="shared" si="414"/>
        <v>-30716.442626929387</v>
      </c>
      <c r="BN194" s="115">
        <f t="shared" si="414"/>
        <v>-29602.012626929387</v>
      </c>
      <c r="BO194" s="115">
        <f t="shared" si="414"/>
        <v>-26581.282626929387</v>
      </c>
      <c r="BP194" s="115">
        <f t="shared" ref="BP194:BV194" si="415">BP187+BP193</f>
        <v>8940.2765921017126</v>
      </c>
      <c r="BQ194" s="115">
        <f t="shared" si="415"/>
        <v>12497.536592101713</v>
      </c>
      <c r="BR194" s="115">
        <f t="shared" si="415"/>
        <v>17465.786592101715</v>
      </c>
      <c r="BS194" s="115">
        <f t="shared" si="415"/>
        <v>23117.066592101713</v>
      </c>
      <c r="BT194" s="115">
        <f t="shared" si="415"/>
        <v>29946.166592101712</v>
      </c>
      <c r="BU194" s="115">
        <f t="shared" si="415"/>
        <v>36831.116592101709</v>
      </c>
      <c r="BV194" s="115">
        <f t="shared" si="415"/>
        <v>42153.346592101705</v>
      </c>
      <c r="BW194" s="115">
        <f t="shared" ref="BW194:CA194" si="416">BW187+BW193</f>
        <v>47854.316592101706</v>
      </c>
      <c r="BX194" s="115">
        <f t="shared" si="416"/>
        <v>47854.316592101706</v>
      </c>
      <c r="BY194" s="115">
        <f t="shared" si="416"/>
        <v>47854.316592101706</v>
      </c>
      <c r="BZ194" s="115">
        <f t="shared" si="416"/>
        <v>47854.316592101706</v>
      </c>
      <c r="CA194" s="115">
        <f t="shared" si="416"/>
        <v>47854.316592101706</v>
      </c>
    </row>
    <row r="195" spans="1:79" x14ac:dyDescent="0.2"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15"/>
      <c r="BX195" s="115"/>
      <c r="BY195" s="115"/>
      <c r="BZ195" s="115"/>
      <c r="CA195" s="115"/>
    </row>
    <row r="196" spans="1:79" x14ac:dyDescent="0.2">
      <c r="A196" s="106" t="s">
        <v>285</v>
      </c>
      <c r="C196" s="120">
        <v>18238221</v>
      </c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Y196" s="25"/>
      <c r="BZ196" s="25"/>
      <c r="CA196" s="25"/>
    </row>
    <row r="197" spans="1:79" x14ac:dyDescent="0.2">
      <c r="B197" s="39" t="s">
        <v>257</v>
      </c>
      <c r="C197" s="120">
        <v>25400461</v>
      </c>
      <c r="D197" s="115">
        <v>0</v>
      </c>
      <c r="E197" s="115">
        <f>D205</f>
        <v>0</v>
      </c>
      <c r="F197" s="115">
        <f>E205</f>
        <v>0</v>
      </c>
      <c r="G197" s="115">
        <f t="shared" ref="G197:BO197" si="417">F205</f>
        <v>0</v>
      </c>
      <c r="H197" s="115">
        <f t="shared" si="417"/>
        <v>0</v>
      </c>
      <c r="I197" s="115">
        <f t="shared" si="417"/>
        <v>0</v>
      </c>
      <c r="J197" s="115">
        <f t="shared" si="417"/>
        <v>0</v>
      </c>
      <c r="K197" s="115">
        <f t="shared" si="417"/>
        <v>0</v>
      </c>
      <c r="L197" s="115">
        <f t="shared" si="417"/>
        <v>0</v>
      </c>
      <c r="M197" s="115">
        <f t="shared" si="417"/>
        <v>0</v>
      </c>
      <c r="N197" s="115">
        <f t="shared" si="417"/>
        <v>0</v>
      </c>
      <c r="O197" s="115">
        <f t="shared" si="417"/>
        <v>0</v>
      </c>
      <c r="P197" s="115">
        <f t="shared" si="417"/>
        <v>0</v>
      </c>
      <c r="Q197" s="115">
        <f t="shared" si="417"/>
        <v>-2040.6221793194486</v>
      </c>
      <c r="R197" s="115">
        <f t="shared" si="417"/>
        <v>-858.48346103532981</v>
      </c>
      <c r="S197" s="115">
        <f t="shared" si="417"/>
        <v>349.0378164554545</v>
      </c>
      <c r="T197" s="115">
        <f t="shared" si="417"/>
        <v>845.87628093397802</v>
      </c>
      <c r="U197" s="115">
        <f t="shared" si="417"/>
        <v>3919.062531501625</v>
      </c>
      <c r="V197" s="115">
        <f t="shared" si="417"/>
        <v>4951.0764024147938</v>
      </c>
      <c r="W197" s="115">
        <f t="shared" si="417"/>
        <v>5937.5060602223539</v>
      </c>
      <c r="X197" s="115">
        <f t="shared" si="417"/>
        <v>7528.429554811466</v>
      </c>
      <c r="Y197" s="115">
        <f t="shared" si="417"/>
        <v>9761.3489364825182</v>
      </c>
      <c r="Z197" s="115">
        <f t="shared" si="417"/>
        <v>12301.253894165226</v>
      </c>
      <c r="AA197" s="115">
        <f t="shared" si="417"/>
        <v>15746.224626685995</v>
      </c>
      <c r="AB197" s="115">
        <f t="shared" si="417"/>
        <v>20223.06978747153</v>
      </c>
      <c r="AC197" s="115">
        <f t="shared" si="417"/>
        <v>25270.221444743551</v>
      </c>
      <c r="AD197" s="115">
        <f t="shared" si="417"/>
        <v>30484.520267378055</v>
      </c>
      <c r="AE197" s="115">
        <f t="shared" si="417"/>
        <v>34902.095285244199</v>
      </c>
      <c r="AF197" s="115">
        <f t="shared" si="417"/>
        <v>41011.704375122557</v>
      </c>
      <c r="AG197" s="115">
        <f t="shared" si="417"/>
        <v>39826.654408872731</v>
      </c>
      <c r="AH197" s="115">
        <f t="shared" si="417"/>
        <v>45974.566515312858</v>
      </c>
      <c r="AI197" s="115">
        <f t="shared" si="417"/>
        <v>51581.277039573077</v>
      </c>
      <c r="AJ197" s="115">
        <f t="shared" si="417"/>
        <v>56535.021416801843</v>
      </c>
      <c r="AK197" s="115">
        <f t="shared" si="417"/>
        <v>61331.12508345172</v>
      </c>
      <c r="AL197" s="115">
        <f t="shared" si="417"/>
        <v>66007.86972532385</v>
      </c>
      <c r="AM197" s="115">
        <f t="shared" si="417"/>
        <v>71250.997582101641</v>
      </c>
      <c r="AN197" s="115">
        <f t="shared" si="417"/>
        <v>76558.210046085573</v>
      </c>
      <c r="AO197" s="115">
        <f t="shared" si="417"/>
        <v>81855.298498092263</v>
      </c>
      <c r="AP197" s="115">
        <f t="shared" si="417"/>
        <v>87460.491545287339</v>
      </c>
      <c r="AQ197" s="115">
        <f t="shared" si="417"/>
        <v>93218.916365291239</v>
      </c>
      <c r="AR197" s="115">
        <f t="shared" si="417"/>
        <v>99839.096398848473</v>
      </c>
      <c r="AS197" s="115">
        <f t="shared" si="417"/>
        <v>30136.303348457412</v>
      </c>
      <c r="AT197" s="115">
        <f t="shared" si="417"/>
        <v>36625.346976935136</v>
      </c>
      <c r="AU197" s="115">
        <f t="shared" si="417"/>
        <v>42647.02805359866</v>
      </c>
      <c r="AV197" s="115">
        <f t="shared" si="417"/>
        <v>47394.577552929608</v>
      </c>
      <c r="AW197" s="115">
        <f t="shared" si="417"/>
        <v>50679.473569648399</v>
      </c>
      <c r="AX197" s="115">
        <f t="shared" si="417"/>
        <v>53727.948011407323</v>
      </c>
      <c r="AY197" s="115">
        <f t="shared" si="417"/>
        <v>57052.403301003251</v>
      </c>
      <c r="AZ197" s="115">
        <f t="shared" si="417"/>
        <v>60570.663258913097</v>
      </c>
      <c r="BA197" s="115">
        <f t="shared" si="417"/>
        <v>62746.163258913097</v>
      </c>
      <c r="BB197" s="115">
        <f t="shared" si="417"/>
        <v>64695.193258913096</v>
      </c>
      <c r="BC197" s="115">
        <f t="shared" si="417"/>
        <v>66339.3932589131</v>
      </c>
      <c r="BD197" s="115">
        <f t="shared" si="417"/>
        <v>67722.623258913096</v>
      </c>
      <c r="BE197" s="115">
        <f t="shared" si="417"/>
        <v>-3352.5357238902361</v>
      </c>
      <c r="BF197" s="115">
        <f t="shared" si="417"/>
        <v>-4478.7607225222246</v>
      </c>
      <c r="BG197" s="115">
        <f t="shared" si="417"/>
        <v>-5872.6236075841543</v>
      </c>
      <c r="BH197" s="115">
        <f t="shared" si="417"/>
        <v>-7558.3649120682685</v>
      </c>
      <c r="BI197" s="115">
        <f t="shared" si="417"/>
        <v>-9594.9366488457235</v>
      </c>
      <c r="BJ197" s="115">
        <f t="shared" si="417"/>
        <v>-11627.254742528161</v>
      </c>
      <c r="BK197" s="115">
        <f t="shared" si="417"/>
        <v>-13054.081375258222</v>
      </c>
      <c r="BL197" s="115">
        <f t="shared" si="417"/>
        <v>-13439.48112082341</v>
      </c>
      <c r="BM197" s="115">
        <f t="shared" si="417"/>
        <v>-13890.391120823409</v>
      </c>
      <c r="BN197" s="115">
        <f t="shared" si="417"/>
        <v>-14730.701120823409</v>
      </c>
      <c r="BO197" s="115">
        <f t="shared" si="417"/>
        <v>-15206.57112082341</v>
      </c>
      <c r="BP197" s="115">
        <f t="shared" ref="BP197" si="418">BO205</f>
        <v>-14857.81112082341</v>
      </c>
      <c r="BQ197" s="115">
        <f t="shared" ref="BQ197" si="419">BP205</f>
        <v>-1196.1213752582225</v>
      </c>
      <c r="BR197" s="115">
        <f t="shared" ref="BR197" si="420">BQ205</f>
        <v>-1423.5013752582227</v>
      </c>
      <c r="BS197" s="115">
        <f t="shared" ref="BS197" si="421">BR205</f>
        <v>-1376.6513752582227</v>
      </c>
      <c r="BT197" s="115">
        <f t="shared" ref="BT197" si="422">BS205</f>
        <v>-398.14137525822275</v>
      </c>
      <c r="BU197" s="115">
        <f t="shared" ref="BU197" si="423">BT205</f>
        <v>1895.3686247417775</v>
      </c>
      <c r="BV197" s="115">
        <f t="shared" ref="BV197" si="424">BU205</f>
        <v>3602.5786247417773</v>
      </c>
      <c r="BW197" s="115">
        <f t="shared" ref="BW197" si="425">BV205</f>
        <v>3986.358624741777</v>
      </c>
      <c r="BX197" s="115">
        <f t="shared" ref="BX197" si="426">BW205</f>
        <v>4793.1786247417767</v>
      </c>
      <c r="BY197" s="115">
        <f t="shared" ref="BY197" si="427">BX205</f>
        <v>4793.1786247417767</v>
      </c>
      <c r="BZ197" s="115">
        <f t="shared" ref="BZ197" si="428">BY205</f>
        <v>4793.1786247417767</v>
      </c>
      <c r="CA197" s="115">
        <f t="shared" ref="CA197" si="429">BZ205</f>
        <v>4793.1786247417767</v>
      </c>
    </row>
    <row r="198" spans="1:79" x14ac:dyDescent="0.2">
      <c r="A198" s="121"/>
      <c r="B198" s="116" t="s">
        <v>258</v>
      </c>
      <c r="C198" s="116"/>
      <c r="D198" s="305">
        <v>0</v>
      </c>
      <c r="E198" s="305">
        <v>0</v>
      </c>
      <c r="F198" s="305">
        <v>0</v>
      </c>
      <c r="G198" s="305">
        <v>0</v>
      </c>
      <c r="H198" s="305">
        <v>0</v>
      </c>
      <c r="I198" s="305">
        <v>0</v>
      </c>
      <c r="J198" s="305">
        <v>0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2364.0232455906512</v>
      </c>
      <c r="U198" s="305">
        <v>0</v>
      </c>
      <c r="V198" s="305">
        <v>0</v>
      </c>
      <c r="W198" s="305">
        <v>0</v>
      </c>
      <c r="X198" s="305">
        <v>0</v>
      </c>
      <c r="Y198" s="305">
        <v>0</v>
      </c>
      <c r="Z198" s="305">
        <v>0</v>
      </c>
      <c r="AA198" s="305">
        <v>0</v>
      </c>
      <c r="AB198" s="305">
        <v>0</v>
      </c>
      <c r="AC198" s="305">
        <v>0</v>
      </c>
      <c r="AD198" s="305">
        <v>0</v>
      </c>
      <c r="AE198" s="305">
        <v>0</v>
      </c>
      <c r="AF198" s="305">
        <v>0</v>
      </c>
      <c r="AG198" s="305">
        <v>0</v>
      </c>
      <c r="AH198" s="305">
        <v>0</v>
      </c>
      <c r="AI198" s="305">
        <v>0</v>
      </c>
      <c r="AJ198" s="305">
        <v>0</v>
      </c>
      <c r="AK198" s="305">
        <v>0</v>
      </c>
      <c r="AL198" s="305">
        <v>0</v>
      </c>
      <c r="AM198" s="305">
        <v>0</v>
      </c>
      <c r="AN198" s="305">
        <v>0</v>
      </c>
      <c r="AO198" s="305">
        <v>0</v>
      </c>
      <c r="AP198" s="305">
        <v>0</v>
      </c>
      <c r="AQ198" s="305">
        <v>0</v>
      </c>
      <c r="AR198" s="305">
        <v>-76558.210046085602</v>
      </c>
      <c r="AS198" s="305">
        <v>0</v>
      </c>
      <c r="AT198" s="305">
        <v>0</v>
      </c>
      <c r="AU198" s="305">
        <v>0</v>
      </c>
      <c r="AV198" s="305">
        <v>0</v>
      </c>
      <c r="AW198" s="305">
        <v>0</v>
      </c>
      <c r="AX198" s="305">
        <v>0</v>
      </c>
      <c r="AY198" s="305">
        <v>0</v>
      </c>
      <c r="AZ198" s="305">
        <v>0</v>
      </c>
      <c r="BA198" s="305">
        <v>0</v>
      </c>
      <c r="BB198" s="305">
        <v>0</v>
      </c>
      <c r="BC198" s="305">
        <v>0</v>
      </c>
      <c r="BD198" s="305">
        <v>-60570.66</v>
      </c>
      <c r="BE198" s="305">
        <v>0</v>
      </c>
      <c r="BF198" s="305">
        <v>0</v>
      </c>
      <c r="BG198" s="305">
        <v>0</v>
      </c>
      <c r="BH198" s="305">
        <v>0</v>
      </c>
      <c r="BI198" s="305">
        <v>0</v>
      </c>
      <c r="BJ198" s="305">
        <v>0</v>
      </c>
      <c r="BK198" s="305">
        <v>0</v>
      </c>
      <c r="BL198" s="305">
        <v>0</v>
      </c>
      <c r="BM198" s="305">
        <v>0</v>
      </c>
      <c r="BN198" s="305">
        <v>0</v>
      </c>
      <c r="BO198" s="305">
        <v>0</v>
      </c>
      <c r="BP198" s="305">
        <v>13439.469745565188</v>
      </c>
      <c r="BQ198" s="305">
        <v>0</v>
      </c>
      <c r="BR198" s="305">
        <v>0</v>
      </c>
      <c r="BS198" s="305">
        <v>0</v>
      </c>
      <c r="BT198" s="305">
        <v>0</v>
      </c>
      <c r="BU198" s="305">
        <v>0</v>
      </c>
      <c r="BV198" s="305">
        <v>0</v>
      </c>
      <c r="BW198" s="305">
        <v>0</v>
      </c>
      <c r="BX198" s="305"/>
      <c r="BY198" s="305"/>
      <c r="BZ198" s="305"/>
      <c r="CA198" s="305"/>
    </row>
    <row r="199" spans="1:79" x14ac:dyDescent="0.2">
      <c r="A199" s="121"/>
      <c r="B199" s="116" t="s">
        <v>399</v>
      </c>
      <c r="C199" s="116"/>
      <c r="D199" s="305">
        <v>0</v>
      </c>
      <c r="E199" s="305">
        <v>0</v>
      </c>
      <c r="F199" s="305">
        <v>0</v>
      </c>
      <c r="G199" s="305">
        <v>0</v>
      </c>
      <c r="H199" s="305">
        <v>0</v>
      </c>
      <c r="I199" s="305">
        <v>0</v>
      </c>
      <c r="J199" s="305">
        <v>0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0</v>
      </c>
      <c r="W199" s="305">
        <v>0</v>
      </c>
      <c r="X199" s="305">
        <v>0</v>
      </c>
      <c r="Y199" s="305">
        <v>0</v>
      </c>
      <c r="Z199" s="305">
        <v>0</v>
      </c>
      <c r="AA199" s="305">
        <v>0</v>
      </c>
      <c r="AB199" s="305">
        <v>0</v>
      </c>
      <c r="AC199" s="305">
        <v>0</v>
      </c>
      <c r="AD199" s="305">
        <v>-1223.4827647773363</v>
      </c>
      <c r="AE199" s="305">
        <v>-10.116183726268901</v>
      </c>
      <c r="AF199" s="305">
        <v>-5.4544034244208888</v>
      </c>
      <c r="AG199" s="305">
        <v>-0.97462459961752756</v>
      </c>
      <c r="AH199" s="305">
        <v>-0.47817265949015564</v>
      </c>
      <c r="AI199" s="305">
        <v>0</v>
      </c>
      <c r="AJ199" s="305">
        <v>0</v>
      </c>
      <c r="AK199" s="305">
        <v>0</v>
      </c>
      <c r="AL199" s="305">
        <v>0</v>
      </c>
      <c r="AM199" s="305">
        <v>0</v>
      </c>
      <c r="AN199" s="305">
        <v>0</v>
      </c>
      <c r="AO199" s="305">
        <v>0</v>
      </c>
      <c r="AP199" s="305">
        <v>0</v>
      </c>
      <c r="AQ199" s="305">
        <v>0</v>
      </c>
      <c r="AR199" s="305">
        <v>0</v>
      </c>
      <c r="AS199" s="305">
        <v>0</v>
      </c>
      <c r="AT199" s="305">
        <v>0</v>
      </c>
      <c r="AU199" s="305">
        <v>0</v>
      </c>
      <c r="AV199" s="305">
        <v>0</v>
      </c>
      <c r="AW199" s="305">
        <v>0</v>
      </c>
      <c r="AX199" s="305">
        <v>0</v>
      </c>
      <c r="AY199" s="305">
        <v>0</v>
      </c>
      <c r="AZ199" s="305">
        <v>0</v>
      </c>
      <c r="BA199" s="305">
        <v>0</v>
      </c>
      <c r="BB199" s="305">
        <v>0</v>
      </c>
      <c r="BC199" s="305">
        <v>0</v>
      </c>
      <c r="BD199" s="305">
        <v>0</v>
      </c>
      <c r="BE199" s="305">
        <v>0</v>
      </c>
      <c r="BF199" s="305">
        <v>0</v>
      </c>
      <c r="BG199" s="305">
        <v>0</v>
      </c>
      <c r="BH199" s="305">
        <v>0</v>
      </c>
      <c r="BI199" s="305">
        <v>0</v>
      </c>
      <c r="BJ199" s="305">
        <v>0</v>
      </c>
      <c r="BK199" s="305">
        <v>0</v>
      </c>
      <c r="BL199" s="305">
        <v>0</v>
      </c>
      <c r="BM199" s="305">
        <v>0</v>
      </c>
      <c r="BN199" s="305">
        <v>0</v>
      </c>
      <c r="BO199" s="305">
        <v>0</v>
      </c>
      <c r="BP199" s="305">
        <v>0</v>
      </c>
      <c r="BQ199" s="305">
        <v>0</v>
      </c>
      <c r="BR199" s="305">
        <v>0</v>
      </c>
      <c r="BS199" s="305">
        <v>0</v>
      </c>
      <c r="BT199" s="305">
        <v>0</v>
      </c>
      <c r="BU199" s="305">
        <v>0</v>
      </c>
      <c r="BV199" s="305">
        <v>0</v>
      </c>
      <c r="BW199" s="305">
        <v>0</v>
      </c>
      <c r="BX199" s="305"/>
      <c r="BY199" s="305"/>
      <c r="BZ199" s="305"/>
      <c r="CA199" s="305"/>
    </row>
    <row r="200" spans="1:79" x14ac:dyDescent="0.2">
      <c r="A200" s="121"/>
      <c r="B200" s="116" t="s">
        <v>405</v>
      </c>
      <c r="C200" s="116"/>
      <c r="D200" s="305">
        <v>0</v>
      </c>
      <c r="E200" s="305">
        <v>0</v>
      </c>
      <c r="F200" s="305">
        <v>0</v>
      </c>
      <c r="G200" s="305">
        <v>0</v>
      </c>
      <c r="H200" s="305">
        <v>0</v>
      </c>
      <c r="I200" s="305">
        <v>0</v>
      </c>
      <c r="J200" s="305">
        <v>0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0</v>
      </c>
      <c r="W200" s="305">
        <v>0</v>
      </c>
      <c r="X200" s="305">
        <v>0</v>
      </c>
      <c r="Y200" s="305">
        <v>0</v>
      </c>
      <c r="Z200" s="305">
        <v>0</v>
      </c>
      <c r="AA200" s="305">
        <v>0</v>
      </c>
      <c r="AB200" s="305">
        <v>0</v>
      </c>
      <c r="AC200" s="305">
        <v>0</v>
      </c>
      <c r="AD200" s="305">
        <v>0</v>
      </c>
      <c r="AE200" s="305">
        <v>0</v>
      </c>
      <c r="AF200" s="305">
        <v>-8013.8510305108357</v>
      </c>
      <c r="AG200" s="305">
        <v>0</v>
      </c>
      <c r="AH200" s="305">
        <v>0</v>
      </c>
      <c r="AI200" s="305">
        <v>0</v>
      </c>
      <c r="AJ200" s="305">
        <v>0</v>
      </c>
      <c r="AK200" s="305">
        <v>0</v>
      </c>
      <c r="AL200" s="305">
        <v>0</v>
      </c>
      <c r="AM200" s="305">
        <v>0</v>
      </c>
      <c r="AN200" s="305">
        <v>0</v>
      </c>
      <c r="AO200" s="305">
        <v>0</v>
      </c>
      <c r="AP200" s="305">
        <v>0</v>
      </c>
      <c r="AQ200" s="305">
        <v>0</v>
      </c>
      <c r="AR200" s="305">
        <v>0</v>
      </c>
      <c r="AS200" s="305">
        <v>0</v>
      </c>
      <c r="AT200" s="305">
        <v>0</v>
      </c>
      <c r="AU200" s="305">
        <v>0</v>
      </c>
      <c r="AV200" s="305">
        <v>0</v>
      </c>
      <c r="AW200" s="305">
        <v>0</v>
      </c>
      <c r="AX200" s="305">
        <v>0</v>
      </c>
      <c r="AY200" s="305">
        <v>0</v>
      </c>
      <c r="AZ200" s="305">
        <v>0</v>
      </c>
      <c r="BA200" s="305">
        <v>0</v>
      </c>
      <c r="BB200" s="305">
        <v>0</v>
      </c>
      <c r="BC200" s="305">
        <v>0</v>
      </c>
      <c r="BD200" s="305">
        <v>0</v>
      </c>
      <c r="BE200" s="305">
        <v>0</v>
      </c>
      <c r="BF200" s="305">
        <v>0</v>
      </c>
      <c r="BG200" s="305">
        <v>0</v>
      </c>
      <c r="BH200" s="305">
        <v>0</v>
      </c>
      <c r="BI200" s="305">
        <v>0</v>
      </c>
      <c r="BJ200" s="305">
        <v>0</v>
      </c>
      <c r="BK200" s="305">
        <v>0</v>
      </c>
      <c r="BL200" s="305">
        <v>0</v>
      </c>
      <c r="BM200" s="305">
        <v>0</v>
      </c>
      <c r="BN200" s="305">
        <v>0</v>
      </c>
      <c r="BO200" s="305">
        <v>0</v>
      </c>
      <c r="BP200" s="305">
        <v>0</v>
      </c>
      <c r="BQ200" s="305">
        <v>0</v>
      </c>
      <c r="BR200" s="305">
        <v>0</v>
      </c>
      <c r="BS200" s="305">
        <v>0</v>
      </c>
      <c r="BT200" s="305">
        <v>0</v>
      </c>
      <c r="BU200" s="305">
        <v>0</v>
      </c>
      <c r="BV200" s="305">
        <v>0</v>
      </c>
      <c r="BW200" s="305">
        <v>0</v>
      </c>
      <c r="BX200" s="305"/>
      <c r="BY200" s="305"/>
      <c r="BZ200" s="305"/>
      <c r="CA200" s="305"/>
    </row>
    <row r="201" spans="1:79" x14ac:dyDescent="0.2">
      <c r="A201" s="121"/>
      <c r="B201" s="116" t="s">
        <v>402</v>
      </c>
      <c r="C201" s="116"/>
      <c r="D201" s="305">
        <v>0</v>
      </c>
      <c r="E201" s="305">
        <v>0</v>
      </c>
      <c r="F201" s="305">
        <v>0</v>
      </c>
      <c r="G201" s="305">
        <v>0</v>
      </c>
      <c r="H201" s="305">
        <v>0</v>
      </c>
      <c r="I201" s="305">
        <v>0</v>
      </c>
      <c r="J201" s="305">
        <v>0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-2364.0232455906512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5">
        <v>0</v>
      </c>
      <c r="AC201" s="305">
        <v>0</v>
      </c>
      <c r="AD201" s="305">
        <v>0</v>
      </c>
      <c r="AE201" s="305">
        <v>0</v>
      </c>
      <c r="AF201" s="305">
        <v>0</v>
      </c>
      <c r="AG201" s="305">
        <v>0</v>
      </c>
      <c r="AH201" s="305">
        <v>0</v>
      </c>
      <c r="AI201" s="305">
        <v>0</v>
      </c>
      <c r="AJ201" s="305">
        <v>0</v>
      </c>
      <c r="AK201" s="305">
        <v>0</v>
      </c>
      <c r="AL201" s="305">
        <v>0</v>
      </c>
      <c r="AM201" s="305">
        <v>0</v>
      </c>
      <c r="AN201" s="305">
        <v>0</v>
      </c>
      <c r="AO201" s="305">
        <v>0</v>
      </c>
      <c r="AP201" s="305">
        <v>0</v>
      </c>
      <c r="AQ201" s="305">
        <v>0</v>
      </c>
      <c r="AR201" s="305">
        <v>0</v>
      </c>
      <c r="AS201" s="305">
        <v>0</v>
      </c>
      <c r="AT201" s="305">
        <v>0</v>
      </c>
      <c r="AU201" s="305">
        <v>0</v>
      </c>
      <c r="AV201" s="305">
        <v>0</v>
      </c>
      <c r="AW201" s="305">
        <v>0</v>
      </c>
      <c r="AX201" s="305">
        <v>0</v>
      </c>
      <c r="AY201" s="305">
        <v>0</v>
      </c>
      <c r="AZ201" s="305">
        <v>0</v>
      </c>
      <c r="BA201" s="305">
        <v>0</v>
      </c>
      <c r="BB201" s="305">
        <v>0</v>
      </c>
      <c r="BC201" s="305">
        <v>0</v>
      </c>
      <c r="BD201" s="305">
        <v>0</v>
      </c>
      <c r="BE201" s="305">
        <v>0</v>
      </c>
      <c r="BF201" s="305">
        <v>0</v>
      </c>
      <c r="BG201" s="305">
        <v>0</v>
      </c>
      <c r="BH201" s="305">
        <v>0</v>
      </c>
      <c r="BI201" s="305">
        <v>0</v>
      </c>
      <c r="BJ201" s="305">
        <v>0</v>
      </c>
      <c r="BK201" s="305">
        <v>0</v>
      </c>
      <c r="BL201" s="305">
        <v>0</v>
      </c>
      <c r="BM201" s="305">
        <v>0</v>
      </c>
      <c r="BN201" s="305">
        <v>0</v>
      </c>
      <c r="BO201" s="305">
        <v>0</v>
      </c>
      <c r="BP201" s="305">
        <v>0</v>
      </c>
      <c r="BQ201" s="305">
        <v>0</v>
      </c>
      <c r="BR201" s="305">
        <v>0</v>
      </c>
      <c r="BS201" s="305">
        <v>0</v>
      </c>
      <c r="BT201" s="305">
        <v>0</v>
      </c>
      <c r="BU201" s="305">
        <v>0</v>
      </c>
      <c r="BV201" s="305">
        <v>0</v>
      </c>
      <c r="BW201" s="305">
        <v>0</v>
      </c>
      <c r="BX201" s="305"/>
      <c r="BY201" s="305"/>
      <c r="BZ201" s="305"/>
      <c r="CA201" s="305"/>
    </row>
    <row r="202" spans="1:79" x14ac:dyDescent="0.2">
      <c r="A202" s="121"/>
      <c r="B202" s="116" t="s">
        <v>403</v>
      </c>
      <c r="C202" s="116"/>
      <c r="D202" s="305">
        <v>0</v>
      </c>
      <c r="E202" s="305">
        <v>0</v>
      </c>
      <c r="F202" s="305">
        <v>0</v>
      </c>
      <c r="G202" s="305">
        <v>0</v>
      </c>
      <c r="H202" s="305">
        <v>0</v>
      </c>
      <c r="I202" s="305">
        <v>0</v>
      </c>
      <c r="J202" s="305">
        <v>0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0</v>
      </c>
      <c r="W202" s="305">
        <v>0</v>
      </c>
      <c r="X202" s="305">
        <v>0</v>
      </c>
      <c r="Y202" s="305">
        <v>0</v>
      </c>
      <c r="Z202" s="305">
        <v>0</v>
      </c>
      <c r="AA202" s="305">
        <v>0</v>
      </c>
      <c r="AB202" s="305">
        <v>0</v>
      </c>
      <c r="AC202" s="305">
        <v>0</v>
      </c>
      <c r="AD202" s="305">
        <v>0</v>
      </c>
      <c r="AE202" s="305">
        <v>0</v>
      </c>
      <c r="AF202" s="305">
        <v>0</v>
      </c>
      <c r="AG202" s="305">
        <v>0</v>
      </c>
      <c r="AH202" s="305">
        <v>0</v>
      </c>
      <c r="AI202" s="305">
        <v>0</v>
      </c>
      <c r="AJ202" s="305">
        <v>0</v>
      </c>
      <c r="AK202" s="305">
        <v>0</v>
      </c>
      <c r="AL202" s="305">
        <v>0</v>
      </c>
      <c r="AM202" s="305">
        <v>0</v>
      </c>
      <c r="AN202" s="305">
        <v>0</v>
      </c>
      <c r="AO202" s="305">
        <v>0</v>
      </c>
      <c r="AP202" s="305">
        <v>0</v>
      </c>
      <c r="AQ202" s="305">
        <v>0</v>
      </c>
      <c r="AR202" s="305">
        <v>0</v>
      </c>
      <c r="AS202" s="305">
        <v>0</v>
      </c>
      <c r="AT202" s="305">
        <v>0</v>
      </c>
      <c r="AU202" s="305">
        <v>0</v>
      </c>
      <c r="AV202" s="305">
        <v>0</v>
      </c>
      <c r="AW202" s="305">
        <v>0</v>
      </c>
      <c r="AX202" s="305">
        <v>0</v>
      </c>
      <c r="AY202" s="305">
        <v>0</v>
      </c>
      <c r="AZ202" s="305"/>
      <c r="BA202" s="305"/>
      <c r="BB202" s="305"/>
      <c r="BC202" s="305"/>
      <c r="BD202" s="305">
        <v>-10583.300000000001</v>
      </c>
      <c r="BE202" s="305"/>
      <c r="BF202" s="305"/>
      <c r="BG202" s="305"/>
      <c r="BH202" s="305">
        <v>0</v>
      </c>
      <c r="BI202" s="305">
        <v>0</v>
      </c>
      <c r="BJ202" s="305">
        <v>0</v>
      </c>
      <c r="BK202" s="305">
        <v>0</v>
      </c>
      <c r="BL202" s="305">
        <v>0</v>
      </c>
      <c r="BM202" s="305">
        <v>0</v>
      </c>
      <c r="BN202" s="305">
        <v>0</v>
      </c>
      <c r="BO202" s="305">
        <v>0</v>
      </c>
      <c r="BP202" s="305">
        <v>0</v>
      </c>
      <c r="BQ202" s="305">
        <v>0</v>
      </c>
      <c r="BR202" s="305">
        <v>0</v>
      </c>
      <c r="BS202" s="305">
        <v>0</v>
      </c>
      <c r="BT202" s="305">
        <v>0</v>
      </c>
      <c r="BU202" s="305">
        <v>0</v>
      </c>
      <c r="BV202" s="305">
        <v>0</v>
      </c>
      <c r="BW202" s="305">
        <v>0</v>
      </c>
      <c r="BX202" s="305"/>
      <c r="BY202" s="305"/>
      <c r="BZ202" s="305"/>
      <c r="CA202" s="305"/>
    </row>
    <row r="203" spans="1:79" x14ac:dyDescent="0.2">
      <c r="A203" s="116"/>
      <c r="B203" s="116" t="s">
        <v>279</v>
      </c>
      <c r="C203" s="124"/>
      <c r="D203" s="305">
        <v>0</v>
      </c>
      <c r="E203" s="305">
        <v>0</v>
      </c>
      <c r="F203" s="305">
        <v>0</v>
      </c>
      <c r="G203" s="305">
        <v>0</v>
      </c>
      <c r="H203" s="305">
        <v>0</v>
      </c>
      <c r="I203" s="305">
        <v>0</v>
      </c>
      <c r="J203" s="305">
        <v>0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323.40106627120258</v>
      </c>
      <c r="Q203" s="305">
        <v>1182.1387182841188</v>
      </c>
      <c r="R203" s="305">
        <v>1207.5212774907843</v>
      </c>
      <c r="S203" s="305">
        <v>496.83846447852352</v>
      </c>
      <c r="T203" s="305">
        <v>709.16300497699604</v>
      </c>
      <c r="U203" s="305">
        <v>1032.0138709131686</v>
      </c>
      <c r="V203" s="305">
        <v>986.42965780755969</v>
      </c>
      <c r="W203" s="305">
        <v>1590.9234945891124</v>
      </c>
      <c r="X203" s="305">
        <v>2232.9193816710531</v>
      </c>
      <c r="Y203" s="305">
        <v>2539.9049576827074</v>
      </c>
      <c r="Z203" s="305">
        <v>3444.9707325207687</v>
      </c>
      <c r="AA203" s="305">
        <v>4476.8451607855359</v>
      </c>
      <c r="AB203" s="305">
        <v>5047.1516572720202</v>
      </c>
      <c r="AC203" s="305">
        <v>5214.2988226345042</v>
      </c>
      <c r="AD203" s="305">
        <v>5641.057782643481</v>
      </c>
      <c r="AE203" s="305">
        <v>6119.7252736046275</v>
      </c>
      <c r="AF203" s="305">
        <v>6834.2554676854334</v>
      </c>
      <c r="AG203" s="305">
        <v>6148.8867310397436</v>
      </c>
      <c r="AH203" s="305">
        <v>5607.1886969197067</v>
      </c>
      <c r="AI203" s="305">
        <v>4953.7443772287688</v>
      </c>
      <c r="AJ203" s="305">
        <v>4796.1036666498794</v>
      </c>
      <c r="AK203" s="305">
        <v>4676.7446418721365</v>
      </c>
      <c r="AL203" s="305">
        <v>5243.1278567777917</v>
      </c>
      <c r="AM203" s="305">
        <v>5307.2124639839376</v>
      </c>
      <c r="AN203" s="305">
        <v>5297.0884520066929</v>
      </c>
      <c r="AO203" s="305">
        <v>5605.1930471950755</v>
      </c>
      <c r="AP203" s="305">
        <v>5758.4248200039028</v>
      </c>
      <c r="AQ203" s="305">
        <v>6620.1800335572398</v>
      </c>
      <c r="AR203" s="305">
        <v>6855.4169956945452</v>
      </c>
      <c r="AS203" s="305">
        <v>6489.0436284777252</v>
      </c>
      <c r="AT203" s="305">
        <v>6021.6810766635272</v>
      </c>
      <c r="AU203" s="305">
        <v>4747.5494993309503</v>
      </c>
      <c r="AV203" s="305">
        <v>3284.8960167187893</v>
      </c>
      <c r="AW203" s="305">
        <v>3048.4744417589227</v>
      </c>
      <c r="AX203" s="305">
        <v>3324.4552895959291</v>
      </c>
      <c r="AY203" s="305">
        <v>3518.2599579098455</v>
      </c>
      <c r="AZ203" s="305">
        <v>2175.5</v>
      </c>
      <c r="BA203" s="305">
        <v>1949.03</v>
      </c>
      <c r="BB203" s="305">
        <v>1644.2</v>
      </c>
      <c r="BC203" s="305">
        <v>1383.23</v>
      </c>
      <c r="BD203" s="305">
        <v>78.80101719667239</v>
      </c>
      <c r="BE203" s="305">
        <v>-1126.2249986319882</v>
      </c>
      <c r="BF203" s="305">
        <v>-1393.8628850619298</v>
      </c>
      <c r="BG203" s="305">
        <v>-1685.7413044841144</v>
      </c>
      <c r="BH203" s="305">
        <v>-2036.5717367774548</v>
      </c>
      <c r="BI203" s="305">
        <v>-2032.3180936824381</v>
      </c>
      <c r="BJ203" s="305">
        <v>-1426.8266327300605</v>
      </c>
      <c r="BK203" s="305">
        <v>-385.39974556518763</v>
      </c>
      <c r="BL203" s="117">
        <f>'Schedule 10&amp;31'!C24</f>
        <v>-450.91</v>
      </c>
      <c r="BM203" s="117">
        <f>'Schedule 10&amp;31'!D24</f>
        <v>-840.31</v>
      </c>
      <c r="BN203" s="117">
        <f>'Schedule 10&amp;31'!E24</f>
        <v>-475.87</v>
      </c>
      <c r="BO203" s="117">
        <f>'Schedule 10&amp;31'!F24</f>
        <v>348.76</v>
      </c>
      <c r="BP203" s="117">
        <f>'Schedule 10&amp;31'!G24</f>
        <v>222.22</v>
      </c>
      <c r="BQ203" s="117">
        <f>'Schedule 10&amp;31'!H24</f>
        <v>-227.38</v>
      </c>
      <c r="BR203" s="117">
        <f>'Schedule 10&amp;31'!I24</f>
        <v>46.85</v>
      </c>
      <c r="BS203" s="117">
        <f>'Schedule 10&amp;31'!J24</f>
        <v>978.51</v>
      </c>
      <c r="BT203" s="117">
        <f>'Schedule 10&amp;31'!K24</f>
        <v>2293.5100000000002</v>
      </c>
      <c r="BU203" s="117">
        <f>'Schedule 10&amp;31'!L24</f>
        <v>1707.21</v>
      </c>
      <c r="BV203" s="117">
        <f>'Schedule 10&amp;31'!M24</f>
        <v>383.78</v>
      </c>
      <c r="BW203" s="117">
        <f>'Schedule 10&amp;31'!N24</f>
        <v>806.82</v>
      </c>
      <c r="BX203" s="117"/>
      <c r="BY203" s="117"/>
      <c r="BZ203" s="305"/>
      <c r="CA203" s="305"/>
    </row>
    <row r="204" spans="1:79" x14ac:dyDescent="0.2">
      <c r="B204" s="39" t="s">
        <v>260</v>
      </c>
      <c r="D204" s="118">
        <f>SUM(D198:D203)</f>
        <v>0</v>
      </c>
      <c r="E204" s="118">
        <f>SUM(E198:E203)</f>
        <v>0</v>
      </c>
      <c r="F204" s="118">
        <f t="shared" ref="F204:BO204" si="430">SUM(F198:F203)</f>
        <v>0</v>
      </c>
      <c r="G204" s="118">
        <f t="shared" si="430"/>
        <v>0</v>
      </c>
      <c r="H204" s="118">
        <f t="shared" si="430"/>
        <v>0</v>
      </c>
      <c r="I204" s="118">
        <f t="shared" si="430"/>
        <v>0</v>
      </c>
      <c r="J204" s="118">
        <f t="shared" si="430"/>
        <v>0</v>
      </c>
      <c r="K204" s="118">
        <f t="shared" si="430"/>
        <v>0</v>
      </c>
      <c r="L204" s="118">
        <f t="shared" si="430"/>
        <v>0</v>
      </c>
      <c r="M204" s="118">
        <f t="shared" si="430"/>
        <v>0</v>
      </c>
      <c r="N204" s="118">
        <f t="shared" si="430"/>
        <v>0</v>
      </c>
      <c r="O204" s="118">
        <f t="shared" si="430"/>
        <v>0</v>
      </c>
      <c r="P204" s="118">
        <f t="shared" si="430"/>
        <v>-2040.6221793194486</v>
      </c>
      <c r="Q204" s="118">
        <f t="shared" si="430"/>
        <v>1182.1387182841188</v>
      </c>
      <c r="R204" s="118">
        <f t="shared" si="430"/>
        <v>1207.5212774907843</v>
      </c>
      <c r="S204" s="118">
        <f t="shared" si="430"/>
        <v>496.83846447852352</v>
      </c>
      <c r="T204" s="118">
        <f t="shared" si="430"/>
        <v>3073.1862505676472</v>
      </c>
      <c r="U204" s="118">
        <f t="shared" si="430"/>
        <v>1032.0138709131686</v>
      </c>
      <c r="V204" s="118">
        <f t="shared" si="430"/>
        <v>986.42965780755969</v>
      </c>
      <c r="W204" s="118">
        <f t="shared" si="430"/>
        <v>1590.9234945891124</v>
      </c>
      <c r="X204" s="118">
        <f t="shared" si="430"/>
        <v>2232.9193816710531</v>
      </c>
      <c r="Y204" s="118">
        <f t="shared" si="430"/>
        <v>2539.9049576827074</v>
      </c>
      <c r="Z204" s="118">
        <f t="shared" si="430"/>
        <v>3444.9707325207687</v>
      </c>
      <c r="AA204" s="118">
        <f t="shared" si="430"/>
        <v>4476.8451607855359</v>
      </c>
      <c r="AB204" s="118">
        <f t="shared" si="430"/>
        <v>5047.1516572720202</v>
      </c>
      <c r="AC204" s="118">
        <f t="shared" si="430"/>
        <v>5214.2988226345042</v>
      </c>
      <c r="AD204" s="118">
        <f t="shared" si="430"/>
        <v>4417.5750178661447</v>
      </c>
      <c r="AE204" s="118">
        <f t="shared" si="430"/>
        <v>6109.6090898783586</v>
      </c>
      <c r="AF204" s="118">
        <f t="shared" si="430"/>
        <v>-1185.0499662498232</v>
      </c>
      <c r="AG204" s="118">
        <f t="shared" si="430"/>
        <v>6147.9121064401261</v>
      </c>
      <c r="AH204" s="118">
        <f t="shared" si="430"/>
        <v>5606.7105242602165</v>
      </c>
      <c r="AI204" s="118">
        <f t="shared" si="430"/>
        <v>4953.7443772287688</v>
      </c>
      <c r="AJ204" s="118">
        <f t="shared" si="430"/>
        <v>4796.1036666498794</v>
      </c>
      <c r="AK204" s="118">
        <f t="shared" si="430"/>
        <v>4676.7446418721365</v>
      </c>
      <c r="AL204" s="118">
        <f t="shared" si="430"/>
        <v>5243.1278567777917</v>
      </c>
      <c r="AM204" s="118">
        <f t="shared" si="430"/>
        <v>5307.2124639839376</v>
      </c>
      <c r="AN204" s="118">
        <f t="shared" si="430"/>
        <v>5297.0884520066929</v>
      </c>
      <c r="AO204" s="118">
        <f t="shared" si="430"/>
        <v>5605.1930471950755</v>
      </c>
      <c r="AP204" s="118">
        <f t="shared" si="430"/>
        <v>5758.4248200039028</v>
      </c>
      <c r="AQ204" s="118">
        <f t="shared" si="430"/>
        <v>6620.1800335572398</v>
      </c>
      <c r="AR204" s="118">
        <f t="shared" si="430"/>
        <v>-69702.793050391061</v>
      </c>
      <c r="AS204" s="118">
        <f t="shared" si="430"/>
        <v>6489.0436284777252</v>
      </c>
      <c r="AT204" s="118">
        <f t="shared" si="430"/>
        <v>6021.6810766635272</v>
      </c>
      <c r="AU204" s="118">
        <f t="shared" si="430"/>
        <v>4747.5494993309503</v>
      </c>
      <c r="AV204" s="118">
        <f t="shared" si="430"/>
        <v>3284.8960167187893</v>
      </c>
      <c r="AW204" s="118">
        <f t="shared" si="430"/>
        <v>3048.4744417589227</v>
      </c>
      <c r="AX204" s="118">
        <f t="shared" si="430"/>
        <v>3324.4552895959291</v>
      </c>
      <c r="AY204" s="118">
        <f t="shared" si="430"/>
        <v>3518.2599579098455</v>
      </c>
      <c r="AZ204" s="118">
        <f t="shared" si="430"/>
        <v>2175.5</v>
      </c>
      <c r="BA204" s="118">
        <f t="shared" si="430"/>
        <v>1949.03</v>
      </c>
      <c r="BB204" s="118">
        <f t="shared" si="430"/>
        <v>1644.2</v>
      </c>
      <c r="BC204" s="118">
        <f t="shared" si="430"/>
        <v>1383.23</v>
      </c>
      <c r="BD204" s="118">
        <f t="shared" si="430"/>
        <v>-71075.158982803332</v>
      </c>
      <c r="BE204" s="118">
        <f t="shared" si="430"/>
        <v>-1126.2249986319882</v>
      </c>
      <c r="BF204" s="118">
        <f t="shared" si="430"/>
        <v>-1393.8628850619298</v>
      </c>
      <c r="BG204" s="118">
        <f t="shared" si="430"/>
        <v>-1685.7413044841144</v>
      </c>
      <c r="BH204" s="118">
        <f t="shared" si="430"/>
        <v>-2036.5717367774548</v>
      </c>
      <c r="BI204" s="118">
        <f t="shared" si="430"/>
        <v>-2032.3180936824381</v>
      </c>
      <c r="BJ204" s="118">
        <f t="shared" si="430"/>
        <v>-1426.8266327300605</v>
      </c>
      <c r="BK204" s="118">
        <f t="shared" si="430"/>
        <v>-385.39974556518763</v>
      </c>
      <c r="BL204" s="118">
        <f t="shared" si="430"/>
        <v>-450.91</v>
      </c>
      <c r="BM204" s="118">
        <f t="shared" si="430"/>
        <v>-840.31</v>
      </c>
      <c r="BN204" s="118">
        <f t="shared" si="430"/>
        <v>-475.87</v>
      </c>
      <c r="BO204" s="118">
        <f t="shared" si="430"/>
        <v>348.76</v>
      </c>
      <c r="BP204" s="118">
        <f t="shared" ref="BP204:BV204" si="431">SUM(BP198:BP203)</f>
        <v>13661.689745565187</v>
      </c>
      <c r="BQ204" s="118">
        <f t="shared" si="431"/>
        <v>-227.38</v>
      </c>
      <c r="BR204" s="118">
        <f t="shared" si="431"/>
        <v>46.85</v>
      </c>
      <c r="BS204" s="118">
        <f t="shared" si="431"/>
        <v>978.51</v>
      </c>
      <c r="BT204" s="118">
        <f t="shared" si="431"/>
        <v>2293.5100000000002</v>
      </c>
      <c r="BU204" s="118">
        <f t="shared" si="431"/>
        <v>1707.21</v>
      </c>
      <c r="BV204" s="118">
        <f t="shared" si="431"/>
        <v>383.78</v>
      </c>
      <c r="BW204" s="118">
        <f t="shared" ref="BW204:CA204" si="432">SUM(BW198:BW203)</f>
        <v>806.82</v>
      </c>
      <c r="BX204" s="118">
        <f t="shared" si="432"/>
        <v>0</v>
      </c>
      <c r="BY204" s="118">
        <f t="shared" si="432"/>
        <v>0</v>
      </c>
      <c r="BZ204" s="118">
        <f t="shared" si="432"/>
        <v>0</v>
      </c>
      <c r="CA204" s="118">
        <f t="shared" si="432"/>
        <v>0</v>
      </c>
    </row>
    <row r="205" spans="1:79" x14ac:dyDescent="0.2">
      <c r="B205" s="39" t="s">
        <v>261</v>
      </c>
      <c r="D205" s="115">
        <f>D197+D204</f>
        <v>0</v>
      </c>
      <c r="E205" s="115">
        <f>E197+E204</f>
        <v>0</v>
      </c>
      <c r="F205" s="115">
        <f t="shared" ref="F205:BO205" si="433">F197+F204</f>
        <v>0</v>
      </c>
      <c r="G205" s="115">
        <f t="shared" si="433"/>
        <v>0</v>
      </c>
      <c r="H205" s="115">
        <f t="shared" si="433"/>
        <v>0</v>
      </c>
      <c r="I205" s="115">
        <f t="shared" si="433"/>
        <v>0</v>
      </c>
      <c r="J205" s="115">
        <f t="shared" si="433"/>
        <v>0</v>
      </c>
      <c r="K205" s="115">
        <f t="shared" si="433"/>
        <v>0</v>
      </c>
      <c r="L205" s="115">
        <f t="shared" si="433"/>
        <v>0</v>
      </c>
      <c r="M205" s="115">
        <f t="shared" si="433"/>
        <v>0</v>
      </c>
      <c r="N205" s="115">
        <f t="shared" si="433"/>
        <v>0</v>
      </c>
      <c r="O205" s="115">
        <f t="shared" si="433"/>
        <v>0</v>
      </c>
      <c r="P205" s="115">
        <f t="shared" si="433"/>
        <v>-2040.6221793194486</v>
      </c>
      <c r="Q205" s="115">
        <f t="shared" si="433"/>
        <v>-858.48346103532981</v>
      </c>
      <c r="R205" s="115">
        <f t="shared" si="433"/>
        <v>349.0378164554545</v>
      </c>
      <c r="S205" s="115">
        <f t="shared" si="433"/>
        <v>845.87628093397802</v>
      </c>
      <c r="T205" s="115">
        <f t="shared" si="433"/>
        <v>3919.062531501625</v>
      </c>
      <c r="U205" s="115">
        <f t="shared" si="433"/>
        <v>4951.0764024147938</v>
      </c>
      <c r="V205" s="115">
        <f t="shared" si="433"/>
        <v>5937.5060602223539</v>
      </c>
      <c r="W205" s="115">
        <f t="shared" si="433"/>
        <v>7528.429554811466</v>
      </c>
      <c r="X205" s="115">
        <f t="shared" si="433"/>
        <v>9761.3489364825182</v>
      </c>
      <c r="Y205" s="115">
        <f t="shared" si="433"/>
        <v>12301.253894165226</v>
      </c>
      <c r="Z205" s="115">
        <f t="shared" si="433"/>
        <v>15746.224626685995</v>
      </c>
      <c r="AA205" s="115">
        <f t="shared" si="433"/>
        <v>20223.06978747153</v>
      </c>
      <c r="AB205" s="115">
        <f t="shared" si="433"/>
        <v>25270.221444743551</v>
      </c>
      <c r="AC205" s="115">
        <f t="shared" si="433"/>
        <v>30484.520267378055</v>
      </c>
      <c r="AD205" s="115">
        <f t="shared" si="433"/>
        <v>34902.095285244199</v>
      </c>
      <c r="AE205" s="115">
        <f t="shared" si="433"/>
        <v>41011.704375122557</v>
      </c>
      <c r="AF205" s="115">
        <f t="shared" si="433"/>
        <v>39826.654408872731</v>
      </c>
      <c r="AG205" s="115">
        <f t="shared" si="433"/>
        <v>45974.566515312858</v>
      </c>
      <c r="AH205" s="115">
        <f t="shared" si="433"/>
        <v>51581.277039573077</v>
      </c>
      <c r="AI205" s="115">
        <f t="shared" si="433"/>
        <v>56535.021416801843</v>
      </c>
      <c r="AJ205" s="115">
        <f t="shared" si="433"/>
        <v>61331.12508345172</v>
      </c>
      <c r="AK205" s="115">
        <f t="shared" si="433"/>
        <v>66007.86972532385</v>
      </c>
      <c r="AL205" s="115">
        <f t="shared" si="433"/>
        <v>71250.997582101641</v>
      </c>
      <c r="AM205" s="115">
        <f t="shared" si="433"/>
        <v>76558.210046085573</v>
      </c>
      <c r="AN205" s="115">
        <f t="shared" si="433"/>
        <v>81855.298498092263</v>
      </c>
      <c r="AO205" s="115">
        <f t="shared" si="433"/>
        <v>87460.491545287339</v>
      </c>
      <c r="AP205" s="115">
        <f t="shared" si="433"/>
        <v>93218.916365291239</v>
      </c>
      <c r="AQ205" s="115">
        <f t="shared" si="433"/>
        <v>99839.096398848473</v>
      </c>
      <c r="AR205" s="115">
        <f t="shared" si="433"/>
        <v>30136.303348457412</v>
      </c>
      <c r="AS205" s="115">
        <f t="shared" si="433"/>
        <v>36625.346976935136</v>
      </c>
      <c r="AT205" s="115">
        <f t="shared" si="433"/>
        <v>42647.02805359866</v>
      </c>
      <c r="AU205" s="115">
        <f t="shared" si="433"/>
        <v>47394.577552929608</v>
      </c>
      <c r="AV205" s="115">
        <f t="shared" si="433"/>
        <v>50679.473569648399</v>
      </c>
      <c r="AW205" s="115">
        <f t="shared" si="433"/>
        <v>53727.948011407323</v>
      </c>
      <c r="AX205" s="115">
        <f t="shared" si="433"/>
        <v>57052.403301003251</v>
      </c>
      <c r="AY205" s="115">
        <f t="shared" si="433"/>
        <v>60570.663258913097</v>
      </c>
      <c r="AZ205" s="115">
        <f t="shared" si="433"/>
        <v>62746.163258913097</v>
      </c>
      <c r="BA205" s="115">
        <f t="shared" si="433"/>
        <v>64695.193258913096</v>
      </c>
      <c r="BB205" s="115">
        <f t="shared" si="433"/>
        <v>66339.3932589131</v>
      </c>
      <c r="BC205" s="115">
        <f t="shared" si="433"/>
        <v>67722.623258913096</v>
      </c>
      <c r="BD205" s="115">
        <f t="shared" si="433"/>
        <v>-3352.5357238902361</v>
      </c>
      <c r="BE205" s="115">
        <f t="shared" si="433"/>
        <v>-4478.7607225222246</v>
      </c>
      <c r="BF205" s="115">
        <f t="shared" si="433"/>
        <v>-5872.6236075841543</v>
      </c>
      <c r="BG205" s="115">
        <f t="shared" si="433"/>
        <v>-7558.3649120682685</v>
      </c>
      <c r="BH205" s="115">
        <f t="shared" si="433"/>
        <v>-9594.9366488457235</v>
      </c>
      <c r="BI205" s="115">
        <f t="shared" si="433"/>
        <v>-11627.254742528161</v>
      </c>
      <c r="BJ205" s="115">
        <f t="shared" si="433"/>
        <v>-13054.081375258222</v>
      </c>
      <c r="BK205" s="115">
        <f t="shared" si="433"/>
        <v>-13439.48112082341</v>
      </c>
      <c r="BL205" s="115">
        <f t="shared" si="433"/>
        <v>-13890.391120823409</v>
      </c>
      <c r="BM205" s="115">
        <f t="shared" si="433"/>
        <v>-14730.701120823409</v>
      </c>
      <c r="BN205" s="115">
        <f t="shared" si="433"/>
        <v>-15206.57112082341</v>
      </c>
      <c r="BO205" s="115">
        <f t="shared" si="433"/>
        <v>-14857.81112082341</v>
      </c>
      <c r="BP205" s="115">
        <f t="shared" ref="BP205:BV205" si="434">BP197+BP204</f>
        <v>-1196.1213752582225</v>
      </c>
      <c r="BQ205" s="115">
        <f t="shared" si="434"/>
        <v>-1423.5013752582227</v>
      </c>
      <c r="BR205" s="115">
        <f t="shared" si="434"/>
        <v>-1376.6513752582227</v>
      </c>
      <c r="BS205" s="115">
        <f t="shared" si="434"/>
        <v>-398.14137525822275</v>
      </c>
      <c r="BT205" s="115">
        <f t="shared" si="434"/>
        <v>1895.3686247417775</v>
      </c>
      <c r="BU205" s="115">
        <f t="shared" si="434"/>
        <v>3602.5786247417773</v>
      </c>
      <c r="BV205" s="115">
        <f t="shared" si="434"/>
        <v>3986.358624741777</v>
      </c>
      <c r="BW205" s="115">
        <f t="shared" ref="BW205:CA205" si="435">BW197+BW204</f>
        <v>4793.1786247417767</v>
      </c>
      <c r="BX205" s="115">
        <f t="shared" si="435"/>
        <v>4793.1786247417767</v>
      </c>
      <c r="BY205" s="115">
        <f t="shared" si="435"/>
        <v>4793.1786247417767</v>
      </c>
      <c r="BZ205" s="115">
        <f t="shared" si="435"/>
        <v>4793.1786247417767</v>
      </c>
      <c r="CA205" s="115">
        <f t="shared" si="435"/>
        <v>4793.1786247417767</v>
      </c>
    </row>
    <row r="206" spans="1:79" x14ac:dyDescent="0.2"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15"/>
      <c r="BX206" s="115"/>
      <c r="BY206" s="115"/>
      <c r="BZ206" s="115"/>
      <c r="CA206" s="115"/>
    </row>
    <row r="207" spans="1:79" x14ac:dyDescent="0.2">
      <c r="A207" s="106" t="s">
        <v>286</v>
      </c>
      <c r="C207" s="120">
        <v>18237401</v>
      </c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Y207" s="25"/>
      <c r="BZ207" s="25"/>
      <c r="CA207" s="25"/>
    </row>
    <row r="208" spans="1:79" x14ac:dyDescent="0.2">
      <c r="B208" s="39" t="s">
        <v>257</v>
      </c>
      <c r="C208" s="120">
        <v>25400691</v>
      </c>
      <c r="D208" s="115">
        <v>0</v>
      </c>
      <c r="E208" s="115">
        <f>D213</f>
        <v>0</v>
      </c>
      <c r="F208" s="115">
        <f t="shared" ref="F208:BO208" si="436">E213</f>
        <v>0</v>
      </c>
      <c r="G208" s="115">
        <f t="shared" si="436"/>
        <v>0</v>
      </c>
      <c r="H208" s="115">
        <f t="shared" si="436"/>
        <v>0</v>
      </c>
      <c r="I208" s="115">
        <f t="shared" si="436"/>
        <v>0</v>
      </c>
      <c r="J208" s="115">
        <f t="shared" si="436"/>
        <v>0</v>
      </c>
      <c r="K208" s="115">
        <f t="shared" si="436"/>
        <v>0</v>
      </c>
      <c r="L208" s="115">
        <f t="shared" si="436"/>
        <v>0</v>
      </c>
      <c r="M208" s="115">
        <f t="shared" si="436"/>
        <v>0</v>
      </c>
      <c r="N208" s="115">
        <f t="shared" si="436"/>
        <v>0</v>
      </c>
      <c r="O208" s="115">
        <f t="shared" si="436"/>
        <v>0</v>
      </c>
      <c r="P208" s="115">
        <f t="shared" si="436"/>
        <v>0</v>
      </c>
      <c r="Q208" s="115">
        <f t="shared" si="436"/>
        <v>0</v>
      </c>
      <c r="R208" s="115">
        <f t="shared" si="436"/>
        <v>0</v>
      </c>
      <c r="S208" s="115">
        <f t="shared" si="436"/>
        <v>0</v>
      </c>
      <c r="T208" s="115">
        <f t="shared" si="436"/>
        <v>0</v>
      </c>
      <c r="U208" s="115">
        <f t="shared" si="436"/>
        <v>0</v>
      </c>
      <c r="V208" s="115">
        <f t="shared" si="436"/>
        <v>0</v>
      </c>
      <c r="W208" s="115">
        <f t="shared" si="436"/>
        <v>0</v>
      </c>
      <c r="X208" s="115">
        <f t="shared" si="436"/>
        <v>0</v>
      </c>
      <c r="Y208" s="115">
        <f t="shared" si="436"/>
        <v>0</v>
      </c>
      <c r="Z208" s="115">
        <f t="shared" si="436"/>
        <v>0</v>
      </c>
      <c r="AA208" s="115">
        <f t="shared" si="436"/>
        <v>0</v>
      </c>
      <c r="AB208" s="115">
        <f t="shared" si="436"/>
        <v>0</v>
      </c>
      <c r="AC208" s="115">
        <f t="shared" si="436"/>
        <v>0</v>
      </c>
      <c r="AD208" s="115">
        <f t="shared" si="436"/>
        <v>0</v>
      </c>
      <c r="AE208" s="115">
        <f t="shared" si="436"/>
        <v>0</v>
      </c>
      <c r="AF208" s="115">
        <f t="shared" si="436"/>
        <v>0</v>
      </c>
      <c r="AG208" s="115">
        <f t="shared" si="436"/>
        <v>0</v>
      </c>
      <c r="AH208" s="115">
        <f t="shared" si="436"/>
        <v>0</v>
      </c>
      <c r="AI208" s="115">
        <f t="shared" si="436"/>
        <v>0</v>
      </c>
      <c r="AJ208" s="115">
        <f t="shared" si="436"/>
        <v>0</v>
      </c>
      <c r="AK208" s="115">
        <f t="shared" si="436"/>
        <v>0</v>
      </c>
      <c r="AL208" s="115">
        <f t="shared" si="436"/>
        <v>0</v>
      </c>
      <c r="AM208" s="115">
        <f t="shared" si="436"/>
        <v>0</v>
      </c>
      <c r="AN208" s="115">
        <f t="shared" si="436"/>
        <v>0</v>
      </c>
      <c r="AO208" s="115">
        <f t="shared" si="436"/>
        <v>0</v>
      </c>
      <c r="AP208" s="115">
        <f t="shared" si="436"/>
        <v>0</v>
      </c>
      <c r="AQ208" s="115">
        <f t="shared" si="436"/>
        <v>0</v>
      </c>
      <c r="AR208" s="115">
        <f t="shared" si="436"/>
        <v>0</v>
      </c>
      <c r="AS208" s="115">
        <f t="shared" si="436"/>
        <v>0</v>
      </c>
      <c r="AT208" s="115">
        <f t="shared" si="436"/>
        <v>0</v>
      </c>
      <c r="AU208" s="115">
        <f t="shared" si="436"/>
        <v>0</v>
      </c>
      <c r="AV208" s="115">
        <f t="shared" si="436"/>
        <v>0</v>
      </c>
      <c r="AW208" s="115">
        <f t="shared" si="436"/>
        <v>0</v>
      </c>
      <c r="AX208" s="115">
        <f t="shared" si="436"/>
        <v>0</v>
      </c>
      <c r="AY208" s="115">
        <f t="shared" si="436"/>
        <v>0</v>
      </c>
      <c r="AZ208" s="115">
        <f t="shared" si="436"/>
        <v>0</v>
      </c>
      <c r="BA208" s="115">
        <f t="shared" si="436"/>
        <v>0</v>
      </c>
      <c r="BB208" s="115">
        <f t="shared" si="436"/>
        <v>0</v>
      </c>
      <c r="BC208" s="115">
        <f t="shared" si="436"/>
        <v>0</v>
      </c>
      <c r="BD208" s="115">
        <f t="shared" si="436"/>
        <v>0</v>
      </c>
      <c r="BE208" s="115">
        <f t="shared" si="436"/>
        <v>0</v>
      </c>
      <c r="BF208" s="115">
        <f t="shared" si="436"/>
        <v>0</v>
      </c>
      <c r="BG208" s="115">
        <f t="shared" si="436"/>
        <v>0</v>
      </c>
      <c r="BH208" s="115">
        <f t="shared" si="436"/>
        <v>0</v>
      </c>
      <c r="BI208" s="115">
        <f t="shared" si="436"/>
        <v>0</v>
      </c>
      <c r="BJ208" s="115">
        <f t="shared" si="436"/>
        <v>0</v>
      </c>
      <c r="BK208" s="115">
        <f t="shared" si="436"/>
        <v>0</v>
      </c>
      <c r="BL208" s="115">
        <f t="shared" si="436"/>
        <v>-40.18143303371297</v>
      </c>
      <c r="BM208" s="115">
        <f t="shared" si="436"/>
        <v>47514.417704966283</v>
      </c>
      <c r="BN208" s="115">
        <f t="shared" si="436"/>
        <v>51793.967704966286</v>
      </c>
      <c r="BO208" s="115">
        <f t="shared" si="436"/>
        <v>55855.977704966288</v>
      </c>
      <c r="BP208" s="115">
        <f t="shared" ref="BP208" si="437">BO213</f>
        <v>60008.717704966286</v>
      </c>
      <c r="BQ208" s="115">
        <f t="shared" ref="BQ208" si="438">BP213</f>
        <v>18148.190000000002</v>
      </c>
      <c r="BR208" s="115">
        <f t="shared" ref="BR208" si="439">BQ213</f>
        <v>20893.750000000004</v>
      </c>
      <c r="BS208" s="115">
        <f t="shared" ref="BS208" si="440">BR213</f>
        <v>23517.58</v>
      </c>
      <c r="BT208" s="115">
        <f t="shared" ref="BT208" si="441">BS213</f>
        <v>25878.600000000002</v>
      </c>
      <c r="BU208" s="115">
        <f t="shared" ref="BU208" si="442">BT213</f>
        <v>27995.270000000004</v>
      </c>
      <c r="BV208" s="115">
        <f t="shared" ref="BV208" si="443">BU213</f>
        <v>29999.530000000002</v>
      </c>
      <c r="BW208" s="115">
        <f t="shared" ref="BW208" si="444">BV213</f>
        <v>31756.590000000004</v>
      </c>
      <c r="BX208" s="115">
        <f t="shared" ref="BX208" si="445">BW213</f>
        <v>33274.320000000007</v>
      </c>
      <c r="BY208" s="115">
        <f t="shared" ref="BY208" si="446">BX213</f>
        <v>33274.320000000007</v>
      </c>
      <c r="BZ208" s="115">
        <f t="shared" ref="BZ208" si="447">BY213</f>
        <v>33274.320000000007</v>
      </c>
      <c r="CA208" s="115">
        <f t="shared" ref="CA208" si="448">BZ213</f>
        <v>33274.320000000007</v>
      </c>
    </row>
    <row r="209" spans="1:79" x14ac:dyDescent="0.2">
      <c r="A209" s="121"/>
      <c r="B209" s="116" t="s">
        <v>258</v>
      </c>
      <c r="C209" s="116"/>
      <c r="D209" s="305">
        <v>0</v>
      </c>
      <c r="E209" s="305">
        <v>0</v>
      </c>
      <c r="F209" s="305">
        <v>0</v>
      </c>
      <c r="G209" s="305">
        <v>0</v>
      </c>
      <c r="H209" s="305">
        <v>0</v>
      </c>
      <c r="I209" s="305">
        <v>0</v>
      </c>
      <c r="J209" s="305">
        <v>0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0</v>
      </c>
      <c r="W209" s="305">
        <v>0</v>
      </c>
      <c r="X209" s="305">
        <v>0</v>
      </c>
      <c r="Y209" s="305">
        <v>0</v>
      </c>
      <c r="Z209" s="305">
        <v>0</v>
      </c>
      <c r="AA209" s="305">
        <v>0</v>
      </c>
      <c r="AB209" s="305">
        <v>0</v>
      </c>
      <c r="AC209" s="305">
        <v>0</v>
      </c>
      <c r="AD209" s="305">
        <v>0</v>
      </c>
      <c r="AE209" s="305">
        <v>0</v>
      </c>
      <c r="AF209" s="305">
        <v>0</v>
      </c>
      <c r="AG209" s="305">
        <v>0</v>
      </c>
      <c r="AH209" s="305">
        <v>0</v>
      </c>
      <c r="AI209" s="305">
        <v>0</v>
      </c>
      <c r="AJ209" s="305">
        <v>0</v>
      </c>
      <c r="AK209" s="305">
        <v>0</v>
      </c>
      <c r="AL209" s="305">
        <v>0</v>
      </c>
      <c r="AM209" s="305">
        <v>0</v>
      </c>
      <c r="AN209" s="305">
        <v>0</v>
      </c>
      <c r="AO209" s="305">
        <v>0</v>
      </c>
      <c r="AP209" s="305">
        <v>0</v>
      </c>
      <c r="AQ209" s="305">
        <v>0</v>
      </c>
      <c r="AR209" s="305">
        <v>0</v>
      </c>
      <c r="AS209" s="305">
        <v>0</v>
      </c>
      <c r="AT209" s="305">
        <v>0</v>
      </c>
      <c r="AU209" s="305">
        <v>0</v>
      </c>
      <c r="AV209" s="305">
        <v>0</v>
      </c>
      <c r="AW209" s="305">
        <v>0</v>
      </c>
      <c r="AX209" s="305">
        <v>0</v>
      </c>
      <c r="AY209" s="305">
        <v>0</v>
      </c>
      <c r="AZ209" s="305">
        <v>0</v>
      </c>
      <c r="BA209" s="305">
        <v>0</v>
      </c>
      <c r="BB209" s="305">
        <v>0</v>
      </c>
      <c r="BC209" s="305">
        <v>0</v>
      </c>
      <c r="BD209" s="305">
        <v>0</v>
      </c>
      <c r="BE209" s="305">
        <v>0</v>
      </c>
      <c r="BF209" s="305">
        <v>0</v>
      </c>
      <c r="BG209" s="305">
        <v>0</v>
      </c>
      <c r="BH209" s="305">
        <v>0</v>
      </c>
      <c r="BI209" s="305">
        <v>0</v>
      </c>
      <c r="BJ209" s="305">
        <v>0</v>
      </c>
      <c r="BK209" s="305">
        <v>0</v>
      </c>
      <c r="BL209" s="305">
        <v>0</v>
      </c>
      <c r="BM209" s="305">
        <v>0</v>
      </c>
      <c r="BN209" s="305">
        <v>0</v>
      </c>
      <c r="BO209" s="305">
        <v>0</v>
      </c>
      <c r="BP209" s="305">
        <v>-45312.897704966286</v>
      </c>
      <c r="BQ209" s="305">
        <v>0</v>
      </c>
      <c r="BR209" s="305">
        <v>0</v>
      </c>
      <c r="BS209" s="305">
        <v>0</v>
      </c>
      <c r="BT209" s="305">
        <v>0</v>
      </c>
      <c r="BU209" s="305">
        <v>0</v>
      </c>
      <c r="BV209" s="305">
        <v>0</v>
      </c>
      <c r="BW209" s="305">
        <v>0</v>
      </c>
      <c r="BX209" s="305"/>
      <c r="BY209" s="305"/>
      <c r="BZ209" s="305"/>
      <c r="CA209" s="305"/>
    </row>
    <row r="210" spans="1:79" x14ac:dyDescent="0.2">
      <c r="A210" s="121"/>
      <c r="B210" s="116" t="s">
        <v>281</v>
      </c>
      <c r="C210" s="116"/>
      <c r="D210" s="305">
        <v>0</v>
      </c>
      <c r="E210" s="305">
        <v>0</v>
      </c>
      <c r="F210" s="305">
        <v>0</v>
      </c>
      <c r="G210" s="305">
        <v>0</v>
      </c>
      <c r="H210" s="305">
        <v>0</v>
      </c>
      <c r="I210" s="305">
        <v>0</v>
      </c>
      <c r="J210" s="305">
        <v>0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0</v>
      </c>
      <c r="W210" s="305">
        <v>0</v>
      </c>
      <c r="X210" s="305">
        <v>0</v>
      </c>
      <c r="Y210" s="305">
        <v>0</v>
      </c>
      <c r="Z210" s="305">
        <v>0</v>
      </c>
      <c r="AA210" s="305">
        <v>0</v>
      </c>
      <c r="AB210" s="305">
        <v>0</v>
      </c>
      <c r="AC210" s="305">
        <v>0</v>
      </c>
      <c r="AD210" s="305">
        <v>0</v>
      </c>
      <c r="AE210" s="305">
        <v>0</v>
      </c>
      <c r="AF210" s="305">
        <v>0</v>
      </c>
      <c r="AG210" s="305">
        <v>0</v>
      </c>
      <c r="AH210" s="305">
        <v>0</v>
      </c>
      <c r="AI210" s="305">
        <v>0</v>
      </c>
      <c r="AJ210" s="305">
        <v>0</v>
      </c>
      <c r="AK210" s="305">
        <v>0</v>
      </c>
      <c r="AL210" s="305">
        <v>0</v>
      </c>
      <c r="AM210" s="305">
        <v>0</v>
      </c>
      <c r="AN210" s="305">
        <v>0</v>
      </c>
      <c r="AO210" s="305">
        <v>0</v>
      </c>
      <c r="AP210" s="305">
        <v>0</v>
      </c>
      <c r="AQ210" s="305">
        <v>0</v>
      </c>
      <c r="AR210" s="305">
        <v>0</v>
      </c>
      <c r="AS210" s="305">
        <v>0</v>
      </c>
      <c r="AT210" s="305">
        <v>0</v>
      </c>
      <c r="AU210" s="305">
        <v>0</v>
      </c>
      <c r="AV210" s="305">
        <v>0</v>
      </c>
      <c r="AW210" s="305">
        <v>0</v>
      </c>
      <c r="AX210" s="305">
        <v>0</v>
      </c>
      <c r="AY210" s="305">
        <v>0</v>
      </c>
      <c r="AZ210" s="305">
        <v>0</v>
      </c>
      <c r="BA210" s="305">
        <v>0</v>
      </c>
      <c r="BB210" s="305">
        <v>0</v>
      </c>
      <c r="BC210" s="305">
        <v>0</v>
      </c>
      <c r="BD210" s="305">
        <v>0</v>
      </c>
      <c r="BE210" s="305">
        <v>0</v>
      </c>
      <c r="BF210" s="305">
        <v>0</v>
      </c>
      <c r="BG210" s="305">
        <v>0</v>
      </c>
      <c r="BH210" s="305">
        <v>0</v>
      </c>
      <c r="BI210" s="305">
        <v>0</v>
      </c>
      <c r="BJ210" s="305">
        <v>0</v>
      </c>
      <c r="BK210" s="305">
        <v>0</v>
      </c>
      <c r="BL210" s="305">
        <v>45353.079138000001</v>
      </c>
      <c r="BM210" s="305">
        <v>0</v>
      </c>
      <c r="BN210" s="305">
        <v>0</v>
      </c>
      <c r="BO210" s="305">
        <v>0</v>
      </c>
      <c r="BP210" s="305">
        <v>0</v>
      </c>
      <c r="BQ210" s="305">
        <v>0</v>
      </c>
      <c r="BR210" s="305">
        <v>0</v>
      </c>
      <c r="BS210" s="305">
        <v>0</v>
      </c>
      <c r="BT210" s="305">
        <v>0</v>
      </c>
      <c r="BU210" s="305">
        <v>0</v>
      </c>
      <c r="BV210" s="305">
        <v>0</v>
      </c>
      <c r="BW210" s="305">
        <v>0</v>
      </c>
      <c r="BX210" s="305"/>
      <c r="BY210" s="305"/>
      <c r="BZ210" s="305"/>
      <c r="CA210" s="305"/>
    </row>
    <row r="211" spans="1:79" x14ac:dyDescent="0.2">
      <c r="A211" s="116"/>
      <c r="B211" s="116" t="s">
        <v>279</v>
      </c>
      <c r="C211" s="124"/>
      <c r="D211" s="305">
        <v>0</v>
      </c>
      <c r="E211" s="305">
        <v>0</v>
      </c>
      <c r="F211" s="305">
        <v>0</v>
      </c>
      <c r="G211" s="305">
        <v>0</v>
      </c>
      <c r="H211" s="305">
        <v>0</v>
      </c>
      <c r="I211" s="305">
        <v>0</v>
      </c>
      <c r="J211" s="305">
        <v>0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0</v>
      </c>
      <c r="W211" s="305">
        <v>0</v>
      </c>
      <c r="X211" s="305">
        <v>0</v>
      </c>
      <c r="Y211" s="305">
        <v>0</v>
      </c>
      <c r="Z211" s="305">
        <v>0</v>
      </c>
      <c r="AA211" s="305">
        <v>0</v>
      </c>
      <c r="AB211" s="305">
        <v>0</v>
      </c>
      <c r="AC211" s="305">
        <v>0</v>
      </c>
      <c r="AD211" s="305">
        <v>0</v>
      </c>
      <c r="AE211" s="305">
        <v>0</v>
      </c>
      <c r="AF211" s="305">
        <v>0</v>
      </c>
      <c r="AG211" s="305">
        <v>0</v>
      </c>
      <c r="AH211" s="305">
        <v>0</v>
      </c>
      <c r="AI211" s="305">
        <v>0</v>
      </c>
      <c r="AJ211" s="305">
        <v>0</v>
      </c>
      <c r="AK211" s="305">
        <v>0</v>
      </c>
      <c r="AL211" s="305">
        <v>0</v>
      </c>
      <c r="AM211" s="305">
        <v>0</v>
      </c>
      <c r="AN211" s="305">
        <v>0</v>
      </c>
      <c r="AO211" s="305">
        <v>0</v>
      </c>
      <c r="AP211" s="305">
        <v>0</v>
      </c>
      <c r="AQ211" s="305">
        <v>0</v>
      </c>
      <c r="AR211" s="305">
        <v>0</v>
      </c>
      <c r="AS211" s="305">
        <v>0</v>
      </c>
      <c r="AT211" s="305">
        <v>0</v>
      </c>
      <c r="AU211" s="305">
        <v>0</v>
      </c>
      <c r="AV211" s="305">
        <v>0</v>
      </c>
      <c r="AW211" s="305">
        <v>0</v>
      </c>
      <c r="AX211" s="305">
        <v>0</v>
      </c>
      <c r="AY211" s="305">
        <v>0</v>
      </c>
      <c r="AZ211" s="305">
        <v>0</v>
      </c>
      <c r="BA211" s="305">
        <v>0</v>
      </c>
      <c r="BB211" s="305">
        <v>0</v>
      </c>
      <c r="BC211" s="305">
        <v>0</v>
      </c>
      <c r="BD211" s="305">
        <v>0</v>
      </c>
      <c r="BE211" s="305">
        <v>0</v>
      </c>
      <c r="BF211" s="305">
        <v>0</v>
      </c>
      <c r="BG211" s="305">
        <v>0</v>
      </c>
      <c r="BH211" s="305">
        <v>0</v>
      </c>
      <c r="BI211" s="305">
        <v>0</v>
      </c>
      <c r="BJ211" s="305">
        <v>0</v>
      </c>
      <c r="BK211" s="305">
        <v>-40.18143303371297</v>
      </c>
      <c r="BL211" s="117">
        <f>'Schedule 46&amp;49'!C12</f>
        <v>2201.52</v>
      </c>
      <c r="BM211" s="117">
        <f>'Schedule 46&amp;49'!D12</f>
        <v>4279.55</v>
      </c>
      <c r="BN211" s="117">
        <f>'Schedule 46&amp;49'!E12</f>
        <v>4062.01</v>
      </c>
      <c r="BO211" s="117">
        <f>'Schedule 46&amp;49'!F12</f>
        <v>4152.74</v>
      </c>
      <c r="BP211" s="117">
        <f>'Schedule 46&amp;49'!G12</f>
        <v>3452.37</v>
      </c>
      <c r="BQ211" s="117">
        <f>'Schedule 46&amp;49'!H12</f>
        <v>2745.56</v>
      </c>
      <c r="BR211" s="117">
        <f>'Schedule 46&amp;49'!I12</f>
        <v>2623.83</v>
      </c>
      <c r="BS211" s="117">
        <f>'Schedule 46&amp;49'!J12</f>
        <v>2361.02</v>
      </c>
      <c r="BT211" s="117">
        <f>'Schedule 46&amp;49'!K12</f>
        <v>2116.67</v>
      </c>
      <c r="BU211" s="117">
        <f>'Schedule 46&amp;49'!L12</f>
        <v>2004.26</v>
      </c>
      <c r="BV211" s="117">
        <f>'Schedule 46&amp;49'!M12</f>
        <v>1757.06</v>
      </c>
      <c r="BW211" s="117">
        <f>'Schedule 46&amp;49'!N12</f>
        <v>1517.73</v>
      </c>
      <c r="BX211" s="117"/>
      <c r="BY211" s="117"/>
      <c r="BZ211" s="305"/>
      <c r="CA211" s="305"/>
    </row>
    <row r="212" spans="1:79" x14ac:dyDescent="0.2">
      <c r="B212" s="39" t="s">
        <v>260</v>
      </c>
      <c r="D212" s="118">
        <f t="shared" ref="D212:BO212" si="449">SUM(D209:D211)</f>
        <v>0</v>
      </c>
      <c r="E212" s="118">
        <f t="shared" si="449"/>
        <v>0</v>
      </c>
      <c r="F212" s="118">
        <f t="shared" si="449"/>
        <v>0</v>
      </c>
      <c r="G212" s="118">
        <f t="shared" si="449"/>
        <v>0</v>
      </c>
      <c r="H212" s="118">
        <f t="shared" si="449"/>
        <v>0</v>
      </c>
      <c r="I212" s="118">
        <f t="shared" si="449"/>
        <v>0</v>
      </c>
      <c r="J212" s="118">
        <f t="shared" si="449"/>
        <v>0</v>
      </c>
      <c r="K212" s="118">
        <f t="shared" si="449"/>
        <v>0</v>
      </c>
      <c r="L212" s="118">
        <f t="shared" si="449"/>
        <v>0</v>
      </c>
      <c r="M212" s="118">
        <f t="shared" si="449"/>
        <v>0</v>
      </c>
      <c r="N212" s="118">
        <f t="shared" si="449"/>
        <v>0</v>
      </c>
      <c r="O212" s="118">
        <f t="shared" si="449"/>
        <v>0</v>
      </c>
      <c r="P212" s="118">
        <f t="shared" si="449"/>
        <v>0</v>
      </c>
      <c r="Q212" s="118">
        <f t="shared" si="449"/>
        <v>0</v>
      </c>
      <c r="R212" s="118">
        <f t="shared" si="449"/>
        <v>0</v>
      </c>
      <c r="S212" s="118">
        <f t="shared" si="449"/>
        <v>0</v>
      </c>
      <c r="T212" s="118">
        <f t="shared" si="449"/>
        <v>0</v>
      </c>
      <c r="U212" s="118">
        <f t="shared" si="449"/>
        <v>0</v>
      </c>
      <c r="V212" s="118">
        <f t="shared" si="449"/>
        <v>0</v>
      </c>
      <c r="W212" s="118">
        <f t="shared" si="449"/>
        <v>0</v>
      </c>
      <c r="X212" s="118">
        <f t="shared" si="449"/>
        <v>0</v>
      </c>
      <c r="Y212" s="118">
        <f t="shared" si="449"/>
        <v>0</v>
      </c>
      <c r="Z212" s="118">
        <f t="shared" si="449"/>
        <v>0</v>
      </c>
      <c r="AA212" s="118">
        <f t="shared" si="449"/>
        <v>0</v>
      </c>
      <c r="AB212" s="118">
        <f t="shared" si="449"/>
        <v>0</v>
      </c>
      <c r="AC212" s="118">
        <f t="shared" si="449"/>
        <v>0</v>
      </c>
      <c r="AD212" s="118">
        <f t="shared" si="449"/>
        <v>0</v>
      </c>
      <c r="AE212" s="118">
        <f t="shared" si="449"/>
        <v>0</v>
      </c>
      <c r="AF212" s="118">
        <f t="shared" si="449"/>
        <v>0</v>
      </c>
      <c r="AG212" s="118">
        <f t="shared" si="449"/>
        <v>0</v>
      </c>
      <c r="AH212" s="118">
        <f t="shared" si="449"/>
        <v>0</v>
      </c>
      <c r="AI212" s="118">
        <f t="shared" si="449"/>
        <v>0</v>
      </c>
      <c r="AJ212" s="118">
        <f t="shared" si="449"/>
        <v>0</v>
      </c>
      <c r="AK212" s="118">
        <f t="shared" si="449"/>
        <v>0</v>
      </c>
      <c r="AL212" s="118">
        <f t="shared" si="449"/>
        <v>0</v>
      </c>
      <c r="AM212" s="118">
        <f t="shared" si="449"/>
        <v>0</v>
      </c>
      <c r="AN212" s="118">
        <f t="shared" si="449"/>
        <v>0</v>
      </c>
      <c r="AO212" s="118">
        <f t="shared" si="449"/>
        <v>0</v>
      </c>
      <c r="AP212" s="118">
        <f t="shared" si="449"/>
        <v>0</v>
      </c>
      <c r="AQ212" s="118">
        <f t="shared" si="449"/>
        <v>0</v>
      </c>
      <c r="AR212" s="118">
        <f t="shared" si="449"/>
        <v>0</v>
      </c>
      <c r="AS212" s="118">
        <f t="shared" si="449"/>
        <v>0</v>
      </c>
      <c r="AT212" s="118">
        <f t="shared" si="449"/>
        <v>0</v>
      </c>
      <c r="AU212" s="118">
        <f t="shared" si="449"/>
        <v>0</v>
      </c>
      <c r="AV212" s="118">
        <f t="shared" si="449"/>
        <v>0</v>
      </c>
      <c r="AW212" s="118">
        <f t="shared" si="449"/>
        <v>0</v>
      </c>
      <c r="AX212" s="118">
        <f t="shared" si="449"/>
        <v>0</v>
      </c>
      <c r="AY212" s="118">
        <f t="shared" si="449"/>
        <v>0</v>
      </c>
      <c r="AZ212" s="118">
        <f t="shared" si="449"/>
        <v>0</v>
      </c>
      <c r="BA212" s="118">
        <f t="shared" si="449"/>
        <v>0</v>
      </c>
      <c r="BB212" s="118">
        <f t="shared" si="449"/>
        <v>0</v>
      </c>
      <c r="BC212" s="118">
        <f t="shared" si="449"/>
        <v>0</v>
      </c>
      <c r="BD212" s="118">
        <f t="shared" si="449"/>
        <v>0</v>
      </c>
      <c r="BE212" s="118">
        <f t="shared" si="449"/>
        <v>0</v>
      </c>
      <c r="BF212" s="118">
        <f t="shared" si="449"/>
        <v>0</v>
      </c>
      <c r="BG212" s="118">
        <f t="shared" si="449"/>
        <v>0</v>
      </c>
      <c r="BH212" s="118">
        <f t="shared" si="449"/>
        <v>0</v>
      </c>
      <c r="BI212" s="118">
        <f t="shared" si="449"/>
        <v>0</v>
      </c>
      <c r="BJ212" s="118">
        <f t="shared" si="449"/>
        <v>0</v>
      </c>
      <c r="BK212" s="118">
        <f t="shared" si="449"/>
        <v>-40.18143303371297</v>
      </c>
      <c r="BL212" s="118">
        <f t="shared" si="449"/>
        <v>47554.599137999998</v>
      </c>
      <c r="BM212" s="118">
        <f t="shared" si="449"/>
        <v>4279.55</v>
      </c>
      <c r="BN212" s="118">
        <f t="shared" si="449"/>
        <v>4062.01</v>
      </c>
      <c r="BO212" s="118">
        <f t="shared" si="449"/>
        <v>4152.74</v>
      </c>
      <c r="BP212" s="118">
        <f t="shared" ref="BP212:BV212" si="450">SUM(BP209:BP211)</f>
        <v>-41860.527704966284</v>
      </c>
      <c r="BQ212" s="118">
        <f t="shared" si="450"/>
        <v>2745.56</v>
      </c>
      <c r="BR212" s="118">
        <f t="shared" si="450"/>
        <v>2623.83</v>
      </c>
      <c r="BS212" s="118">
        <f t="shared" si="450"/>
        <v>2361.02</v>
      </c>
      <c r="BT212" s="118">
        <f t="shared" si="450"/>
        <v>2116.67</v>
      </c>
      <c r="BU212" s="118">
        <f t="shared" si="450"/>
        <v>2004.26</v>
      </c>
      <c r="BV212" s="118">
        <f t="shared" si="450"/>
        <v>1757.06</v>
      </c>
      <c r="BW212" s="118">
        <f t="shared" ref="BW212:CA212" si="451">SUM(BW209:BW211)</f>
        <v>1517.73</v>
      </c>
      <c r="BX212" s="118">
        <f t="shared" si="451"/>
        <v>0</v>
      </c>
      <c r="BY212" s="118">
        <f t="shared" si="451"/>
        <v>0</v>
      </c>
      <c r="BZ212" s="118">
        <f t="shared" si="451"/>
        <v>0</v>
      </c>
      <c r="CA212" s="118">
        <f t="shared" si="451"/>
        <v>0</v>
      </c>
    </row>
    <row r="213" spans="1:79" s="25" customFormat="1" x14ac:dyDescent="0.2">
      <c r="B213" s="25" t="s">
        <v>261</v>
      </c>
      <c r="D213" s="115">
        <f t="shared" ref="D213:BO213" si="452">D208+D212</f>
        <v>0</v>
      </c>
      <c r="E213" s="115">
        <f t="shared" si="452"/>
        <v>0</v>
      </c>
      <c r="F213" s="115">
        <f t="shared" si="452"/>
        <v>0</v>
      </c>
      <c r="G213" s="115">
        <f t="shared" si="452"/>
        <v>0</v>
      </c>
      <c r="H213" s="115">
        <f t="shared" si="452"/>
        <v>0</v>
      </c>
      <c r="I213" s="115">
        <f t="shared" si="452"/>
        <v>0</v>
      </c>
      <c r="J213" s="115">
        <f t="shared" si="452"/>
        <v>0</v>
      </c>
      <c r="K213" s="115">
        <f t="shared" si="452"/>
        <v>0</v>
      </c>
      <c r="L213" s="115">
        <f t="shared" si="452"/>
        <v>0</v>
      </c>
      <c r="M213" s="115">
        <f t="shared" si="452"/>
        <v>0</v>
      </c>
      <c r="N213" s="115">
        <f t="shared" si="452"/>
        <v>0</v>
      </c>
      <c r="O213" s="115">
        <f t="shared" si="452"/>
        <v>0</v>
      </c>
      <c r="P213" s="115">
        <f t="shared" si="452"/>
        <v>0</v>
      </c>
      <c r="Q213" s="115">
        <f t="shared" si="452"/>
        <v>0</v>
      </c>
      <c r="R213" s="115">
        <f t="shared" si="452"/>
        <v>0</v>
      </c>
      <c r="S213" s="115">
        <f t="shared" si="452"/>
        <v>0</v>
      </c>
      <c r="T213" s="115">
        <f t="shared" si="452"/>
        <v>0</v>
      </c>
      <c r="U213" s="115">
        <f t="shared" si="452"/>
        <v>0</v>
      </c>
      <c r="V213" s="115">
        <f t="shared" si="452"/>
        <v>0</v>
      </c>
      <c r="W213" s="115">
        <f t="shared" si="452"/>
        <v>0</v>
      </c>
      <c r="X213" s="115">
        <f t="shared" si="452"/>
        <v>0</v>
      </c>
      <c r="Y213" s="115">
        <f t="shared" si="452"/>
        <v>0</v>
      </c>
      <c r="Z213" s="115">
        <f t="shared" si="452"/>
        <v>0</v>
      </c>
      <c r="AA213" s="115">
        <f t="shared" si="452"/>
        <v>0</v>
      </c>
      <c r="AB213" s="115">
        <f t="shared" si="452"/>
        <v>0</v>
      </c>
      <c r="AC213" s="115">
        <f t="shared" si="452"/>
        <v>0</v>
      </c>
      <c r="AD213" s="115">
        <f t="shared" si="452"/>
        <v>0</v>
      </c>
      <c r="AE213" s="115">
        <f t="shared" si="452"/>
        <v>0</v>
      </c>
      <c r="AF213" s="115">
        <f t="shared" si="452"/>
        <v>0</v>
      </c>
      <c r="AG213" s="115">
        <f t="shared" si="452"/>
        <v>0</v>
      </c>
      <c r="AH213" s="115">
        <f t="shared" si="452"/>
        <v>0</v>
      </c>
      <c r="AI213" s="115">
        <f t="shared" si="452"/>
        <v>0</v>
      </c>
      <c r="AJ213" s="115">
        <f t="shared" si="452"/>
        <v>0</v>
      </c>
      <c r="AK213" s="115">
        <f t="shared" si="452"/>
        <v>0</v>
      </c>
      <c r="AL213" s="115">
        <f t="shared" si="452"/>
        <v>0</v>
      </c>
      <c r="AM213" s="115">
        <f t="shared" si="452"/>
        <v>0</v>
      </c>
      <c r="AN213" s="115">
        <f t="shared" si="452"/>
        <v>0</v>
      </c>
      <c r="AO213" s="115">
        <f t="shared" si="452"/>
        <v>0</v>
      </c>
      <c r="AP213" s="115">
        <f t="shared" si="452"/>
        <v>0</v>
      </c>
      <c r="AQ213" s="115">
        <f t="shared" si="452"/>
        <v>0</v>
      </c>
      <c r="AR213" s="115">
        <f t="shared" si="452"/>
        <v>0</v>
      </c>
      <c r="AS213" s="115">
        <f t="shared" si="452"/>
        <v>0</v>
      </c>
      <c r="AT213" s="115">
        <f t="shared" si="452"/>
        <v>0</v>
      </c>
      <c r="AU213" s="115">
        <f t="shared" si="452"/>
        <v>0</v>
      </c>
      <c r="AV213" s="115">
        <f t="shared" si="452"/>
        <v>0</v>
      </c>
      <c r="AW213" s="115">
        <f t="shared" si="452"/>
        <v>0</v>
      </c>
      <c r="AX213" s="115">
        <f t="shared" si="452"/>
        <v>0</v>
      </c>
      <c r="AY213" s="115">
        <f t="shared" si="452"/>
        <v>0</v>
      </c>
      <c r="AZ213" s="115">
        <f t="shared" si="452"/>
        <v>0</v>
      </c>
      <c r="BA213" s="115">
        <f t="shared" si="452"/>
        <v>0</v>
      </c>
      <c r="BB213" s="115">
        <f t="shared" si="452"/>
        <v>0</v>
      </c>
      <c r="BC213" s="115">
        <f t="shared" si="452"/>
        <v>0</v>
      </c>
      <c r="BD213" s="115">
        <f t="shared" si="452"/>
        <v>0</v>
      </c>
      <c r="BE213" s="115">
        <f t="shared" si="452"/>
        <v>0</v>
      </c>
      <c r="BF213" s="115">
        <f t="shared" si="452"/>
        <v>0</v>
      </c>
      <c r="BG213" s="115">
        <f t="shared" si="452"/>
        <v>0</v>
      </c>
      <c r="BH213" s="115">
        <f t="shared" si="452"/>
        <v>0</v>
      </c>
      <c r="BI213" s="115">
        <f t="shared" si="452"/>
        <v>0</v>
      </c>
      <c r="BJ213" s="115">
        <f t="shared" si="452"/>
        <v>0</v>
      </c>
      <c r="BK213" s="115">
        <f t="shared" si="452"/>
        <v>-40.18143303371297</v>
      </c>
      <c r="BL213" s="115">
        <f t="shared" si="452"/>
        <v>47514.417704966283</v>
      </c>
      <c r="BM213" s="115">
        <f t="shared" si="452"/>
        <v>51793.967704966286</v>
      </c>
      <c r="BN213" s="115">
        <f t="shared" si="452"/>
        <v>55855.977704966288</v>
      </c>
      <c r="BO213" s="115">
        <f t="shared" si="452"/>
        <v>60008.717704966286</v>
      </c>
      <c r="BP213" s="115">
        <f t="shared" ref="BP213:BV213" si="453">BP208+BP212</f>
        <v>18148.190000000002</v>
      </c>
      <c r="BQ213" s="115">
        <f t="shared" si="453"/>
        <v>20893.750000000004</v>
      </c>
      <c r="BR213" s="115">
        <f t="shared" si="453"/>
        <v>23517.58</v>
      </c>
      <c r="BS213" s="115">
        <f t="shared" si="453"/>
        <v>25878.600000000002</v>
      </c>
      <c r="BT213" s="115">
        <f t="shared" si="453"/>
        <v>27995.270000000004</v>
      </c>
      <c r="BU213" s="115">
        <f t="shared" si="453"/>
        <v>29999.530000000002</v>
      </c>
      <c r="BV213" s="115">
        <f t="shared" si="453"/>
        <v>31756.590000000004</v>
      </c>
      <c r="BW213" s="115">
        <f t="shared" ref="BW213:CA213" si="454">BW208+BW212</f>
        <v>33274.320000000007</v>
      </c>
      <c r="BX213" s="115">
        <f t="shared" si="454"/>
        <v>33274.320000000007</v>
      </c>
      <c r="BY213" s="115">
        <f t="shared" si="454"/>
        <v>33274.320000000007</v>
      </c>
      <c r="BZ213" s="115">
        <f t="shared" si="454"/>
        <v>33274.320000000007</v>
      </c>
      <c r="CA213" s="115">
        <f t="shared" si="454"/>
        <v>33274.320000000007</v>
      </c>
    </row>
    <row r="214" spans="1:79" ht="10.95" customHeight="1" x14ac:dyDescent="0.2"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5"/>
      <c r="BX214" s="115"/>
      <c r="BY214" s="115"/>
      <c r="BZ214" s="115"/>
      <c r="CA214" s="115"/>
    </row>
    <row r="215" spans="1:79" x14ac:dyDescent="0.2">
      <c r="A215" s="112" t="s">
        <v>287</v>
      </c>
      <c r="B215" s="113"/>
      <c r="C215" s="113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</row>
    <row r="216" spans="1:79" x14ac:dyDescent="0.2">
      <c r="A216" s="4" t="s">
        <v>256</v>
      </c>
      <c r="C216" s="114">
        <v>18237451</v>
      </c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</row>
    <row r="217" spans="1:79" x14ac:dyDescent="0.2">
      <c r="B217" s="39" t="s">
        <v>257</v>
      </c>
      <c r="C217" s="114">
        <v>25400851</v>
      </c>
      <c r="D217" s="115">
        <f>C221</f>
        <v>0</v>
      </c>
      <c r="E217" s="115">
        <f t="shared" ref="E217:BO217" si="455">D221</f>
        <v>0</v>
      </c>
      <c r="F217" s="115">
        <f t="shared" si="455"/>
        <v>0</v>
      </c>
      <c r="G217" s="115">
        <f t="shared" si="455"/>
        <v>0</v>
      </c>
      <c r="H217" s="115">
        <f t="shared" si="455"/>
        <v>0</v>
      </c>
      <c r="I217" s="115">
        <f t="shared" si="455"/>
        <v>0</v>
      </c>
      <c r="J217" s="115">
        <f t="shared" si="455"/>
        <v>0</v>
      </c>
      <c r="K217" s="115">
        <f t="shared" si="455"/>
        <v>0</v>
      </c>
      <c r="L217" s="115">
        <f t="shared" si="455"/>
        <v>0</v>
      </c>
      <c r="M217" s="115">
        <f t="shared" si="455"/>
        <v>0</v>
      </c>
      <c r="N217" s="115">
        <f t="shared" si="455"/>
        <v>0</v>
      </c>
      <c r="O217" s="115">
        <f t="shared" si="455"/>
        <v>0</v>
      </c>
      <c r="P217" s="115">
        <f t="shared" si="455"/>
        <v>0</v>
      </c>
      <c r="Q217" s="115">
        <f t="shared" si="455"/>
        <v>0</v>
      </c>
      <c r="R217" s="115">
        <f t="shared" si="455"/>
        <v>0</v>
      </c>
      <c r="S217" s="115">
        <f t="shared" si="455"/>
        <v>0</v>
      </c>
      <c r="T217" s="115">
        <f t="shared" si="455"/>
        <v>0</v>
      </c>
      <c r="U217" s="115">
        <f t="shared" si="455"/>
        <v>0</v>
      </c>
      <c r="V217" s="115">
        <f t="shared" si="455"/>
        <v>0</v>
      </c>
      <c r="W217" s="115">
        <f t="shared" si="455"/>
        <v>0</v>
      </c>
      <c r="X217" s="115">
        <f t="shared" si="455"/>
        <v>0</v>
      </c>
      <c r="Y217" s="115">
        <f t="shared" si="455"/>
        <v>0</v>
      </c>
      <c r="Z217" s="115">
        <f t="shared" si="455"/>
        <v>0</v>
      </c>
      <c r="AA217" s="115">
        <f t="shared" si="455"/>
        <v>0</v>
      </c>
      <c r="AB217" s="115">
        <f t="shared" si="455"/>
        <v>0</v>
      </c>
      <c r="AC217" s="115">
        <f t="shared" si="455"/>
        <v>0</v>
      </c>
      <c r="AD217" s="115">
        <f t="shared" si="455"/>
        <v>0</v>
      </c>
      <c r="AE217" s="115">
        <f t="shared" si="455"/>
        <v>0</v>
      </c>
      <c r="AF217" s="115">
        <f t="shared" si="455"/>
        <v>0</v>
      </c>
      <c r="AG217" s="115">
        <f t="shared" si="455"/>
        <v>0</v>
      </c>
      <c r="AH217" s="115">
        <f t="shared" si="455"/>
        <v>0</v>
      </c>
      <c r="AI217" s="115">
        <f t="shared" si="455"/>
        <v>0</v>
      </c>
      <c r="AJ217" s="115">
        <f t="shared" si="455"/>
        <v>0</v>
      </c>
      <c r="AK217" s="115">
        <f t="shared" si="455"/>
        <v>0</v>
      </c>
      <c r="AL217" s="115">
        <f t="shared" si="455"/>
        <v>0</v>
      </c>
      <c r="AM217" s="115">
        <f t="shared" si="455"/>
        <v>0</v>
      </c>
      <c r="AN217" s="115">
        <f t="shared" si="455"/>
        <v>0</v>
      </c>
      <c r="AO217" s="115">
        <f t="shared" si="455"/>
        <v>0</v>
      </c>
      <c r="AP217" s="115">
        <f t="shared" si="455"/>
        <v>0</v>
      </c>
      <c r="AQ217" s="115">
        <f t="shared" si="455"/>
        <v>0</v>
      </c>
      <c r="AR217" s="115">
        <f t="shared" si="455"/>
        <v>0</v>
      </c>
      <c r="AS217" s="115">
        <f t="shared" si="455"/>
        <v>0</v>
      </c>
      <c r="AT217" s="115">
        <f t="shared" si="455"/>
        <v>0</v>
      </c>
      <c r="AU217" s="115">
        <f t="shared" si="455"/>
        <v>0</v>
      </c>
      <c r="AV217" s="115">
        <f t="shared" si="455"/>
        <v>0</v>
      </c>
      <c r="AW217" s="115">
        <f t="shared" si="455"/>
        <v>0</v>
      </c>
      <c r="AX217" s="115">
        <f t="shared" si="455"/>
        <v>0</v>
      </c>
      <c r="AY217" s="115">
        <f t="shared" si="455"/>
        <v>0</v>
      </c>
      <c r="AZ217" s="115">
        <f t="shared" si="455"/>
        <v>0</v>
      </c>
      <c r="BA217" s="115">
        <f t="shared" si="455"/>
        <v>0</v>
      </c>
      <c r="BB217" s="115">
        <f t="shared" si="455"/>
        <v>0</v>
      </c>
      <c r="BC217" s="115">
        <f t="shared" si="455"/>
        <v>0</v>
      </c>
      <c r="BD217" s="115">
        <f t="shared" si="455"/>
        <v>0</v>
      </c>
      <c r="BE217" s="115">
        <f t="shared" si="455"/>
        <v>0</v>
      </c>
      <c r="BF217" s="115">
        <f t="shared" si="455"/>
        <v>0</v>
      </c>
      <c r="BG217" s="115">
        <f t="shared" si="455"/>
        <v>0</v>
      </c>
      <c r="BH217" s="115">
        <f t="shared" si="455"/>
        <v>0</v>
      </c>
      <c r="BI217" s="115">
        <f t="shared" si="455"/>
        <v>0</v>
      </c>
      <c r="BJ217" s="115">
        <f t="shared" si="455"/>
        <v>0</v>
      </c>
      <c r="BK217" s="115">
        <f t="shared" si="455"/>
        <v>0</v>
      </c>
      <c r="BL217" s="115">
        <f t="shared" si="455"/>
        <v>0</v>
      </c>
      <c r="BM217" s="115">
        <f t="shared" si="455"/>
        <v>0</v>
      </c>
      <c r="BN217" s="115">
        <f t="shared" si="455"/>
        <v>0</v>
      </c>
      <c r="BO217" s="115">
        <f t="shared" si="455"/>
        <v>0</v>
      </c>
      <c r="BP217" s="115">
        <f t="shared" ref="BP217" si="456">BO221</f>
        <v>0</v>
      </c>
      <c r="BQ217" s="115">
        <f t="shared" ref="BQ217" si="457">BP221</f>
        <v>-1148339.569315165</v>
      </c>
      <c r="BR217" s="115">
        <f t="shared" ref="BR217" si="458">BQ221</f>
        <v>-1072693.1393151651</v>
      </c>
      <c r="BS217" s="115">
        <f t="shared" ref="BS217" si="459">BR221</f>
        <v>-987439.4993151651</v>
      </c>
      <c r="BT217" s="115">
        <f t="shared" ref="BT217" si="460">BS221</f>
        <v>-906842.97931516508</v>
      </c>
      <c r="BU217" s="115">
        <f t="shared" ref="BU217" si="461">BT221</f>
        <v>-832300.25931516511</v>
      </c>
      <c r="BV217" s="115">
        <f t="shared" ref="BV217" si="462">BU221</f>
        <v>-737333.8693151651</v>
      </c>
      <c r="BW217" s="115">
        <f t="shared" ref="BW217" si="463">BV221</f>
        <v>-624153.6293151651</v>
      </c>
      <c r="BX217" s="115">
        <f t="shared" ref="BX217" si="464">BW221</f>
        <v>-484311.17931516509</v>
      </c>
      <c r="BY217" s="115">
        <f t="shared" ref="BY217" si="465">BX221</f>
        <v>-349343.17931516509</v>
      </c>
      <c r="BZ217" s="115">
        <f t="shared" ref="BZ217" si="466">BY221</f>
        <v>-206588.26931516509</v>
      </c>
      <c r="CA217" s="115">
        <f t="shared" ref="CA217" si="467">BZ221</f>
        <v>-85142.659776845932</v>
      </c>
    </row>
    <row r="218" spans="1:79" x14ac:dyDescent="0.2">
      <c r="B218" s="116" t="s">
        <v>258</v>
      </c>
      <c r="C218" s="114"/>
      <c r="D218" s="305">
        <v>0</v>
      </c>
      <c r="E218" s="305">
        <v>0</v>
      </c>
      <c r="F218" s="305">
        <v>0</v>
      </c>
      <c r="G218" s="305">
        <v>0</v>
      </c>
      <c r="H218" s="305">
        <v>0</v>
      </c>
      <c r="I218" s="305">
        <v>0</v>
      </c>
      <c r="J218" s="305">
        <v>0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0</v>
      </c>
      <c r="W218" s="305">
        <v>0</v>
      </c>
      <c r="X218" s="305">
        <v>0</v>
      </c>
      <c r="Y218" s="305">
        <v>0</v>
      </c>
      <c r="Z218" s="305">
        <v>0</v>
      </c>
      <c r="AA218" s="305">
        <v>0</v>
      </c>
      <c r="AB218" s="305">
        <v>0</v>
      </c>
      <c r="AC218" s="305">
        <v>0</v>
      </c>
      <c r="AD218" s="305">
        <v>0</v>
      </c>
      <c r="AE218" s="305">
        <v>0</v>
      </c>
      <c r="AF218" s="305">
        <v>0</v>
      </c>
      <c r="AG218" s="305">
        <v>0</v>
      </c>
      <c r="AH218" s="305">
        <v>0</v>
      </c>
      <c r="AI218" s="305">
        <v>0</v>
      </c>
      <c r="AJ218" s="305">
        <v>0</v>
      </c>
      <c r="AK218" s="305">
        <v>0</v>
      </c>
      <c r="AL218" s="305">
        <v>0</v>
      </c>
      <c r="AM218" s="305">
        <v>0</v>
      </c>
      <c r="AN218" s="305">
        <v>0</v>
      </c>
      <c r="AO218" s="305">
        <v>0</v>
      </c>
      <c r="AP218" s="305">
        <v>0</v>
      </c>
      <c r="AQ218" s="305">
        <v>0</v>
      </c>
      <c r="AR218" s="305">
        <v>0</v>
      </c>
      <c r="AS218" s="305">
        <v>0</v>
      </c>
      <c r="AT218" s="305">
        <v>0</v>
      </c>
      <c r="AU218" s="305">
        <v>0</v>
      </c>
      <c r="AV218" s="305">
        <v>0</v>
      </c>
      <c r="AW218" s="305">
        <v>0</v>
      </c>
      <c r="AX218" s="305">
        <v>0</v>
      </c>
      <c r="AY218" s="305">
        <v>0</v>
      </c>
      <c r="AZ218" s="305">
        <v>0</v>
      </c>
      <c r="BA218" s="305">
        <v>0</v>
      </c>
      <c r="BB218" s="305">
        <v>0</v>
      </c>
      <c r="BC218" s="305">
        <v>0</v>
      </c>
      <c r="BD218" s="305">
        <v>0</v>
      </c>
      <c r="BE218" s="305">
        <v>0</v>
      </c>
      <c r="BF218" s="305">
        <v>0</v>
      </c>
      <c r="BG218" s="305">
        <v>0</v>
      </c>
      <c r="BH218" s="305">
        <v>0</v>
      </c>
      <c r="BI218" s="305">
        <v>0</v>
      </c>
      <c r="BJ218" s="305">
        <v>0</v>
      </c>
      <c r="BK218" s="305">
        <v>0</v>
      </c>
      <c r="BL218" s="305">
        <v>0</v>
      </c>
      <c r="BM218" s="305">
        <v>0</v>
      </c>
      <c r="BN218" s="305">
        <v>0</v>
      </c>
      <c r="BO218" s="305">
        <v>0</v>
      </c>
      <c r="BP218" s="305">
        <v>-1231101.069315165</v>
      </c>
      <c r="BQ218" s="305">
        <v>0</v>
      </c>
      <c r="BR218" s="305">
        <v>0</v>
      </c>
      <c r="BS218" s="305">
        <v>0</v>
      </c>
      <c r="BT218" s="305">
        <v>0</v>
      </c>
      <c r="BU218" s="305">
        <v>0</v>
      </c>
      <c r="BV218" s="305">
        <v>0</v>
      </c>
      <c r="BW218" s="305">
        <v>0</v>
      </c>
      <c r="BX218" s="305">
        <v>0</v>
      </c>
      <c r="BY218" s="305">
        <v>0</v>
      </c>
      <c r="BZ218" s="305">
        <v>0</v>
      </c>
      <c r="CA218" s="305">
        <v>0</v>
      </c>
    </row>
    <row r="219" spans="1:79" x14ac:dyDescent="0.2">
      <c r="B219" s="116" t="s">
        <v>259</v>
      </c>
      <c r="D219" s="305">
        <v>0</v>
      </c>
      <c r="E219" s="305">
        <v>0</v>
      </c>
      <c r="F219" s="305">
        <v>0</v>
      </c>
      <c r="G219" s="305">
        <v>0</v>
      </c>
      <c r="H219" s="305">
        <v>0</v>
      </c>
      <c r="I219" s="305">
        <v>0</v>
      </c>
      <c r="J219" s="305">
        <v>0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0</v>
      </c>
      <c r="W219" s="305">
        <v>0</v>
      </c>
      <c r="X219" s="305">
        <v>0</v>
      </c>
      <c r="Y219" s="305">
        <v>0</v>
      </c>
      <c r="Z219" s="305">
        <v>0</v>
      </c>
      <c r="AA219" s="305">
        <v>0</v>
      </c>
      <c r="AB219" s="305">
        <v>0</v>
      </c>
      <c r="AC219" s="305">
        <v>0</v>
      </c>
      <c r="AD219" s="305">
        <v>0</v>
      </c>
      <c r="AE219" s="305">
        <v>0</v>
      </c>
      <c r="AF219" s="305">
        <v>0</v>
      </c>
      <c r="AG219" s="305">
        <v>0</v>
      </c>
      <c r="AH219" s="305">
        <v>0</v>
      </c>
      <c r="AI219" s="305">
        <v>0</v>
      </c>
      <c r="AJ219" s="305">
        <v>0</v>
      </c>
      <c r="AK219" s="305">
        <v>0</v>
      </c>
      <c r="AL219" s="305">
        <v>0</v>
      </c>
      <c r="AM219" s="305">
        <v>0</v>
      </c>
      <c r="AN219" s="305">
        <v>0</v>
      </c>
      <c r="AO219" s="305">
        <v>0</v>
      </c>
      <c r="AP219" s="305">
        <v>0</v>
      </c>
      <c r="AQ219" s="305">
        <v>0</v>
      </c>
      <c r="AR219" s="305">
        <v>0</v>
      </c>
      <c r="AS219" s="305">
        <v>0</v>
      </c>
      <c r="AT219" s="305">
        <v>0</v>
      </c>
      <c r="AU219" s="305">
        <v>0</v>
      </c>
      <c r="AV219" s="305">
        <v>0</v>
      </c>
      <c r="AW219" s="305">
        <v>0</v>
      </c>
      <c r="AX219" s="305">
        <v>0</v>
      </c>
      <c r="AY219" s="305">
        <v>0</v>
      </c>
      <c r="AZ219" s="305">
        <v>0</v>
      </c>
      <c r="BA219" s="305">
        <v>0</v>
      </c>
      <c r="BB219" s="305">
        <v>0</v>
      </c>
      <c r="BC219" s="305">
        <v>0</v>
      </c>
      <c r="BD219" s="305">
        <v>0</v>
      </c>
      <c r="BE219" s="305">
        <v>0</v>
      </c>
      <c r="BF219" s="305">
        <v>0</v>
      </c>
      <c r="BG219" s="305">
        <v>0</v>
      </c>
      <c r="BH219" s="305">
        <v>0</v>
      </c>
      <c r="BI219" s="305">
        <v>0</v>
      </c>
      <c r="BJ219" s="305">
        <v>0</v>
      </c>
      <c r="BK219" s="305">
        <v>0</v>
      </c>
      <c r="BL219" s="117">
        <f>-'FPC Sch 7'!C38</f>
        <v>0</v>
      </c>
      <c r="BM219" s="117">
        <f>-'FPC Sch 7'!D38</f>
        <v>0</v>
      </c>
      <c r="BN219" s="117">
        <f>-'FPC Sch 7'!E38</f>
        <v>0</v>
      </c>
      <c r="BO219" s="117">
        <f>-'FPC Sch 7'!F38</f>
        <v>0</v>
      </c>
      <c r="BP219" s="117">
        <f>-'FPC Sch 7'!G38</f>
        <v>82761.5</v>
      </c>
      <c r="BQ219" s="117">
        <f>-'FPC Sch 7'!H38</f>
        <v>75646.429999999993</v>
      </c>
      <c r="BR219" s="117">
        <f>-'FPC Sch 7'!I38</f>
        <v>85253.64</v>
      </c>
      <c r="BS219" s="117">
        <f>-'FPC Sch 7'!J38</f>
        <v>80596.52</v>
      </c>
      <c r="BT219" s="117">
        <f>-'FPC Sch 7'!K38</f>
        <v>74542.720000000001</v>
      </c>
      <c r="BU219" s="117">
        <f>-'FPC Sch 7'!L38</f>
        <v>94966.39</v>
      </c>
      <c r="BV219" s="117">
        <f>-'FPC Sch 7'!M38</f>
        <v>113180.24</v>
      </c>
      <c r="BW219" s="117">
        <f>-'FPC Sch 7'!N38</f>
        <v>139842.45000000001</v>
      </c>
      <c r="BX219" s="305">
        <v>134968</v>
      </c>
      <c r="BY219" s="305">
        <v>142754.91</v>
      </c>
      <c r="BZ219" s="117">
        <f>-'Amort Estimate'!I16</f>
        <v>121445.60953831916</v>
      </c>
      <c r="CA219" s="117">
        <f>-'Amort Estimate'!J16</f>
        <v>100172.68270669022</v>
      </c>
    </row>
    <row r="220" spans="1:79" x14ac:dyDescent="0.2">
      <c r="B220" s="39" t="s">
        <v>260</v>
      </c>
      <c r="D220" s="118">
        <f t="shared" ref="D220:BO220" si="468">SUM(D218:D219)</f>
        <v>0</v>
      </c>
      <c r="E220" s="118">
        <f t="shared" si="468"/>
        <v>0</v>
      </c>
      <c r="F220" s="118">
        <f t="shared" si="468"/>
        <v>0</v>
      </c>
      <c r="G220" s="118">
        <f t="shared" si="468"/>
        <v>0</v>
      </c>
      <c r="H220" s="118">
        <f t="shared" si="468"/>
        <v>0</v>
      </c>
      <c r="I220" s="118">
        <f t="shared" si="468"/>
        <v>0</v>
      </c>
      <c r="J220" s="118">
        <f t="shared" si="468"/>
        <v>0</v>
      </c>
      <c r="K220" s="118">
        <f t="shared" si="468"/>
        <v>0</v>
      </c>
      <c r="L220" s="118">
        <f t="shared" si="468"/>
        <v>0</v>
      </c>
      <c r="M220" s="118">
        <f t="shared" si="468"/>
        <v>0</v>
      </c>
      <c r="N220" s="118">
        <f t="shared" si="468"/>
        <v>0</v>
      </c>
      <c r="O220" s="118">
        <f t="shared" si="468"/>
        <v>0</v>
      </c>
      <c r="P220" s="118">
        <f t="shared" si="468"/>
        <v>0</v>
      </c>
      <c r="Q220" s="118">
        <f t="shared" si="468"/>
        <v>0</v>
      </c>
      <c r="R220" s="118">
        <f t="shared" si="468"/>
        <v>0</v>
      </c>
      <c r="S220" s="118">
        <f t="shared" si="468"/>
        <v>0</v>
      </c>
      <c r="T220" s="118">
        <f t="shared" si="468"/>
        <v>0</v>
      </c>
      <c r="U220" s="118">
        <f t="shared" si="468"/>
        <v>0</v>
      </c>
      <c r="V220" s="118">
        <f t="shared" si="468"/>
        <v>0</v>
      </c>
      <c r="W220" s="118">
        <f t="shared" si="468"/>
        <v>0</v>
      </c>
      <c r="X220" s="118">
        <f t="shared" si="468"/>
        <v>0</v>
      </c>
      <c r="Y220" s="118">
        <f t="shared" si="468"/>
        <v>0</v>
      </c>
      <c r="Z220" s="118">
        <f t="shared" si="468"/>
        <v>0</v>
      </c>
      <c r="AA220" s="118">
        <f t="shared" si="468"/>
        <v>0</v>
      </c>
      <c r="AB220" s="118">
        <f t="shared" si="468"/>
        <v>0</v>
      </c>
      <c r="AC220" s="118">
        <f t="shared" si="468"/>
        <v>0</v>
      </c>
      <c r="AD220" s="118">
        <f t="shared" si="468"/>
        <v>0</v>
      </c>
      <c r="AE220" s="118">
        <f t="shared" si="468"/>
        <v>0</v>
      </c>
      <c r="AF220" s="118">
        <f t="shared" si="468"/>
        <v>0</v>
      </c>
      <c r="AG220" s="118">
        <f t="shared" si="468"/>
        <v>0</v>
      </c>
      <c r="AH220" s="118">
        <f t="shared" si="468"/>
        <v>0</v>
      </c>
      <c r="AI220" s="118">
        <f t="shared" si="468"/>
        <v>0</v>
      </c>
      <c r="AJ220" s="118">
        <f t="shared" si="468"/>
        <v>0</v>
      </c>
      <c r="AK220" s="118">
        <f t="shared" si="468"/>
        <v>0</v>
      </c>
      <c r="AL220" s="118">
        <f t="shared" si="468"/>
        <v>0</v>
      </c>
      <c r="AM220" s="118">
        <f t="shared" si="468"/>
        <v>0</v>
      </c>
      <c r="AN220" s="118">
        <f t="shared" si="468"/>
        <v>0</v>
      </c>
      <c r="AO220" s="118">
        <f t="shared" si="468"/>
        <v>0</v>
      </c>
      <c r="AP220" s="118">
        <f t="shared" si="468"/>
        <v>0</v>
      </c>
      <c r="AQ220" s="118">
        <f t="shared" si="468"/>
        <v>0</v>
      </c>
      <c r="AR220" s="118">
        <f t="shared" si="468"/>
        <v>0</v>
      </c>
      <c r="AS220" s="118">
        <f t="shared" si="468"/>
        <v>0</v>
      </c>
      <c r="AT220" s="118">
        <f t="shared" si="468"/>
        <v>0</v>
      </c>
      <c r="AU220" s="118">
        <f t="shared" si="468"/>
        <v>0</v>
      </c>
      <c r="AV220" s="118">
        <f t="shared" si="468"/>
        <v>0</v>
      </c>
      <c r="AW220" s="118">
        <f t="shared" si="468"/>
        <v>0</v>
      </c>
      <c r="AX220" s="118">
        <f t="shared" si="468"/>
        <v>0</v>
      </c>
      <c r="AY220" s="118">
        <f t="shared" si="468"/>
        <v>0</v>
      </c>
      <c r="AZ220" s="118">
        <f t="shared" si="468"/>
        <v>0</v>
      </c>
      <c r="BA220" s="118">
        <f t="shared" si="468"/>
        <v>0</v>
      </c>
      <c r="BB220" s="118">
        <f t="shared" si="468"/>
        <v>0</v>
      </c>
      <c r="BC220" s="118">
        <f t="shared" si="468"/>
        <v>0</v>
      </c>
      <c r="BD220" s="118">
        <f t="shared" si="468"/>
        <v>0</v>
      </c>
      <c r="BE220" s="118">
        <f t="shared" si="468"/>
        <v>0</v>
      </c>
      <c r="BF220" s="118">
        <f t="shared" si="468"/>
        <v>0</v>
      </c>
      <c r="BG220" s="118">
        <f t="shared" si="468"/>
        <v>0</v>
      </c>
      <c r="BH220" s="118">
        <f t="shared" si="468"/>
        <v>0</v>
      </c>
      <c r="BI220" s="118">
        <f t="shared" si="468"/>
        <v>0</v>
      </c>
      <c r="BJ220" s="118">
        <f t="shared" si="468"/>
        <v>0</v>
      </c>
      <c r="BK220" s="118">
        <f t="shared" si="468"/>
        <v>0</v>
      </c>
      <c r="BL220" s="118">
        <f t="shared" si="468"/>
        <v>0</v>
      </c>
      <c r="BM220" s="118">
        <f t="shared" si="468"/>
        <v>0</v>
      </c>
      <c r="BN220" s="118">
        <f t="shared" si="468"/>
        <v>0</v>
      </c>
      <c r="BO220" s="118">
        <f t="shared" si="468"/>
        <v>0</v>
      </c>
      <c r="BP220" s="118">
        <f t="shared" ref="BP220:BV220" si="469">SUM(BP218:BP219)</f>
        <v>-1148339.569315165</v>
      </c>
      <c r="BQ220" s="118">
        <f t="shared" si="469"/>
        <v>75646.429999999993</v>
      </c>
      <c r="BR220" s="118">
        <f t="shared" si="469"/>
        <v>85253.64</v>
      </c>
      <c r="BS220" s="118">
        <f t="shared" si="469"/>
        <v>80596.52</v>
      </c>
      <c r="BT220" s="118">
        <f t="shared" si="469"/>
        <v>74542.720000000001</v>
      </c>
      <c r="BU220" s="118">
        <f t="shared" si="469"/>
        <v>94966.39</v>
      </c>
      <c r="BV220" s="118">
        <f t="shared" si="469"/>
        <v>113180.24</v>
      </c>
      <c r="BW220" s="118">
        <f t="shared" ref="BW220:CA220" si="470">SUM(BW218:BW219)</f>
        <v>139842.45000000001</v>
      </c>
      <c r="BX220" s="118">
        <f t="shared" si="470"/>
        <v>134968</v>
      </c>
      <c r="BY220" s="118">
        <f t="shared" si="470"/>
        <v>142754.91</v>
      </c>
      <c r="BZ220" s="118">
        <f t="shared" si="470"/>
        <v>121445.60953831916</v>
      </c>
      <c r="CA220" s="118">
        <f t="shared" si="470"/>
        <v>100172.68270669022</v>
      </c>
    </row>
    <row r="221" spans="1:79" x14ac:dyDescent="0.2">
      <c r="B221" s="39" t="s">
        <v>261</v>
      </c>
      <c r="D221" s="115">
        <f t="shared" ref="D221:BO221" si="471">D217+D220</f>
        <v>0</v>
      </c>
      <c r="E221" s="115">
        <f t="shared" si="471"/>
        <v>0</v>
      </c>
      <c r="F221" s="115">
        <f t="shared" si="471"/>
        <v>0</v>
      </c>
      <c r="G221" s="115">
        <f t="shared" si="471"/>
        <v>0</v>
      </c>
      <c r="H221" s="115">
        <f t="shared" si="471"/>
        <v>0</v>
      </c>
      <c r="I221" s="115">
        <f t="shared" si="471"/>
        <v>0</v>
      </c>
      <c r="J221" s="115">
        <f t="shared" si="471"/>
        <v>0</v>
      </c>
      <c r="K221" s="115">
        <f t="shared" si="471"/>
        <v>0</v>
      </c>
      <c r="L221" s="115">
        <f t="shared" si="471"/>
        <v>0</v>
      </c>
      <c r="M221" s="115">
        <f t="shared" si="471"/>
        <v>0</v>
      </c>
      <c r="N221" s="115">
        <f t="shared" si="471"/>
        <v>0</v>
      </c>
      <c r="O221" s="115">
        <f t="shared" si="471"/>
        <v>0</v>
      </c>
      <c r="P221" s="115">
        <f t="shared" si="471"/>
        <v>0</v>
      </c>
      <c r="Q221" s="115">
        <f t="shared" si="471"/>
        <v>0</v>
      </c>
      <c r="R221" s="115">
        <f t="shared" si="471"/>
        <v>0</v>
      </c>
      <c r="S221" s="115">
        <f t="shared" si="471"/>
        <v>0</v>
      </c>
      <c r="T221" s="115">
        <f t="shared" si="471"/>
        <v>0</v>
      </c>
      <c r="U221" s="115">
        <f t="shared" si="471"/>
        <v>0</v>
      </c>
      <c r="V221" s="115">
        <f t="shared" si="471"/>
        <v>0</v>
      </c>
      <c r="W221" s="115">
        <f t="shared" si="471"/>
        <v>0</v>
      </c>
      <c r="X221" s="115">
        <f t="shared" si="471"/>
        <v>0</v>
      </c>
      <c r="Y221" s="115">
        <f t="shared" si="471"/>
        <v>0</v>
      </c>
      <c r="Z221" s="115">
        <f t="shared" si="471"/>
        <v>0</v>
      </c>
      <c r="AA221" s="115">
        <f t="shared" si="471"/>
        <v>0</v>
      </c>
      <c r="AB221" s="115">
        <f t="shared" si="471"/>
        <v>0</v>
      </c>
      <c r="AC221" s="115">
        <f t="shared" si="471"/>
        <v>0</v>
      </c>
      <c r="AD221" s="115">
        <f t="shared" si="471"/>
        <v>0</v>
      </c>
      <c r="AE221" s="115">
        <f t="shared" si="471"/>
        <v>0</v>
      </c>
      <c r="AF221" s="115">
        <f t="shared" si="471"/>
        <v>0</v>
      </c>
      <c r="AG221" s="115">
        <f t="shared" si="471"/>
        <v>0</v>
      </c>
      <c r="AH221" s="115">
        <f t="shared" si="471"/>
        <v>0</v>
      </c>
      <c r="AI221" s="115">
        <f t="shared" si="471"/>
        <v>0</v>
      </c>
      <c r="AJ221" s="115">
        <f t="shared" si="471"/>
        <v>0</v>
      </c>
      <c r="AK221" s="115">
        <f t="shared" si="471"/>
        <v>0</v>
      </c>
      <c r="AL221" s="115">
        <f t="shared" si="471"/>
        <v>0</v>
      </c>
      <c r="AM221" s="115">
        <f t="shared" si="471"/>
        <v>0</v>
      </c>
      <c r="AN221" s="115">
        <f t="shared" si="471"/>
        <v>0</v>
      </c>
      <c r="AO221" s="115">
        <f t="shared" si="471"/>
        <v>0</v>
      </c>
      <c r="AP221" s="115">
        <f t="shared" si="471"/>
        <v>0</v>
      </c>
      <c r="AQ221" s="115">
        <f t="shared" si="471"/>
        <v>0</v>
      </c>
      <c r="AR221" s="115">
        <f t="shared" si="471"/>
        <v>0</v>
      </c>
      <c r="AS221" s="115">
        <f t="shared" si="471"/>
        <v>0</v>
      </c>
      <c r="AT221" s="115">
        <f t="shared" si="471"/>
        <v>0</v>
      </c>
      <c r="AU221" s="115">
        <f t="shared" si="471"/>
        <v>0</v>
      </c>
      <c r="AV221" s="115">
        <f t="shared" si="471"/>
        <v>0</v>
      </c>
      <c r="AW221" s="115">
        <f t="shared" si="471"/>
        <v>0</v>
      </c>
      <c r="AX221" s="115">
        <f t="shared" si="471"/>
        <v>0</v>
      </c>
      <c r="AY221" s="115">
        <f t="shared" si="471"/>
        <v>0</v>
      </c>
      <c r="AZ221" s="115">
        <f t="shared" si="471"/>
        <v>0</v>
      </c>
      <c r="BA221" s="115">
        <f t="shared" si="471"/>
        <v>0</v>
      </c>
      <c r="BB221" s="115">
        <f t="shared" si="471"/>
        <v>0</v>
      </c>
      <c r="BC221" s="115">
        <f t="shared" si="471"/>
        <v>0</v>
      </c>
      <c r="BD221" s="115">
        <f t="shared" si="471"/>
        <v>0</v>
      </c>
      <c r="BE221" s="115">
        <f t="shared" si="471"/>
        <v>0</v>
      </c>
      <c r="BF221" s="115">
        <f t="shared" si="471"/>
        <v>0</v>
      </c>
      <c r="BG221" s="115">
        <f t="shared" si="471"/>
        <v>0</v>
      </c>
      <c r="BH221" s="115">
        <f t="shared" si="471"/>
        <v>0</v>
      </c>
      <c r="BI221" s="115">
        <f t="shared" si="471"/>
        <v>0</v>
      </c>
      <c r="BJ221" s="115">
        <f t="shared" si="471"/>
        <v>0</v>
      </c>
      <c r="BK221" s="115">
        <f t="shared" si="471"/>
        <v>0</v>
      </c>
      <c r="BL221" s="115">
        <f t="shared" si="471"/>
        <v>0</v>
      </c>
      <c r="BM221" s="115">
        <f t="shared" si="471"/>
        <v>0</v>
      </c>
      <c r="BN221" s="115">
        <f t="shared" si="471"/>
        <v>0</v>
      </c>
      <c r="BO221" s="115">
        <f t="shared" si="471"/>
        <v>0</v>
      </c>
      <c r="BP221" s="115">
        <f t="shared" ref="BP221:BV221" si="472">BP217+BP220</f>
        <v>-1148339.569315165</v>
      </c>
      <c r="BQ221" s="115">
        <f t="shared" si="472"/>
        <v>-1072693.1393151651</v>
      </c>
      <c r="BR221" s="115">
        <f t="shared" si="472"/>
        <v>-987439.4993151651</v>
      </c>
      <c r="BS221" s="115">
        <f t="shared" si="472"/>
        <v>-906842.97931516508</v>
      </c>
      <c r="BT221" s="115">
        <f t="shared" si="472"/>
        <v>-832300.25931516511</v>
      </c>
      <c r="BU221" s="115">
        <f t="shared" si="472"/>
        <v>-737333.8693151651</v>
      </c>
      <c r="BV221" s="115">
        <f t="shared" si="472"/>
        <v>-624153.6293151651</v>
      </c>
      <c r="BW221" s="115">
        <f t="shared" ref="BW221:CA221" si="473">BW217+BW220</f>
        <v>-484311.17931516509</v>
      </c>
      <c r="BX221" s="115">
        <f t="shared" si="473"/>
        <v>-349343.17931516509</v>
      </c>
      <c r="BY221" s="115">
        <f t="shared" si="473"/>
        <v>-206588.26931516509</v>
      </c>
      <c r="BZ221" s="115">
        <f t="shared" si="473"/>
        <v>-85142.659776845932</v>
      </c>
      <c r="CA221" s="115">
        <f t="shared" si="473"/>
        <v>15030.022929844286</v>
      </c>
    </row>
    <row r="222" spans="1:79" x14ac:dyDescent="0.2"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Y222" s="25"/>
      <c r="BZ222" s="25"/>
      <c r="CA222" s="25"/>
    </row>
    <row r="223" spans="1:79" x14ac:dyDescent="0.2">
      <c r="A223" s="4" t="s">
        <v>262</v>
      </c>
      <c r="C223" s="114">
        <v>18237471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Y223" s="25"/>
      <c r="BZ223" s="25"/>
      <c r="CA223" s="25"/>
    </row>
    <row r="224" spans="1:79" x14ac:dyDescent="0.2">
      <c r="B224" s="39" t="s">
        <v>257</v>
      </c>
      <c r="C224" s="114">
        <v>25400871</v>
      </c>
      <c r="D224" s="115">
        <f t="shared" ref="D224:BO224" si="474">C228</f>
        <v>0</v>
      </c>
      <c r="E224" s="115">
        <f t="shared" si="474"/>
        <v>0</v>
      </c>
      <c r="F224" s="115">
        <f t="shared" si="474"/>
        <v>0</v>
      </c>
      <c r="G224" s="115">
        <f t="shared" si="474"/>
        <v>0</v>
      </c>
      <c r="H224" s="115">
        <f t="shared" si="474"/>
        <v>0</v>
      </c>
      <c r="I224" s="115">
        <f t="shared" si="474"/>
        <v>0</v>
      </c>
      <c r="J224" s="115">
        <f t="shared" si="474"/>
        <v>0</v>
      </c>
      <c r="K224" s="115">
        <f t="shared" si="474"/>
        <v>0</v>
      </c>
      <c r="L224" s="115">
        <f t="shared" si="474"/>
        <v>0</v>
      </c>
      <c r="M224" s="115">
        <f t="shared" si="474"/>
        <v>0</v>
      </c>
      <c r="N224" s="115">
        <f t="shared" si="474"/>
        <v>0</v>
      </c>
      <c r="O224" s="115">
        <f t="shared" si="474"/>
        <v>0</v>
      </c>
      <c r="P224" s="115">
        <f t="shared" si="474"/>
        <v>0</v>
      </c>
      <c r="Q224" s="115">
        <f t="shared" si="474"/>
        <v>0</v>
      </c>
      <c r="R224" s="115">
        <f t="shared" si="474"/>
        <v>0</v>
      </c>
      <c r="S224" s="115">
        <f t="shared" si="474"/>
        <v>0</v>
      </c>
      <c r="T224" s="115">
        <f t="shared" si="474"/>
        <v>0</v>
      </c>
      <c r="U224" s="115">
        <f t="shared" si="474"/>
        <v>0</v>
      </c>
      <c r="V224" s="115">
        <f t="shared" si="474"/>
        <v>0</v>
      </c>
      <c r="W224" s="115">
        <f t="shared" si="474"/>
        <v>0</v>
      </c>
      <c r="X224" s="115">
        <f t="shared" si="474"/>
        <v>0</v>
      </c>
      <c r="Y224" s="115">
        <f t="shared" si="474"/>
        <v>0</v>
      </c>
      <c r="Z224" s="115">
        <f t="shared" si="474"/>
        <v>0</v>
      </c>
      <c r="AA224" s="115">
        <f t="shared" si="474"/>
        <v>0</v>
      </c>
      <c r="AB224" s="115">
        <f t="shared" si="474"/>
        <v>0</v>
      </c>
      <c r="AC224" s="115">
        <f t="shared" si="474"/>
        <v>0</v>
      </c>
      <c r="AD224" s="115">
        <f t="shared" si="474"/>
        <v>0</v>
      </c>
      <c r="AE224" s="115">
        <f t="shared" si="474"/>
        <v>0</v>
      </c>
      <c r="AF224" s="115">
        <f t="shared" si="474"/>
        <v>0</v>
      </c>
      <c r="AG224" s="115">
        <f t="shared" si="474"/>
        <v>0</v>
      </c>
      <c r="AH224" s="115">
        <f t="shared" si="474"/>
        <v>0</v>
      </c>
      <c r="AI224" s="115">
        <f t="shared" si="474"/>
        <v>0</v>
      </c>
      <c r="AJ224" s="115">
        <f t="shared" si="474"/>
        <v>0</v>
      </c>
      <c r="AK224" s="115">
        <f t="shared" si="474"/>
        <v>0</v>
      </c>
      <c r="AL224" s="115">
        <f t="shared" si="474"/>
        <v>0</v>
      </c>
      <c r="AM224" s="115">
        <f t="shared" si="474"/>
        <v>0</v>
      </c>
      <c r="AN224" s="115">
        <f t="shared" si="474"/>
        <v>0</v>
      </c>
      <c r="AO224" s="115">
        <f t="shared" si="474"/>
        <v>0</v>
      </c>
      <c r="AP224" s="115">
        <f t="shared" si="474"/>
        <v>0</v>
      </c>
      <c r="AQ224" s="115">
        <f t="shared" si="474"/>
        <v>0</v>
      </c>
      <c r="AR224" s="115">
        <f t="shared" si="474"/>
        <v>0</v>
      </c>
      <c r="AS224" s="115">
        <f t="shared" si="474"/>
        <v>0</v>
      </c>
      <c r="AT224" s="115">
        <f t="shared" si="474"/>
        <v>0</v>
      </c>
      <c r="AU224" s="115">
        <f t="shared" si="474"/>
        <v>0</v>
      </c>
      <c r="AV224" s="115">
        <f t="shared" si="474"/>
        <v>0</v>
      </c>
      <c r="AW224" s="115">
        <f t="shared" si="474"/>
        <v>0</v>
      </c>
      <c r="AX224" s="115">
        <f t="shared" si="474"/>
        <v>0</v>
      </c>
      <c r="AY224" s="115">
        <f t="shared" si="474"/>
        <v>0</v>
      </c>
      <c r="AZ224" s="115">
        <f t="shared" si="474"/>
        <v>0</v>
      </c>
      <c r="BA224" s="115">
        <f t="shared" si="474"/>
        <v>0</v>
      </c>
      <c r="BB224" s="115">
        <f t="shared" si="474"/>
        <v>0</v>
      </c>
      <c r="BC224" s="115">
        <f t="shared" si="474"/>
        <v>0</v>
      </c>
      <c r="BD224" s="115">
        <f t="shared" si="474"/>
        <v>0</v>
      </c>
      <c r="BE224" s="115">
        <f t="shared" si="474"/>
        <v>0</v>
      </c>
      <c r="BF224" s="115">
        <f t="shared" si="474"/>
        <v>0</v>
      </c>
      <c r="BG224" s="115">
        <f t="shared" si="474"/>
        <v>0</v>
      </c>
      <c r="BH224" s="115">
        <f t="shared" si="474"/>
        <v>0</v>
      </c>
      <c r="BI224" s="115">
        <f t="shared" si="474"/>
        <v>0</v>
      </c>
      <c r="BJ224" s="115">
        <f t="shared" si="474"/>
        <v>0</v>
      </c>
      <c r="BK224" s="115">
        <f t="shared" si="474"/>
        <v>0</v>
      </c>
      <c r="BL224" s="115">
        <f t="shared" si="474"/>
        <v>0</v>
      </c>
      <c r="BM224" s="115">
        <f t="shared" si="474"/>
        <v>0</v>
      </c>
      <c r="BN224" s="115">
        <f t="shared" si="474"/>
        <v>0</v>
      </c>
      <c r="BO224" s="115">
        <f t="shared" si="474"/>
        <v>0</v>
      </c>
      <c r="BP224" s="115">
        <f t="shared" ref="BP224" si="475">BO228</f>
        <v>0</v>
      </c>
      <c r="BQ224" s="115">
        <f t="shared" ref="BQ224" si="476">BP228</f>
        <v>-165003.61168078333</v>
      </c>
      <c r="BR224" s="115">
        <f t="shared" ref="BR224" si="477">BQ228</f>
        <v>-153324.51168078333</v>
      </c>
      <c r="BS224" s="115">
        <f t="shared" ref="BS224" si="478">BR228</f>
        <v>-139988.49168078334</v>
      </c>
      <c r="BT224" s="115">
        <f t="shared" ref="BT224" si="479">BS228</f>
        <v>-126783.28168078334</v>
      </c>
      <c r="BU224" s="115">
        <f t="shared" ref="BU224" si="480">BT228</f>
        <v>-115222.24168078334</v>
      </c>
      <c r="BV224" s="115">
        <f t="shared" ref="BV224" si="481">BU228</f>
        <v>-102522.73168078334</v>
      </c>
      <c r="BW224" s="115">
        <f t="shared" ref="BW224" si="482">BV228</f>
        <v>-88994.891680783345</v>
      </c>
      <c r="BX224" s="115">
        <f t="shared" ref="BX224" si="483">BW228</f>
        <v>-74487.551680783348</v>
      </c>
      <c r="BY224" s="115">
        <f t="shared" ref="BY224" si="484">BX228</f>
        <v>-59394.81168078335</v>
      </c>
      <c r="BZ224" s="115">
        <f t="shared" ref="BZ224" si="485">BY228</f>
        <v>-45385.371680783348</v>
      </c>
      <c r="CA224" s="115">
        <f t="shared" ref="CA224" si="486">BZ228</f>
        <v>-29223.309542308001</v>
      </c>
    </row>
    <row r="225" spans="1:79" x14ac:dyDescent="0.2">
      <c r="B225" s="116" t="s">
        <v>258</v>
      </c>
      <c r="C225" s="114"/>
      <c r="D225" s="305">
        <v>0</v>
      </c>
      <c r="E225" s="305">
        <v>0</v>
      </c>
      <c r="F225" s="305">
        <v>0</v>
      </c>
      <c r="G225" s="305">
        <v>0</v>
      </c>
      <c r="H225" s="305">
        <v>0</v>
      </c>
      <c r="I225" s="305">
        <v>0</v>
      </c>
      <c r="J225" s="305">
        <v>0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0</v>
      </c>
      <c r="W225" s="305">
        <v>0</v>
      </c>
      <c r="X225" s="305">
        <v>0</v>
      </c>
      <c r="Y225" s="305">
        <v>0</v>
      </c>
      <c r="Z225" s="305">
        <v>0</v>
      </c>
      <c r="AA225" s="305">
        <v>0</v>
      </c>
      <c r="AB225" s="305">
        <v>0</v>
      </c>
      <c r="AC225" s="305">
        <v>0</v>
      </c>
      <c r="AD225" s="305">
        <v>0</v>
      </c>
      <c r="AE225" s="305">
        <v>0</v>
      </c>
      <c r="AF225" s="305">
        <v>0</v>
      </c>
      <c r="AG225" s="305">
        <v>0</v>
      </c>
      <c r="AH225" s="305">
        <v>0</v>
      </c>
      <c r="AI225" s="305">
        <v>0</v>
      </c>
      <c r="AJ225" s="305">
        <v>0</v>
      </c>
      <c r="AK225" s="305">
        <v>0</v>
      </c>
      <c r="AL225" s="305">
        <v>0</v>
      </c>
      <c r="AM225" s="305">
        <v>0</v>
      </c>
      <c r="AN225" s="305">
        <v>0</v>
      </c>
      <c r="AO225" s="305">
        <v>0</v>
      </c>
      <c r="AP225" s="305">
        <v>0</v>
      </c>
      <c r="AQ225" s="305">
        <v>0</v>
      </c>
      <c r="AR225" s="305">
        <v>0</v>
      </c>
      <c r="AS225" s="305">
        <v>0</v>
      </c>
      <c r="AT225" s="305">
        <v>0</v>
      </c>
      <c r="AU225" s="305">
        <v>0</v>
      </c>
      <c r="AV225" s="305">
        <v>0</v>
      </c>
      <c r="AW225" s="305">
        <v>0</v>
      </c>
      <c r="AX225" s="305">
        <v>0</v>
      </c>
      <c r="AY225" s="305">
        <v>0</v>
      </c>
      <c r="AZ225" s="305">
        <v>0</v>
      </c>
      <c r="BA225" s="305">
        <v>0</v>
      </c>
      <c r="BB225" s="305">
        <v>0</v>
      </c>
      <c r="BC225" s="305">
        <v>0</v>
      </c>
      <c r="BD225" s="305">
        <v>0</v>
      </c>
      <c r="BE225" s="305">
        <v>0</v>
      </c>
      <c r="BF225" s="305">
        <v>0</v>
      </c>
      <c r="BG225" s="305">
        <v>0</v>
      </c>
      <c r="BH225" s="305">
        <v>0</v>
      </c>
      <c r="BI225" s="305">
        <v>0</v>
      </c>
      <c r="BJ225" s="305">
        <v>0</v>
      </c>
      <c r="BK225" s="305">
        <v>0</v>
      </c>
      <c r="BL225" s="305">
        <v>0</v>
      </c>
      <c r="BM225" s="305">
        <v>0</v>
      </c>
      <c r="BN225" s="305">
        <v>0</v>
      </c>
      <c r="BO225" s="305">
        <v>0</v>
      </c>
      <c r="BP225" s="305">
        <v>-177661.72168078335</v>
      </c>
      <c r="BQ225" s="305">
        <v>0</v>
      </c>
      <c r="BR225" s="305">
        <v>0</v>
      </c>
      <c r="BS225" s="305">
        <v>0</v>
      </c>
      <c r="BT225" s="305">
        <v>0</v>
      </c>
      <c r="BU225" s="305">
        <v>0</v>
      </c>
      <c r="BV225" s="305">
        <v>0</v>
      </c>
      <c r="BW225" s="305">
        <v>0</v>
      </c>
      <c r="BX225" s="305">
        <v>0</v>
      </c>
      <c r="BY225" s="305">
        <v>0</v>
      </c>
      <c r="BZ225" s="305">
        <v>0</v>
      </c>
      <c r="CA225" s="305">
        <v>0</v>
      </c>
    </row>
    <row r="226" spans="1:79" x14ac:dyDescent="0.2">
      <c r="B226" s="116" t="s">
        <v>259</v>
      </c>
      <c r="D226" s="305">
        <v>0</v>
      </c>
      <c r="E226" s="305">
        <v>0</v>
      </c>
      <c r="F226" s="305">
        <v>0</v>
      </c>
      <c r="G226" s="305">
        <v>0</v>
      </c>
      <c r="H226" s="305">
        <v>0</v>
      </c>
      <c r="I226" s="305">
        <v>0</v>
      </c>
      <c r="J226" s="305">
        <v>0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0</v>
      </c>
      <c r="W226" s="305">
        <v>0</v>
      </c>
      <c r="X226" s="305">
        <v>0</v>
      </c>
      <c r="Y226" s="305">
        <v>0</v>
      </c>
      <c r="Z226" s="305">
        <v>0</v>
      </c>
      <c r="AA226" s="305">
        <v>0</v>
      </c>
      <c r="AB226" s="305">
        <v>0</v>
      </c>
      <c r="AC226" s="305">
        <v>0</v>
      </c>
      <c r="AD226" s="305">
        <v>0</v>
      </c>
      <c r="AE226" s="305">
        <v>0</v>
      </c>
      <c r="AF226" s="305">
        <v>0</v>
      </c>
      <c r="AG226" s="305">
        <v>0</v>
      </c>
      <c r="AH226" s="305">
        <v>0</v>
      </c>
      <c r="AI226" s="305">
        <v>0</v>
      </c>
      <c r="AJ226" s="305">
        <v>0</v>
      </c>
      <c r="AK226" s="305">
        <v>0</v>
      </c>
      <c r="AL226" s="305">
        <v>0</v>
      </c>
      <c r="AM226" s="305">
        <v>0</v>
      </c>
      <c r="AN226" s="305">
        <v>0</v>
      </c>
      <c r="AO226" s="305">
        <v>0</v>
      </c>
      <c r="AP226" s="305">
        <v>0</v>
      </c>
      <c r="AQ226" s="305">
        <v>0</v>
      </c>
      <c r="AR226" s="305">
        <v>0</v>
      </c>
      <c r="AS226" s="305">
        <v>0</v>
      </c>
      <c r="AT226" s="305">
        <v>0</v>
      </c>
      <c r="AU226" s="305">
        <v>0</v>
      </c>
      <c r="AV226" s="305">
        <v>0</v>
      </c>
      <c r="AW226" s="305">
        <v>0</v>
      </c>
      <c r="AX226" s="305">
        <v>0</v>
      </c>
      <c r="AY226" s="305">
        <v>0</v>
      </c>
      <c r="AZ226" s="305">
        <v>0</v>
      </c>
      <c r="BA226" s="305">
        <v>0</v>
      </c>
      <c r="BB226" s="305">
        <v>0</v>
      </c>
      <c r="BC226" s="305">
        <v>0</v>
      </c>
      <c r="BD226" s="305">
        <v>0</v>
      </c>
      <c r="BE226" s="305">
        <v>0</v>
      </c>
      <c r="BF226" s="305">
        <v>0</v>
      </c>
      <c r="BG226" s="305">
        <v>0</v>
      </c>
      <c r="BH226" s="305">
        <v>0</v>
      </c>
      <c r="BI226" s="305">
        <v>0</v>
      </c>
      <c r="BJ226" s="305">
        <v>0</v>
      </c>
      <c r="BK226" s="305">
        <v>0</v>
      </c>
      <c r="BL226" s="117">
        <f>-'FPC Sch 8&amp;24'!C38</f>
        <v>0</v>
      </c>
      <c r="BM226" s="117">
        <f>-'FPC Sch 8&amp;24'!D38</f>
        <v>0</v>
      </c>
      <c r="BN226" s="117">
        <f>-'FPC Sch 8&amp;24'!E38</f>
        <v>0</v>
      </c>
      <c r="BO226" s="117">
        <f>-'FPC Sch 8&amp;24'!F38</f>
        <v>0</v>
      </c>
      <c r="BP226" s="117">
        <f>-'FPC Sch 8&amp;24'!G38</f>
        <v>12658.11</v>
      </c>
      <c r="BQ226" s="117">
        <f>-'FPC Sch 8&amp;24'!H38</f>
        <v>11679.1</v>
      </c>
      <c r="BR226" s="117">
        <f>-'FPC Sch 8&amp;24'!I38</f>
        <v>13336.02</v>
      </c>
      <c r="BS226" s="117">
        <f>-'FPC Sch 8&amp;24'!J38</f>
        <v>13205.21</v>
      </c>
      <c r="BT226" s="117">
        <f>-'FPC Sch 8&amp;24'!K38</f>
        <v>11561.04</v>
      </c>
      <c r="BU226" s="117">
        <f>-'FPC Sch 8&amp;24'!L38</f>
        <v>12699.51</v>
      </c>
      <c r="BV226" s="117">
        <f>-'FPC Sch 8&amp;24'!M38</f>
        <v>13527.84</v>
      </c>
      <c r="BW226" s="117">
        <f>-'FPC Sch 8&amp;24'!N38</f>
        <v>14507.34</v>
      </c>
      <c r="BX226" s="305">
        <v>15092.74</v>
      </c>
      <c r="BY226" s="305">
        <v>14009.44</v>
      </c>
      <c r="BZ226" s="117">
        <f>-'Amort Estimate'!I25</f>
        <v>16162.062138475345</v>
      </c>
      <c r="CA226" s="117">
        <f>-'Amort Estimate'!J25</f>
        <v>14449.780345334701</v>
      </c>
    </row>
    <row r="227" spans="1:79" x14ac:dyDescent="0.2">
      <c r="B227" s="39" t="s">
        <v>260</v>
      </c>
      <c r="D227" s="118">
        <f t="shared" ref="D227:BO227" si="487">SUM(D225:D226)</f>
        <v>0</v>
      </c>
      <c r="E227" s="118">
        <f t="shared" si="487"/>
        <v>0</v>
      </c>
      <c r="F227" s="118">
        <f t="shared" si="487"/>
        <v>0</v>
      </c>
      <c r="G227" s="118">
        <f t="shared" si="487"/>
        <v>0</v>
      </c>
      <c r="H227" s="118">
        <f t="shared" si="487"/>
        <v>0</v>
      </c>
      <c r="I227" s="118">
        <f t="shared" si="487"/>
        <v>0</v>
      </c>
      <c r="J227" s="118">
        <f t="shared" si="487"/>
        <v>0</v>
      </c>
      <c r="K227" s="118">
        <f t="shared" si="487"/>
        <v>0</v>
      </c>
      <c r="L227" s="118">
        <f t="shared" si="487"/>
        <v>0</v>
      </c>
      <c r="M227" s="118">
        <f t="shared" si="487"/>
        <v>0</v>
      </c>
      <c r="N227" s="118">
        <f t="shared" si="487"/>
        <v>0</v>
      </c>
      <c r="O227" s="118">
        <f t="shared" si="487"/>
        <v>0</v>
      </c>
      <c r="P227" s="118">
        <f t="shared" si="487"/>
        <v>0</v>
      </c>
      <c r="Q227" s="118">
        <f t="shared" si="487"/>
        <v>0</v>
      </c>
      <c r="R227" s="118">
        <f t="shared" si="487"/>
        <v>0</v>
      </c>
      <c r="S227" s="118">
        <f t="shared" si="487"/>
        <v>0</v>
      </c>
      <c r="T227" s="118">
        <f t="shared" si="487"/>
        <v>0</v>
      </c>
      <c r="U227" s="118">
        <f t="shared" si="487"/>
        <v>0</v>
      </c>
      <c r="V227" s="118">
        <f t="shared" si="487"/>
        <v>0</v>
      </c>
      <c r="W227" s="118">
        <f t="shared" si="487"/>
        <v>0</v>
      </c>
      <c r="X227" s="118">
        <f t="shared" si="487"/>
        <v>0</v>
      </c>
      <c r="Y227" s="118">
        <f t="shared" si="487"/>
        <v>0</v>
      </c>
      <c r="Z227" s="118">
        <f t="shared" si="487"/>
        <v>0</v>
      </c>
      <c r="AA227" s="118">
        <f t="shared" si="487"/>
        <v>0</v>
      </c>
      <c r="AB227" s="118">
        <f t="shared" si="487"/>
        <v>0</v>
      </c>
      <c r="AC227" s="118">
        <f t="shared" si="487"/>
        <v>0</v>
      </c>
      <c r="AD227" s="118">
        <f t="shared" si="487"/>
        <v>0</v>
      </c>
      <c r="AE227" s="118">
        <f t="shared" si="487"/>
        <v>0</v>
      </c>
      <c r="AF227" s="118">
        <f t="shared" si="487"/>
        <v>0</v>
      </c>
      <c r="AG227" s="118">
        <f t="shared" si="487"/>
        <v>0</v>
      </c>
      <c r="AH227" s="118">
        <f t="shared" si="487"/>
        <v>0</v>
      </c>
      <c r="AI227" s="118">
        <f t="shared" si="487"/>
        <v>0</v>
      </c>
      <c r="AJ227" s="118">
        <f t="shared" si="487"/>
        <v>0</v>
      </c>
      <c r="AK227" s="118">
        <f t="shared" si="487"/>
        <v>0</v>
      </c>
      <c r="AL227" s="118">
        <f t="shared" si="487"/>
        <v>0</v>
      </c>
      <c r="AM227" s="118">
        <f t="shared" si="487"/>
        <v>0</v>
      </c>
      <c r="AN227" s="118">
        <f t="shared" si="487"/>
        <v>0</v>
      </c>
      <c r="AO227" s="118">
        <f t="shared" si="487"/>
        <v>0</v>
      </c>
      <c r="AP227" s="118">
        <f t="shared" si="487"/>
        <v>0</v>
      </c>
      <c r="AQ227" s="118">
        <f t="shared" si="487"/>
        <v>0</v>
      </c>
      <c r="AR227" s="118">
        <f t="shared" si="487"/>
        <v>0</v>
      </c>
      <c r="AS227" s="118">
        <f t="shared" si="487"/>
        <v>0</v>
      </c>
      <c r="AT227" s="118">
        <f t="shared" si="487"/>
        <v>0</v>
      </c>
      <c r="AU227" s="118">
        <f t="shared" si="487"/>
        <v>0</v>
      </c>
      <c r="AV227" s="118">
        <f t="shared" si="487"/>
        <v>0</v>
      </c>
      <c r="AW227" s="118">
        <f t="shared" si="487"/>
        <v>0</v>
      </c>
      <c r="AX227" s="118">
        <f t="shared" si="487"/>
        <v>0</v>
      </c>
      <c r="AY227" s="118">
        <f t="shared" si="487"/>
        <v>0</v>
      </c>
      <c r="AZ227" s="118">
        <f t="shared" si="487"/>
        <v>0</v>
      </c>
      <c r="BA227" s="118">
        <f t="shared" si="487"/>
        <v>0</v>
      </c>
      <c r="BB227" s="118">
        <f t="shared" si="487"/>
        <v>0</v>
      </c>
      <c r="BC227" s="118">
        <f t="shared" si="487"/>
        <v>0</v>
      </c>
      <c r="BD227" s="118">
        <f t="shared" si="487"/>
        <v>0</v>
      </c>
      <c r="BE227" s="118">
        <f t="shared" si="487"/>
        <v>0</v>
      </c>
      <c r="BF227" s="118">
        <f t="shared" si="487"/>
        <v>0</v>
      </c>
      <c r="BG227" s="118">
        <f t="shared" si="487"/>
        <v>0</v>
      </c>
      <c r="BH227" s="118">
        <f t="shared" si="487"/>
        <v>0</v>
      </c>
      <c r="BI227" s="118">
        <f t="shared" si="487"/>
        <v>0</v>
      </c>
      <c r="BJ227" s="118">
        <f t="shared" si="487"/>
        <v>0</v>
      </c>
      <c r="BK227" s="118">
        <f t="shared" si="487"/>
        <v>0</v>
      </c>
      <c r="BL227" s="118">
        <f t="shared" si="487"/>
        <v>0</v>
      </c>
      <c r="BM227" s="118">
        <f t="shared" si="487"/>
        <v>0</v>
      </c>
      <c r="BN227" s="118">
        <f t="shared" si="487"/>
        <v>0</v>
      </c>
      <c r="BO227" s="118">
        <f t="shared" si="487"/>
        <v>0</v>
      </c>
      <c r="BP227" s="118">
        <f t="shared" ref="BP227:BV227" si="488">SUM(BP225:BP226)</f>
        <v>-165003.61168078333</v>
      </c>
      <c r="BQ227" s="118">
        <f t="shared" si="488"/>
        <v>11679.1</v>
      </c>
      <c r="BR227" s="118">
        <f t="shared" si="488"/>
        <v>13336.02</v>
      </c>
      <c r="BS227" s="118">
        <f t="shared" si="488"/>
        <v>13205.21</v>
      </c>
      <c r="BT227" s="118">
        <f t="shared" si="488"/>
        <v>11561.04</v>
      </c>
      <c r="BU227" s="118">
        <f t="shared" si="488"/>
        <v>12699.51</v>
      </c>
      <c r="BV227" s="118">
        <f t="shared" si="488"/>
        <v>13527.84</v>
      </c>
      <c r="BW227" s="118">
        <f t="shared" ref="BW227:CA227" si="489">SUM(BW225:BW226)</f>
        <v>14507.34</v>
      </c>
      <c r="BX227" s="118">
        <f t="shared" si="489"/>
        <v>15092.74</v>
      </c>
      <c r="BY227" s="118">
        <f t="shared" si="489"/>
        <v>14009.44</v>
      </c>
      <c r="BZ227" s="118">
        <f t="shared" si="489"/>
        <v>16162.062138475345</v>
      </c>
      <c r="CA227" s="118">
        <f t="shared" si="489"/>
        <v>14449.780345334701</v>
      </c>
    </row>
    <row r="228" spans="1:79" x14ac:dyDescent="0.2">
      <c r="B228" s="39" t="s">
        <v>261</v>
      </c>
      <c r="D228" s="115">
        <f t="shared" ref="D228:BO228" si="490">D224+D227</f>
        <v>0</v>
      </c>
      <c r="E228" s="115">
        <f t="shared" si="490"/>
        <v>0</v>
      </c>
      <c r="F228" s="115">
        <f t="shared" si="490"/>
        <v>0</v>
      </c>
      <c r="G228" s="115">
        <f t="shared" si="490"/>
        <v>0</v>
      </c>
      <c r="H228" s="115">
        <f t="shared" si="490"/>
        <v>0</v>
      </c>
      <c r="I228" s="115">
        <f t="shared" si="490"/>
        <v>0</v>
      </c>
      <c r="J228" s="115">
        <f t="shared" si="490"/>
        <v>0</v>
      </c>
      <c r="K228" s="115">
        <f t="shared" si="490"/>
        <v>0</v>
      </c>
      <c r="L228" s="115">
        <f t="shared" si="490"/>
        <v>0</v>
      </c>
      <c r="M228" s="115">
        <f t="shared" si="490"/>
        <v>0</v>
      </c>
      <c r="N228" s="115">
        <f t="shared" si="490"/>
        <v>0</v>
      </c>
      <c r="O228" s="115">
        <f t="shared" si="490"/>
        <v>0</v>
      </c>
      <c r="P228" s="115">
        <f t="shared" si="490"/>
        <v>0</v>
      </c>
      <c r="Q228" s="115">
        <f t="shared" si="490"/>
        <v>0</v>
      </c>
      <c r="R228" s="115">
        <f t="shared" si="490"/>
        <v>0</v>
      </c>
      <c r="S228" s="115">
        <f t="shared" si="490"/>
        <v>0</v>
      </c>
      <c r="T228" s="115">
        <f t="shared" si="490"/>
        <v>0</v>
      </c>
      <c r="U228" s="115">
        <f t="shared" si="490"/>
        <v>0</v>
      </c>
      <c r="V228" s="115">
        <f t="shared" si="490"/>
        <v>0</v>
      </c>
      <c r="W228" s="115">
        <f t="shared" si="490"/>
        <v>0</v>
      </c>
      <c r="X228" s="115">
        <f t="shared" si="490"/>
        <v>0</v>
      </c>
      <c r="Y228" s="115">
        <f t="shared" si="490"/>
        <v>0</v>
      </c>
      <c r="Z228" s="115">
        <f t="shared" si="490"/>
        <v>0</v>
      </c>
      <c r="AA228" s="115">
        <f t="shared" si="490"/>
        <v>0</v>
      </c>
      <c r="AB228" s="115">
        <f t="shared" si="490"/>
        <v>0</v>
      </c>
      <c r="AC228" s="115">
        <f t="shared" si="490"/>
        <v>0</v>
      </c>
      <c r="AD228" s="115">
        <f t="shared" si="490"/>
        <v>0</v>
      </c>
      <c r="AE228" s="115">
        <f t="shared" si="490"/>
        <v>0</v>
      </c>
      <c r="AF228" s="115">
        <f t="shared" si="490"/>
        <v>0</v>
      </c>
      <c r="AG228" s="115">
        <f t="shared" si="490"/>
        <v>0</v>
      </c>
      <c r="AH228" s="115">
        <f t="shared" si="490"/>
        <v>0</v>
      </c>
      <c r="AI228" s="115">
        <f t="shared" si="490"/>
        <v>0</v>
      </c>
      <c r="AJ228" s="115">
        <f t="shared" si="490"/>
        <v>0</v>
      </c>
      <c r="AK228" s="115">
        <f t="shared" si="490"/>
        <v>0</v>
      </c>
      <c r="AL228" s="115">
        <f t="shared" si="490"/>
        <v>0</v>
      </c>
      <c r="AM228" s="115">
        <f t="shared" si="490"/>
        <v>0</v>
      </c>
      <c r="AN228" s="115">
        <f t="shared" si="490"/>
        <v>0</v>
      </c>
      <c r="AO228" s="115">
        <f t="shared" si="490"/>
        <v>0</v>
      </c>
      <c r="AP228" s="115">
        <f t="shared" si="490"/>
        <v>0</v>
      </c>
      <c r="AQ228" s="115">
        <f t="shared" si="490"/>
        <v>0</v>
      </c>
      <c r="AR228" s="115">
        <f t="shared" si="490"/>
        <v>0</v>
      </c>
      <c r="AS228" s="115">
        <f t="shared" si="490"/>
        <v>0</v>
      </c>
      <c r="AT228" s="115">
        <f t="shared" si="490"/>
        <v>0</v>
      </c>
      <c r="AU228" s="115">
        <f t="shared" si="490"/>
        <v>0</v>
      </c>
      <c r="AV228" s="115">
        <f t="shared" si="490"/>
        <v>0</v>
      </c>
      <c r="AW228" s="115">
        <f t="shared" si="490"/>
        <v>0</v>
      </c>
      <c r="AX228" s="115">
        <f t="shared" si="490"/>
        <v>0</v>
      </c>
      <c r="AY228" s="115">
        <f t="shared" si="490"/>
        <v>0</v>
      </c>
      <c r="AZ228" s="115">
        <f t="shared" si="490"/>
        <v>0</v>
      </c>
      <c r="BA228" s="115">
        <f t="shared" si="490"/>
        <v>0</v>
      </c>
      <c r="BB228" s="115">
        <f t="shared" si="490"/>
        <v>0</v>
      </c>
      <c r="BC228" s="115">
        <f t="shared" si="490"/>
        <v>0</v>
      </c>
      <c r="BD228" s="115">
        <f t="shared" si="490"/>
        <v>0</v>
      </c>
      <c r="BE228" s="115">
        <f t="shared" si="490"/>
        <v>0</v>
      </c>
      <c r="BF228" s="115">
        <f t="shared" si="490"/>
        <v>0</v>
      </c>
      <c r="BG228" s="115">
        <f t="shared" si="490"/>
        <v>0</v>
      </c>
      <c r="BH228" s="115">
        <f t="shared" si="490"/>
        <v>0</v>
      </c>
      <c r="BI228" s="115">
        <f t="shared" si="490"/>
        <v>0</v>
      </c>
      <c r="BJ228" s="115">
        <f t="shared" si="490"/>
        <v>0</v>
      </c>
      <c r="BK228" s="115">
        <f t="shared" si="490"/>
        <v>0</v>
      </c>
      <c r="BL228" s="115">
        <f t="shared" si="490"/>
        <v>0</v>
      </c>
      <c r="BM228" s="115">
        <f t="shared" si="490"/>
        <v>0</v>
      </c>
      <c r="BN228" s="115">
        <f t="shared" si="490"/>
        <v>0</v>
      </c>
      <c r="BO228" s="115">
        <f t="shared" si="490"/>
        <v>0</v>
      </c>
      <c r="BP228" s="115">
        <f t="shared" ref="BP228:BV228" si="491">BP224+BP227</f>
        <v>-165003.61168078333</v>
      </c>
      <c r="BQ228" s="115">
        <f t="shared" si="491"/>
        <v>-153324.51168078333</v>
      </c>
      <c r="BR228" s="115">
        <f t="shared" si="491"/>
        <v>-139988.49168078334</v>
      </c>
      <c r="BS228" s="115">
        <f t="shared" si="491"/>
        <v>-126783.28168078334</v>
      </c>
      <c r="BT228" s="115">
        <f t="shared" si="491"/>
        <v>-115222.24168078334</v>
      </c>
      <c r="BU228" s="115">
        <f t="shared" si="491"/>
        <v>-102522.73168078334</v>
      </c>
      <c r="BV228" s="115">
        <f t="shared" si="491"/>
        <v>-88994.891680783345</v>
      </c>
      <c r="BW228" s="115">
        <f t="shared" ref="BW228:CA228" si="492">BW224+BW227</f>
        <v>-74487.551680783348</v>
      </c>
      <c r="BX228" s="115">
        <f t="shared" si="492"/>
        <v>-59394.81168078335</v>
      </c>
      <c r="BY228" s="115">
        <f t="shared" si="492"/>
        <v>-45385.371680783348</v>
      </c>
      <c r="BZ228" s="115">
        <f t="shared" si="492"/>
        <v>-29223.309542308001</v>
      </c>
      <c r="CA228" s="115">
        <f t="shared" si="492"/>
        <v>-14773.529196973301</v>
      </c>
    </row>
    <row r="229" spans="1:79" x14ac:dyDescent="0.2"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5"/>
      <c r="BX229" s="115"/>
      <c r="BY229" s="115"/>
      <c r="BZ229" s="115"/>
      <c r="CA229" s="115"/>
    </row>
    <row r="230" spans="1:79" x14ac:dyDescent="0.2">
      <c r="A230" s="4" t="s">
        <v>264</v>
      </c>
      <c r="C230" s="114">
        <v>18237461</v>
      </c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5"/>
      <c r="BX230" s="115"/>
      <c r="BY230" s="115"/>
      <c r="BZ230" s="115"/>
      <c r="CA230" s="115"/>
    </row>
    <row r="231" spans="1:79" x14ac:dyDescent="0.2">
      <c r="B231" s="39" t="s">
        <v>257</v>
      </c>
      <c r="C231" s="114">
        <v>25400861</v>
      </c>
      <c r="D231" s="115">
        <f t="shared" ref="D231:BO231" si="493">C235</f>
        <v>0</v>
      </c>
      <c r="E231" s="115">
        <f t="shared" si="493"/>
        <v>0</v>
      </c>
      <c r="F231" s="115">
        <f t="shared" si="493"/>
        <v>0</v>
      </c>
      <c r="G231" s="115">
        <f t="shared" si="493"/>
        <v>0</v>
      </c>
      <c r="H231" s="115">
        <f t="shared" si="493"/>
        <v>0</v>
      </c>
      <c r="I231" s="115">
        <f t="shared" si="493"/>
        <v>0</v>
      </c>
      <c r="J231" s="115">
        <f t="shared" si="493"/>
        <v>0</v>
      </c>
      <c r="K231" s="115">
        <f t="shared" si="493"/>
        <v>0</v>
      </c>
      <c r="L231" s="115">
        <f t="shared" si="493"/>
        <v>0</v>
      </c>
      <c r="M231" s="115">
        <f t="shared" si="493"/>
        <v>0</v>
      </c>
      <c r="N231" s="115">
        <f t="shared" si="493"/>
        <v>0</v>
      </c>
      <c r="O231" s="115">
        <f t="shared" si="493"/>
        <v>0</v>
      </c>
      <c r="P231" s="115">
        <f t="shared" si="493"/>
        <v>0</v>
      </c>
      <c r="Q231" s="115">
        <f t="shared" si="493"/>
        <v>0</v>
      </c>
      <c r="R231" s="115">
        <f t="shared" si="493"/>
        <v>0</v>
      </c>
      <c r="S231" s="115">
        <f t="shared" si="493"/>
        <v>0</v>
      </c>
      <c r="T231" s="115">
        <f t="shared" si="493"/>
        <v>0</v>
      </c>
      <c r="U231" s="115">
        <f t="shared" si="493"/>
        <v>0</v>
      </c>
      <c r="V231" s="115">
        <f t="shared" si="493"/>
        <v>0</v>
      </c>
      <c r="W231" s="115">
        <f t="shared" si="493"/>
        <v>0</v>
      </c>
      <c r="X231" s="115">
        <f t="shared" si="493"/>
        <v>0</v>
      </c>
      <c r="Y231" s="115">
        <f t="shared" si="493"/>
        <v>0</v>
      </c>
      <c r="Z231" s="115">
        <f t="shared" si="493"/>
        <v>0</v>
      </c>
      <c r="AA231" s="115">
        <f t="shared" si="493"/>
        <v>0</v>
      </c>
      <c r="AB231" s="115">
        <f t="shared" si="493"/>
        <v>0</v>
      </c>
      <c r="AC231" s="115">
        <f t="shared" si="493"/>
        <v>0</v>
      </c>
      <c r="AD231" s="115">
        <f t="shared" si="493"/>
        <v>0</v>
      </c>
      <c r="AE231" s="115">
        <f t="shared" si="493"/>
        <v>0</v>
      </c>
      <c r="AF231" s="115">
        <f t="shared" si="493"/>
        <v>0</v>
      </c>
      <c r="AG231" s="115">
        <f t="shared" si="493"/>
        <v>0</v>
      </c>
      <c r="AH231" s="115">
        <f t="shared" si="493"/>
        <v>0</v>
      </c>
      <c r="AI231" s="115">
        <f t="shared" si="493"/>
        <v>0</v>
      </c>
      <c r="AJ231" s="115">
        <f t="shared" si="493"/>
        <v>0</v>
      </c>
      <c r="AK231" s="115">
        <f t="shared" si="493"/>
        <v>0</v>
      </c>
      <c r="AL231" s="115">
        <f t="shared" si="493"/>
        <v>0</v>
      </c>
      <c r="AM231" s="115">
        <f t="shared" si="493"/>
        <v>0</v>
      </c>
      <c r="AN231" s="115">
        <f t="shared" si="493"/>
        <v>0</v>
      </c>
      <c r="AO231" s="115">
        <f t="shared" si="493"/>
        <v>0</v>
      </c>
      <c r="AP231" s="115">
        <f t="shared" si="493"/>
        <v>0</v>
      </c>
      <c r="AQ231" s="115">
        <f t="shared" si="493"/>
        <v>0</v>
      </c>
      <c r="AR231" s="115">
        <f t="shared" si="493"/>
        <v>0</v>
      </c>
      <c r="AS231" s="115">
        <f t="shared" si="493"/>
        <v>0</v>
      </c>
      <c r="AT231" s="115">
        <f t="shared" si="493"/>
        <v>0</v>
      </c>
      <c r="AU231" s="115">
        <f t="shared" si="493"/>
        <v>0</v>
      </c>
      <c r="AV231" s="115">
        <f t="shared" si="493"/>
        <v>0</v>
      </c>
      <c r="AW231" s="115">
        <f t="shared" si="493"/>
        <v>0</v>
      </c>
      <c r="AX231" s="115">
        <f t="shared" si="493"/>
        <v>0</v>
      </c>
      <c r="AY231" s="115">
        <f t="shared" si="493"/>
        <v>0</v>
      </c>
      <c r="AZ231" s="115">
        <f t="shared" si="493"/>
        <v>0</v>
      </c>
      <c r="BA231" s="115">
        <f t="shared" si="493"/>
        <v>0</v>
      </c>
      <c r="BB231" s="115">
        <f t="shared" si="493"/>
        <v>0</v>
      </c>
      <c r="BC231" s="115">
        <f t="shared" si="493"/>
        <v>0</v>
      </c>
      <c r="BD231" s="115">
        <f t="shared" si="493"/>
        <v>0</v>
      </c>
      <c r="BE231" s="115">
        <f t="shared" si="493"/>
        <v>0</v>
      </c>
      <c r="BF231" s="115">
        <f t="shared" si="493"/>
        <v>0</v>
      </c>
      <c r="BG231" s="115">
        <f t="shared" si="493"/>
        <v>0</v>
      </c>
      <c r="BH231" s="115">
        <f t="shared" si="493"/>
        <v>0</v>
      </c>
      <c r="BI231" s="115">
        <f t="shared" si="493"/>
        <v>0</v>
      </c>
      <c r="BJ231" s="115">
        <f t="shared" si="493"/>
        <v>0</v>
      </c>
      <c r="BK231" s="115">
        <f t="shared" si="493"/>
        <v>0</v>
      </c>
      <c r="BL231" s="115">
        <f t="shared" si="493"/>
        <v>0</v>
      </c>
      <c r="BM231" s="115">
        <f t="shared" si="493"/>
        <v>0</v>
      </c>
      <c r="BN231" s="115">
        <f t="shared" si="493"/>
        <v>0</v>
      </c>
      <c r="BO231" s="115">
        <f t="shared" si="493"/>
        <v>0</v>
      </c>
      <c r="BP231" s="115">
        <f t="shared" ref="BP231" si="494">BO235</f>
        <v>0</v>
      </c>
      <c r="BQ231" s="115">
        <f t="shared" ref="BQ231" si="495">BP235</f>
        <v>987.2471703899904</v>
      </c>
      <c r="BR231" s="115">
        <f t="shared" ref="BR231" si="496">BQ235</f>
        <v>987.2471703899904</v>
      </c>
      <c r="BS231" s="115">
        <f t="shared" ref="BS231" si="497">BR235</f>
        <v>987.2471703899904</v>
      </c>
      <c r="BT231" s="115">
        <f t="shared" ref="BT231" si="498">BS235</f>
        <v>987.2471703899904</v>
      </c>
      <c r="BU231" s="115">
        <f t="shared" ref="BU231" si="499">BT235</f>
        <v>987.2471703899904</v>
      </c>
      <c r="BV231" s="115">
        <f t="shared" ref="BV231" si="500">BU235</f>
        <v>987.2471703899904</v>
      </c>
      <c r="BW231" s="115">
        <f t="shared" ref="BW231" si="501">BV235</f>
        <v>987.2471703899904</v>
      </c>
      <c r="BX231" s="115">
        <f t="shared" ref="BX231" si="502">BW235</f>
        <v>987.2471703899904</v>
      </c>
      <c r="BY231" s="115">
        <f t="shared" ref="BY231" si="503">BX235</f>
        <v>987.2471703899904</v>
      </c>
      <c r="BZ231" s="115">
        <f t="shared" ref="BZ231" si="504">BY235</f>
        <v>987.2471703899904</v>
      </c>
      <c r="CA231" s="115">
        <f t="shared" ref="CA231" si="505">BZ235</f>
        <v>987.2471703899904</v>
      </c>
    </row>
    <row r="232" spans="1:79" x14ac:dyDescent="0.2">
      <c r="B232" s="116" t="s">
        <v>258</v>
      </c>
      <c r="C232" s="119"/>
      <c r="D232" s="305">
        <v>0</v>
      </c>
      <c r="E232" s="305">
        <v>0</v>
      </c>
      <c r="F232" s="305">
        <v>0</v>
      </c>
      <c r="G232" s="305">
        <v>0</v>
      </c>
      <c r="H232" s="305">
        <v>0</v>
      </c>
      <c r="I232" s="305">
        <v>0</v>
      </c>
      <c r="J232" s="305">
        <v>0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0</v>
      </c>
      <c r="W232" s="305">
        <v>0</v>
      </c>
      <c r="X232" s="305">
        <v>0</v>
      </c>
      <c r="Y232" s="305">
        <v>0</v>
      </c>
      <c r="Z232" s="305">
        <v>0</v>
      </c>
      <c r="AA232" s="305">
        <v>0</v>
      </c>
      <c r="AB232" s="305">
        <v>0</v>
      </c>
      <c r="AC232" s="305">
        <v>0</v>
      </c>
      <c r="AD232" s="305">
        <v>0</v>
      </c>
      <c r="AE232" s="305">
        <v>0</v>
      </c>
      <c r="AF232" s="305">
        <v>0</v>
      </c>
      <c r="AG232" s="305">
        <v>0</v>
      </c>
      <c r="AH232" s="305">
        <v>0</v>
      </c>
      <c r="AI232" s="305">
        <v>0</v>
      </c>
      <c r="AJ232" s="305">
        <v>0</v>
      </c>
      <c r="AK232" s="305">
        <v>0</v>
      </c>
      <c r="AL232" s="305">
        <v>0</v>
      </c>
      <c r="AM232" s="305">
        <v>0</v>
      </c>
      <c r="AN232" s="305">
        <v>0</v>
      </c>
      <c r="AO232" s="305">
        <v>0</v>
      </c>
      <c r="AP232" s="305">
        <v>0</v>
      </c>
      <c r="AQ232" s="305">
        <v>0</v>
      </c>
      <c r="AR232" s="305">
        <v>0</v>
      </c>
      <c r="AS232" s="305">
        <v>0</v>
      </c>
      <c r="AT232" s="305">
        <v>0</v>
      </c>
      <c r="AU232" s="305">
        <v>0</v>
      </c>
      <c r="AV232" s="305">
        <v>0</v>
      </c>
      <c r="AW232" s="305">
        <v>0</v>
      </c>
      <c r="AX232" s="305">
        <v>0</v>
      </c>
      <c r="AY232" s="305">
        <v>0</v>
      </c>
      <c r="AZ232" s="305">
        <v>0</v>
      </c>
      <c r="BA232" s="305">
        <v>0</v>
      </c>
      <c r="BB232" s="305">
        <v>0</v>
      </c>
      <c r="BC232" s="305">
        <v>0</v>
      </c>
      <c r="BD232" s="305">
        <v>0</v>
      </c>
      <c r="BE232" s="305">
        <v>0</v>
      </c>
      <c r="BF232" s="305">
        <v>0</v>
      </c>
      <c r="BG232" s="305">
        <v>0</v>
      </c>
      <c r="BH232" s="305">
        <v>0</v>
      </c>
      <c r="BI232" s="305">
        <v>0</v>
      </c>
      <c r="BJ232" s="305">
        <v>0</v>
      </c>
      <c r="BK232" s="305">
        <v>0</v>
      </c>
      <c r="BL232" s="305">
        <v>0</v>
      </c>
      <c r="BM232" s="305">
        <v>0</v>
      </c>
      <c r="BN232" s="305">
        <v>0</v>
      </c>
      <c r="BO232" s="305">
        <v>0</v>
      </c>
      <c r="BP232" s="305">
        <v>987.2471703899904</v>
      </c>
      <c r="BQ232" s="305">
        <v>0</v>
      </c>
      <c r="BR232" s="305">
        <v>0</v>
      </c>
      <c r="BS232" s="305">
        <v>0</v>
      </c>
      <c r="BT232" s="305">
        <v>0</v>
      </c>
      <c r="BU232" s="305">
        <v>0</v>
      </c>
      <c r="BV232" s="305">
        <v>0</v>
      </c>
      <c r="BW232" s="305">
        <v>0</v>
      </c>
      <c r="BX232" s="305">
        <v>0</v>
      </c>
      <c r="BY232" s="305">
        <v>0</v>
      </c>
      <c r="BZ232" s="305">
        <v>0</v>
      </c>
      <c r="CA232" s="305">
        <v>0</v>
      </c>
    </row>
    <row r="233" spans="1:79" x14ac:dyDescent="0.2">
      <c r="B233" s="116" t="s">
        <v>259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5">
        <v>0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0</v>
      </c>
      <c r="W233" s="305">
        <v>0</v>
      </c>
      <c r="X233" s="305">
        <v>0</v>
      </c>
      <c r="Y233" s="305">
        <v>0</v>
      </c>
      <c r="Z233" s="305">
        <v>0</v>
      </c>
      <c r="AA233" s="305">
        <v>0</v>
      </c>
      <c r="AB233" s="305">
        <v>0</v>
      </c>
      <c r="AC233" s="305">
        <v>0</v>
      </c>
      <c r="AD233" s="305">
        <v>0</v>
      </c>
      <c r="AE233" s="305">
        <v>0</v>
      </c>
      <c r="AF233" s="305">
        <v>0</v>
      </c>
      <c r="AG233" s="305">
        <v>0</v>
      </c>
      <c r="AH233" s="305">
        <v>0</v>
      </c>
      <c r="AI233" s="305">
        <v>0</v>
      </c>
      <c r="AJ233" s="305">
        <v>0</v>
      </c>
      <c r="AK233" s="305">
        <v>0</v>
      </c>
      <c r="AL233" s="305">
        <v>0</v>
      </c>
      <c r="AM233" s="305">
        <v>0</v>
      </c>
      <c r="AN233" s="305">
        <v>0</v>
      </c>
      <c r="AO233" s="305">
        <v>0</v>
      </c>
      <c r="AP233" s="305">
        <v>0</v>
      </c>
      <c r="AQ233" s="305">
        <v>0</v>
      </c>
      <c r="AR233" s="305">
        <v>0</v>
      </c>
      <c r="AS233" s="305">
        <v>0</v>
      </c>
      <c r="AT233" s="305">
        <v>0</v>
      </c>
      <c r="AU233" s="305">
        <v>0</v>
      </c>
      <c r="AV233" s="305">
        <v>0</v>
      </c>
      <c r="AW233" s="305">
        <v>0</v>
      </c>
      <c r="AX233" s="305">
        <v>0</v>
      </c>
      <c r="AY233" s="305">
        <v>0</v>
      </c>
      <c r="AZ233" s="305">
        <v>0</v>
      </c>
      <c r="BA233" s="305">
        <v>0</v>
      </c>
      <c r="BB233" s="305">
        <v>0</v>
      </c>
      <c r="BC233" s="305">
        <v>0</v>
      </c>
      <c r="BD233" s="305">
        <v>0</v>
      </c>
      <c r="BE233" s="305">
        <v>0</v>
      </c>
      <c r="BF233" s="305">
        <v>0</v>
      </c>
      <c r="BG233" s="305">
        <v>0</v>
      </c>
      <c r="BH233" s="305">
        <v>0</v>
      </c>
      <c r="BI233" s="305">
        <v>0</v>
      </c>
      <c r="BJ233" s="305">
        <v>0</v>
      </c>
      <c r="BK233" s="305">
        <v>0</v>
      </c>
      <c r="BL233" s="117">
        <f>-'FPC Sch 7A,11,25,29,35,43'!C38</f>
        <v>0</v>
      </c>
      <c r="BM233" s="117">
        <f>-'FPC Sch 7A,11,25,29,35,43'!D38</f>
        <v>0</v>
      </c>
      <c r="BN233" s="117">
        <f>-'FPC Sch 7A,11,25,29,35,43'!E38</f>
        <v>0</v>
      </c>
      <c r="BO233" s="117">
        <f>-'FPC Sch 7A,11,25,29,35,43'!F38</f>
        <v>0</v>
      </c>
      <c r="BP233" s="117">
        <f>-'FPC Sch 7A,11,25,29,35,43'!G38</f>
        <v>0</v>
      </c>
      <c r="BQ233" s="117">
        <f>-'FPC Sch 7A,11,25,29,35,43'!H38</f>
        <v>0</v>
      </c>
      <c r="BR233" s="117">
        <f>-'FPC Sch 7A,11,25,29,35,43'!I38</f>
        <v>0</v>
      </c>
      <c r="BS233" s="117">
        <f>-'FPC Sch 7A,11,25,29,35,43'!J38</f>
        <v>0</v>
      </c>
      <c r="BT233" s="117">
        <f>-'FPC Sch 7A,11,25,29,35,43'!K38</f>
        <v>0</v>
      </c>
      <c r="BU233" s="117">
        <f>-'FPC Sch 7A,11,25,29,35,43'!L38</f>
        <v>0</v>
      </c>
      <c r="BV233" s="117">
        <f>-'FPC Sch 7A,11,25,29,35,43'!M38</f>
        <v>0</v>
      </c>
      <c r="BW233" s="117">
        <f>-'FPC Sch 7A,11,25,29,35,43'!N38</f>
        <v>0</v>
      </c>
      <c r="BX233" s="305">
        <v>0</v>
      </c>
      <c r="BY233" s="305">
        <v>0</v>
      </c>
      <c r="BZ233" s="117">
        <f>-'Amort Estimate'!I34</f>
        <v>0</v>
      </c>
      <c r="CA233" s="117">
        <f>-'Amort Estimate'!J34</f>
        <v>0</v>
      </c>
    </row>
    <row r="234" spans="1:79" x14ac:dyDescent="0.2">
      <c r="B234" s="39" t="s">
        <v>260</v>
      </c>
      <c r="D234" s="118">
        <f t="shared" ref="D234:BO234" si="506">SUM(D232:D233)</f>
        <v>0</v>
      </c>
      <c r="E234" s="118">
        <f t="shared" si="506"/>
        <v>0</v>
      </c>
      <c r="F234" s="118">
        <f t="shared" si="506"/>
        <v>0</v>
      </c>
      <c r="G234" s="118">
        <f t="shared" si="506"/>
        <v>0</v>
      </c>
      <c r="H234" s="118">
        <f t="shared" si="506"/>
        <v>0</v>
      </c>
      <c r="I234" s="118">
        <f t="shared" si="506"/>
        <v>0</v>
      </c>
      <c r="J234" s="118">
        <f t="shared" si="506"/>
        <v>0</v>
      </c>
      <c r="K234" s="118">
        <f t="shared" si="506"/>
        <v>0</v>
      </c>
      <c r="L234" s="118">
        <f t="shared" si="506"/>
        <v>0</v>
      </c>
      <c r="M234" s="118">
        <f t="shared" si="506"/>
        <v>0</v>
      </c>
      <c r="N234" s="118">
        <f t="shared" si="506"/>
        <v>0</v>
      </c>
      <c r="O234" s="118">
        <f t="shared" si="506"/>
        <v>0</v>
      </c>
      <c r="P234" s="118">
        <f t="shared" si="506"/>
        <v>0</v>
      </c>
      <c r="Q234" s="118">
        <f t="shared" si="506"/>
        <v>0</v>
      </c>
      <c r="R234" s="118">
        <f t="shared" si="506"/>
        <v>0</v>
      </c>
      <c r="S234" s="118">
        <f t="shared" si="506"/>
        <v>0</v>
      </c>
      <c r="T234" s="118">
        <f t="shared" si="506"/>
        <v>0</v>
      </c>
      <c r="U234" s="118">
        <f t="shared" si="506"/>
        <v>0</v>
      </c>
      <c r="V234" s="118">
        <f t="shared" si="506"/>
        <v>0</v>
      </c>
      <c r="W234" s="118">
        <f t="shared" si="506"/>
        <v>0</v>
      </c>
      <c r="X234" s="118">
        <f t="shared" si="506"/>
        <v>0</v>
      </c>
      <c r="Y234" s="118">
        <f t="shared" si="506"/>
        <v>0</v>
      </c>
      <c r="Z234" s="118">
        <f t="shared" si="506"/>
        <v>0</v>
      </c>
      <c r="AA234" s="118">
        <f t="shared" si="506"/>
        <v>0</v>
      </c>
      <c r="AB234" s="118">
        <f t="shared" si="506"/>
        <v>0</v>
      </c>
      <c r="AC234" s="118">
        <f t="shared" si="506"/>
        <v>0</v>
      </c>
      <c r="AD234" s="118">
        <f t="shared" si="506"/>
        <v>0</v>
      </c>
      <c r="AE234" s="118">
        <f t="shared" si="506"/>
        <v>0</v>
      </c>
      <c r="AF234" s="118">
        <f t="shared" si="506"/>
        <v>0</v>
      </c>
      <c r="AG234" s="118">
        <f t="shared" si="506"/>
        <v>0</v>
      </c>
      <c r="AH234" s="118">
        <f t="shared" si="506"/>
        <v>0</v>
      </c>
      <c r="AI234" s="118">
        <f t="shared" si="506"/>
        <v>0</v>
      </c>
      <c r="AJ234" s="118">
        <f t="shared" si="506"/>
        <v>0</v>
      </c>
      <c r="AK234" s="118">
        <f t="shared" si="506"/>
        <v>0</v>
      </c>
      <c r="AL234" s="118">
        <f t="shared" si="506"/>
        <v>0</v>
      </c>
      <c r="AM234" s="118">
        <f t="shared" si="506"/>
        <v>0</v>
      </c>
      <c r="AN234" s="118">
        <f t="shared" si="506"/>
        <v>0</v>
      </c>
      <c r="AO234" s="118">
        <f t="shared" si="506"/>
        <v>0</v>
      </c>
      <c r="AP234" s="118">
        <f t="shared" si="506"/>
        <v>0</v>
      </c>
      <c r="AQ234" s="118">
        <f t="shared" si="506"/>
        <v>0</v>
      </c>
      <c r="AR234" s="118">
        <f t="shared" si="506"/>
        <v>0</v>
      </c>
      <c r="AS234" s="118">
        <f t="shared" si="506"/>
        <v>0</v>
      </c>
      <c r="AT234" s="118">
        <f t="shared" si="506"/>
        <v>0</v>
      </c>
      <c r="AU234" s="118">
        <f t="shared" si="506"/>
        <v>0</v>
      </c>
      <c r="AV234" s="118">
        <f t="shared" si="506"/>
        <v>0</v>
      </c>
      <c r="AW234" s="118">
        <f t="shared" si="506"/>
        <v>0</v>
      </c>
      <c r="AX234" s="118">
        <f t="shared" si="506"/>
        <v>0</v>
      </c>
      <c r="AY234" s="118">
        <f t="shared" si="506"/>
        <v>0</v>
      </c>
      <c r="AZ234" s="118">
        <f t="shared" si="506"/>
        <v>0</v>
      </c>
      <c r="BA234" s="118">
        <f t="shared" si="506"/>
        <v>0</v>
      </c>
      <c r="BB234" s="118">
        <f t="shared" si="506"/>
        <v>0</v>
      </c>
      <c r="BC234" s="118">
        <f t="shared" si="506"/>
        <v>0</v>
      </c>
      <c r="BD234" s="118">
        <f t="shared" si="506"/>
        <v>0</v>
      </c>
      <c r="BE234" s="118">
        <f t="shared" si="506"/>
        <v>0</v>
      </c>
      <c r="BF234" s="118">
        <f t="shared" si="506"/>
        <v>0</v>
      </c>
      <c r="BG234" s="118">
        <f t="shared" si="506"/>
        <v>0</v>
      </c>
      <c r="BH234" s="118">
        <f t="shared" si="506"/>
        <v>0</v>
      </c>
      <c r="BI234" s="118">
        <f t="shared" si="506"/>
        <v>0</v>
      </c>
      <c r="BJ234" s="118">
        <f t="shared" si="506"/>
        <v>0</v>
      </c>
      <c r="BK234" s="118">
        <f t="shared" si="506"/>
        <v>0</v>
      </c>
      <c r="BL234" s="118">
        <f t="shared" si="506"/>
        <v>0</v>
      </c>
      <c r="BM234" s="118">
        <f t="shared" si="506"/>
        <v>0</v>
      </c>
      <c r="BN234" s="118">
        <f t="shared" si="506"/>
        <v>0</v>
      </c>
      <c r="BO234" s="118">
        <f t="shared" si="506"/>
        <v>0</v>
      </c>
      <c r="BP234" s="118">
        <f t="shared" ref="BP234:BV234" si="507">SUM(BP232:BP233)</f>
        <v>987.2471703899904</v>
      </c>
      <c r="BQ234" s="118">
        <f t="shared" si="507"/>
        <v>0</v>
      </c>
      <c r="BR234" s="118">
        <f t="shared" si="507"/>
        <v>0</v>
      </c>
      <c r="BS234" s="118">
        <f t="shared" si="507"/>
        <v>0</v>
      </c>
      <c r="BT234" s="118">
        <f t="shared" si="507"/>
        <v>0</v>
      </c>
      <c r="BU234" s="118">
        <f t="shared" si="507"/>
        <v>0</v>
      </c>
      <c r="BV234" s="118">
        <f t="shared" si="507"/>
        <v>0</v>
      </c>
      <c r="BW234" s="118">
        <f t="shared" ref="BW234:CA234" si="508">SUM(BW232:BW233)</f>
        <v>0</v>
      </c>
      <c r="BX234" s="118">
        <f t="shared" si="508"/>
        <v>0</v>
      </c>
      <c r="BY234" s="118">
        <f t="shared" si="508"/>
        <v>0</v>
      </c>
      <c r="BZ234" s="118">
        <f t="shared" si="508"/>
        <v>0</v>
      </c>
      <c r="CA234" s="118">
        <f t="shared" si="508"/>
        <v>0</v>
      </c>
    </row>
    <row r="235" spans="1:79" x14ac:dyDescent="0.2">
      <c r="B235" s="39" t="s">
        <v>261</v>
      </c>
      <c r="D235" s="115">
        <f t="shared" ref="D235:BO235" si="509">D231+D234</f>
        <v>0</v>
      </c>
      <c r="E235" s="115">
        <f t="shared" si="509"/>
        <v>0</v>
      </c>
      <c r="F235" s="115">
        <f t="shared" si="509"/>
        <v>0</v>
      </c>
      <c r="G235" s="115">
        <f t="shared" si="509"/>
        <v>0</v>
      </c>
      <c r="H235" s="115">
        <f t="shared" si="509"/>
        <v>0</v>
      </c>
      <c r="I235" s="115">
        <f t="shared" si="509"/>
        <v>0</v>
      </c>
      <c r="J235" s="115">
        <f t="shared" si="509"/>
        <v>0</v>
      </c>
      <c r="K235" s="115">
        <f t="shared" si="509"/>
        <v>0</v>
      </c>
      <c r="L235" s="115">
        <f t="shared" si="509"/>
        <v>0</v>
      </c>
      <c r="M235" s="115">
        <f t="shared" si="509"/>
        <v>0</v>
      </c>
      <c r="N235" s="115">
        <f t="shared" si="509"/>
        <v>0</v>
      </c>
      <c r="O235" s="115">
        <f t="shared" si="509"/>
        <v>0</v>
      </c>
      <c r="P235" s="115">
        <f t="shared" si="509"/>
        <v>0</v>
      </c>
      <c r="Q235" s="115">
        <f t="shared" si="509"/>
        <v>0</v>
      </c>
      <c r="R235" s="115">
        <f t="shared" si="509"/>
        <v>0</v>
      </c>
      <c r="S235" s="115">
        <f t="shared" si="509"/>
        <v>0</v>
      </c>
      <c r="T235" s="115">
        <f t="shared" si="509"/>
        <v>0</v>
      </c>
      <c r="U235" s="115">
        <f t="shared" si="509"/>
        <v>0</v>
      </c>
      <c r="V235" s="115">
        <f t="shared" si="509"/>
        <v>0</v>
      </c>
      <c r="W235" s="115">
        <f t="shared" si="509"/>
        <v>0</v>
      </c>
      <c r="X235" s="115">
        <f t="shared" si="509"/>
        <v>0</v>
      </c>
      <c r="Y235" s="115">
        <f t="shared" si="509"/>
        <v>0</v>
      </c>
      <c r="Z235" s="115">
        <f t="shared" si="509"/>
        <v>0</v>
      </c>
      <c r="AA235" s="115">
        <f t="shared" si="509"/>
        <v>0</v>
      </c>
      <c r="AB235" s="115">
        <f t="shared" si="509"/>
        <v>0</v>
      </c>
      <c r="AC235" s="115">
        <f t="shared" si="509"/>
        <v>0</v>
      </c>
      <c r="AD235" s="115">
        <f t="shared" si="509"/>
        <v>0</v>
      </c>
      <c r="AE235" s="115">
        <f t="shared" si="509"/>
        <v>0</v>
      </c>
      <c r="AF235" s="115">
        <f t="shared" si="509"/>
        <v>0</v>
      </c>
      <c r="AG235" s="115">
        <f t="shared" si="509"/>
        <v>0</v>
      </c>
      <c r="AH235" s="115">
        <f t="shared" si="509"/>
        <v>0</v>
      </c>
      <c r="AI235" s="115">
        <f t="shared" si="509"/>
        <v>0</v>
      </c>
      <c r="AJ235" s="115">
        <f t="shared" si="509"/>
        <v>0</v>
      </c>
      <c r="AK235" s="115">
        <f t="shared" si="509"/>
        <v>0</v>
      </c>
      <c r="AL235" s="115">
        <f t="shared" si="509"/>
        <v>0</v>
      </c>
      <c r="AM235" s="115">
        <f t="shared" si="509"/>
        <v>0</v>
      </c>
      <c r="AN235" s="115">
        <f t="shared" si="509"/>
        <v>0</v>
      </c>
      <c r="AO235" s="115">
        <f t="shared" si="509"/>
        <v>0</v>
      </c>
      <c r="AP235" s="115">
        <f t="shared" si="509"/>
        <v>0</v>
      </c>
      <c r="AQ235" s="115">
        <f t="shared" si="509"/>
        <v>0</v>
      </c>
      <c r="AR235" s="115">
        <f t="shared" si="509"/>
        <v>0</v>
      </c>
      <c r="AS235" s="115">
        <f t="shared" si="509"/>
        <v>0</v>
      </c>
      <c r="AT235" s="115">
        <f t="shared" si="509"/>
        <v>0</v>
      </c>
      <c r="AU235" s="115">
        <f t="shared" si="509"/>
        <v>0</v>
      </c>
      <c r="AV235" s="115">
        <f t="shared" si="509"/>
        <v>0</v>
      </c>
      <c r="AW235" s="115">
        <f t="shared" si="509"/>
        <v>0</v>
      </c>
      <c r="AX235" s="115">
        <f t="shared" si="509"/>
        <v>0</v>
      </c>
      <c r="AY235" s="115">
        <f t="shared" si="509"/>
        <v>0</v>
      </c>
      <c r="AZ235" s="115">
        <f t="shared" si="509"/>
        <v>0</v>
      </c>
      <c r="BA235" s="115">
        <f t="shared" si="509"/>
        <v>0</v>
      </c>
      <c r="BB235" s="115">
        <f t="shared" si="509"/>
        <v>0</v>
      </c>
      <c r="BC235" s="115">
        <f t="shared" si="509"/>
        <v>0</v>
      </c>
      <c r="BD235" s="115">
        <f t="shared" si="509"/>
        <v>0</v>
      </c>
      <c r="BE235" s="115">
        <f t="shared" si="509"/>
        <v>0</v>
      </c>
      <c r="BF235" s="115">
        <f t="shared" si="509"/>
        <v>0</v>
      </c>
      <c r="BG235" s="115">
        <f t="shared" si="509"/>
        <v>0</v>
      </c>
      <c r="BH235" s="115">
        <f t="shared" si="509"/>
        <v>0</v>
      </c>
      <c r="BI235" s="115">
        <f t="shared" si="509"/>
        <v>0</v>
      </c>
      <c r="BJ235" s="115">
        <f t="shared" si="509"/>
        <v>0</v>
      </c>
      <c r="BK235" s="115">
        <f t="shared" si="509"/>
        <v>0</v>
      </c>
      <c r="BL235" s="115">
        <f t="shared" si="509"/>
        <v>0</v>
      </c>
      <c r="BM235" s="115">
        <f t="shared" si="509"/>
        <v>0</v>
      </c>
      <c r="BN235" s="115">
        <f t="shared" si="509"/>
        <v>0</v>
      </c>
      <c r="BO235" s="115">
        <f t="shared" si="509"/>
        <v>0</v>
      </c>
      <c r="BP235" s="115">
        <f t="shared" ref="BP235:BV235" si="510">BP231+BP234</f>
        <v>987.2471703899904</v>
      </c>
      <c r="BQ235" s="115">
        <f t="shared" si="510"/>
        <v>987.2471703899904</v>
      </c>
      <c r="BR235" s="115">
        <f t="shared" si="510"/>
        <v>987.2471703899904</v>
      </c>
      <c r="BS235" s="115">
        <f t="shared" si="510"/>
        <v>987.2471703899904</v>
      </c>
      <c r="BT235" s="115">
        <f t="shared" si="510"/>
        <v>987.2471703899904</v>
      </c>
      <c r="BU235" s="115">
        <f t="shared" si="510"/>
        <v>987.2471703899904</v>
      </c>
      <c r="BV235" s="115">
        <f t="shared" si="510"/>
        <v>987.2471703899904</v>
      </c>
      <c r="BW235" s="115">
        <f t="shared" ref="BW235:CA235" si="511">BW231+BW234</f>
        <v>987.2471703899904</v>
      </c>
      <c r="BX235" s="115">
        <f t="shared" si="511"/>
        <v>987.2471703899904</v>
      </c>
      <c r="BY235" s="115">
        <f t="shared" si="511"/>
        <v>987.2471703899904</v>
      </c>
      <c r="BZ235" s="115">
        <f t="shared" si="511"/>
        <v>987.2471703899904</v>
      </c>
      <c r="CA235" s="115">
        <f t="shared" si="511"/>
        <v>987.2471703899904</v>
      </c>
    </row>
    <row r="236" spans="1:79" x14ac:dyDescent="0.2"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5"/>
      <c r="BX236" s="115"/>
      <c r="BY236" s="115"/>
      <c r="BZ236" s="115"/>
      <c r="CA236" s="115"/>
    </row>
    <row r="237" spans="1:79" x14ac:dyDescent="0.2">
      <c r="A237" s="4" t="s">
        <v>265</v>
      </c>
      <c r="C237" s="114">
        <v>18237501</v>
      </c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  <c r="BR237" s="119"/>
      <c r="BS237" s="119"/>
      <c r="BT237" s="119"/>
      <c r="BU237" s="119"/>
      <c r="BV237" s="119"/>
      <c r="BW237" s="115"/>
      <c r="BX237" s="115"/>
      <c r="BY237" s="115"/>
      <c r="BZ237" s="115"/>
      <c r="CA237" s="115"/>
    </row>
    <row r="238" spans="1:79" ht="12.75" customHeight="1" x14ac:dyDescent="0.2">
      <c r="B238" s="39" t="s">
        <v>257</v>
      </c>
      <c r="C238" s="114">
        <v>25400901</v>
      </c>
      <c r="D238" s="115">
        <f t="shared" ref="D238:BO238" si="512">C242</f>
        <v>0</v>
      </c>
      <c r="E238" s="115">
        <f t="shared" si="512"/>
        <v>0</v>
      </c>
      <c r="F238" s="115">
        <f t="shared" si="512"/>
        <v>0</v>
      </c>
      <c r="G238" s="115">
        <f t="shared" si="512"/>
        <v>0</v>
      </c>
      <c r="H238" s="115">
        <f t="shared" si="512"/>
        <v>0</v>
      </c>
      <c r="I238" s="115">
        <f t="shared" si="512"/>
        <v>0</v>
      </c>
      <c r="J238" s="115">
        <f t="shared" si="512"/>
        <v>0</v>
      </c>
      <c r="K238" s="115">
        <f t="shared" si="512"/>
        <v>0</v>
      </c>
      <c r="L238" s="115">
        <f t="shared" si="512"/>
        <v>0</v>
      </c>
      <c r="M238" s="115">
        <f t="shared" si="512"/>
        <v>0</v>
      </c>
      <c r="N238" s="115">
        <f t="shared" si="512"/>
        <v>0</v>
      </c>
      <c r="O238" s="115">
        <f t="shared" si="512"/>
        <v>0</v>
      </c>
      <c r="P238" s="115">
        <f t="shared" si="512"/>
        <v>0</v>
      </c>
      <c r="Q238" s="115">
        <f t="shared" si="512"/>
        <v>0</v>
      </c>
      <c r="R238" s="115">
        <f t="shared" si="512"/>
        <v>0</v>
      </c>
      <c r="S238" s="115">
        <f t="shared" si="512"/>
        <v>0</v>
      </c>
      <c r="T238" s="115">
        <f t="shared" si="512"/>
        <v>0</v>
      </c>
      <c r="U238" s="115">
        <f t="shared" si="512"/>
        <v>0</v>
      </c>
      <c r="V238" s="115">
        <f t="shared" si="512"/>
        <v>0</v>
      </c>
      <c r="W238" s="115">
        <f t="shared" si="512"/>
        <v>0</v>
      </c>
      <c r="X238" s="115">
        <f t="shared" si="512"/>
        <v>0</v>
      </c>
      <c r="Y238" s="115">
        <f t="shared" si="512"/>
        <v>0</v>
      </c>
      <c r="Z238" s="115">
        <f t="shared" si="512"/>
        <v>0</v>
      </c>
      <c r="AA238" s="115">
        <f t="shared" si="512"/>
        <v>0</v>
      </c>
      <c r="AB238" s="115">
        <f t="shared" si="512"/>
        <v>0</v>
      </c>
      <c r="AC238" s="115">
        <f t="shared" si="512"/>
        <v>0</v>
      </c>
      <c r="AD238" s="115">
        <f t="shared" si="512"/>
        <v>0</v>
      </c>
      <c r="AE238" s="115">
        <f t="shared" si="512"/>
        <v>0</v>
      </c>
      <c r="AF238" s="115">
        <f t="shared" si="512"/>
        <v>0</v>
      </c>
      <c r="AG238" s="115">
        <f t="shared" si="512"/>
        <v>0</v>
      </c>
      <c r="AH238" s="115">
        <f t="shared" si="512"/>
        <v>0</v>
      </c>
      <c r="AI238" s="115">
        <f t="shared" si="512"/>
        <v>0</v>
      </c>
      <c r="AJ238" s="115">
        <f t="shared" si="512"/>
        <v>0</v>
      </c>
      <c r="AK238" s="115">
        <f t="shared" si="512"/>
        <v>0</v>
      </c>
      <c r="AL238" s="115">
        <f t="shared" si="512"/>
        <v>0</v>
      </c>
      <c r="AM238" s="115">
        <f t="shared" si="512"/>
        <v>0</v>
      </c>
      <c r="AN238" s="115">
        <f t="shared" si="512"/>
        <v>0</v>
      </c>
      <c r="AO238" s="115">
        <f t="shared" si="512"/>
        <v>0</v>
      </c>
      <c r="AP238" s="115">
        <f t="shared" si="512"/>
        <v>0</v>
      </c>
      <c r="AQ238" s="115">
        <f t="shared" si="512"/>
        <v>0</v>
      </c>
      <c r="AR238" s="115">
        <f t="shared" si="512"/>
        <v>0</v>
      </c>
      <c r="AS238" s="115">
        <f t="shared" si="512"/>
        <v>0</v>
      </c>
      <c r="AT238" s="115">
        <f t="shared" si="512"/>
        <v>0</v>
      </c>
      <c r="AU238" s="115">
        <f t="shared" si="512"/>
        <v>0</v>
      </c>
      <c r="AV238" s="115">
        <f t="shared" si="512"/>
        <v>0</v>
      </c>
      <c r="AW238" s="115">
        <f t="shared" si="512"/>
        <v>0</v>
      </c>
      <c r="AX238" s="115">
        <f t="shared" si="512"/>
        <v>0</v>
      </c>
      <c r="AY238" s="115">
        <f t="shared" si="512"/>
        <v>0</v>
      </c>
      <c r="AZ238" s="115">
        <f t="shared" si="512"/>
        <v>0</v>
      </c>
      <c r="BA238" s="115">
        <f t="shared" si="512"/>
        <v>0</v>
      </c>
      <c r="BB238" s="115">
        <f t="shared" si="512"/>
        <v>0</v>
      </c>
      <c r="BC238" s="115">
        <f t="shared" si="512"/>
        <v>0</v>
      </c>
      <c r="BD238" s="115">
        <f t="shared" si="512"/>
        <v>0</v>
      </c>
      <c r="BE238" s="115">
        <f t="shared" si="512"/>
        <v>0</v>
      </c>
      <c r="BF238" s="115">
        <f t="shared" si="512"/>
        <v>0</v>
      </c>
      <c r="BG238" s="115">
        <f t="shared" si="512"/>
        <v>0</v>
      </c>
      <c r="BH238" s="115">
        <f t="shared" si="512"/>
        <v>0</v>
      </c>
      <c r="BI238" s="115">
        <f t="shared" si="512"/>
        <v>0</v>
      </c>
      <c r="BJ238" s="115">
        <f t="shared" si="512"/>
        <v>0</v>
      </c>
      <c r="BK238" s="115">
        <f t="shared" si="512"/>
        <v>0</v>
      </c>
      <c r="BL238" s="115">
        <f t="shared" si="512"/>
        <v>0</v>
      </c>
      <c r="BM238" s="115">
        <f t="shared" si="512"/>
        <v>0</v>
      </c>
      <c r="BN238" s="115">
        <f t="shared" si="512"/>
        <v>0</v>
      </c>
      <c r="BO238" s="115">
        <f t="shared" si="512"/>
        <v>0</v>
      </c>
      <c r="BP238" s="115">
        <f t="shared" ref="BP238" si="513">BO242</f>
        <v>0</v>
      </c>
      <c r="BQ238" s="115">
        <f t="shared" ref="BQ238" si="514">BP242</f>
        <v>130096.76317974</v>
      </c>
      <c r="BR238" s="115">
        <f t="shared" ref="BR238" si="515">BQ242</f>
        <v>121871.23317974</v>
      </c>
      <c r="BS238" s="115">
        <f t="shared" ref="BS238" si="516">BR242</f>
        <v>111347.74317973999</v>
      </c>
      <c r="BT238" s="115">
        <f t="shared" ref="BT238" si="517">BS242</f>
        <v>102187.65317973999</v>
      </c>
      <c r="BU238" s="115">
        <f t="shared" ref="BU238" si="518">BT242</f>
        <v>93201.66317973999</v>
      </c>
      <c r="BV238" s="115">
        <f t="shared" ref="BV238" si="519">BU242</f>
        <v>84288.153179739995</v>
      </c>
      <c r="BW238" s="115">
        <f t="shared" ref="BW238" si="520">BV242</f>
        <v>76315.563179739998</v>
      </c>
      <c r="BX238" s="115">
        <f t="shared" ref="BX238" si="521">BW242</f>
        <v>66995.943179740003</v>
      </c>
      <c r="BY238" s="115">
        <f t="shared" ref="BY238" si="522">BX242</f>
        <v>58353.623179740003</v>
      </c>
      <c r="BZ238" s="115">
        <f t="shared" ref="BZ238" si="523">BY242</f>
        <v>49046.113179740001</v>
      </c>
      <c r="CA238" s="115">
        <f t="shared" ref="CA238" si="524">BZ242</f>
        <v>38340.941099771546</v>
      </c>
    </row>
    <row r="239" spans="1:79" x14ac:dyDescent="0.2">
      <c r="B239" s="116" t="s">
        <v>258</v>
      </c>
      <c r="C239" s="119"/>
      <c r="D239" s="305">
        <v>0</v>
      </c>
      <c r="E239" s="305">
        <v>0</v>
      </c>
      <c r="F239" s="305">
        <v>0</v>
      </c>
      <c r="G239" s="305">
        <v>0</v>
      </c>
      <c r="H239" s="305">
        <v>0</v>
      </c>
      <c r="I239" s="305">
        <v>0</v>
      </c>
      <c r="J239" s="305">
        <v>0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0</v>
      </c>
      <c r="W239" s="305">
        <v>0</v>
      </c>
      <c r="X239" s="305">
        <v>0</v>
      </c>
      <c r="Y239" s="305">
        <v>0</v>
      </c>
      <c r="Z239" s="305">
        <v>0</v>
      </c>
      <c r="AA239" s="305">
        <v>0</v>
      </c>
      <c r="AB239" s="305">
        <v>0</v>
      </c>
      <c r="AC239" s="305">
        <v>0</v>
      </c>
      <c r="AD239" s="305">
        <v>0</v>
      </c>
      <c r="AE239" s="305">
        <v>0</v>
      </c>
      <c r="AF239" s="305">
        <v>0</v>
      </c>
      <c r="AG239" s="305">
        <v>0</v>
      </c>
      <c r="AH239" s="305">
        <v>0</v>
      </c>
      <c r="AI239" s="305">
        <v>0</v>
      </c>
      <c r="AJ239" s="305">
        <v>0</v>
      </c>
      <c r="AK239" s="305">
        <v>0</v>
      </c>
      <c r="AL239" s="305">
        <v>0</v>
      </c>
      <c r="AM239" s="305">
        <v>0</v>
      </c>
      <c r="AN239" s="305">
        <v>0</v>
      </c>
      <c r="AO239" s="305">
        <v>0</v>
      </c>
      <c r="AP239" s="305">
        <v>0</v>
      </c>
      <c r="AQ239" s="305">
        <v>0</v>
      </c>
      <c r="AR239" s="305">
        <v>0</v>
      </c>
      <c r="AS239" s="305">
        <v>0</v>
      </c>
      <c r="AT239" s="305">
        <v>0</v>
      </c>
      <c r="AU239" s="305">
        <v>0</v>
      </c>
      <c r="AV239" s="305">
        <v>0</v>
      </c>
      <c r="AW239" s="305">
        <v>0</v>
      </c>
      <c r="AX239" s="305">
        <v>0</v>
      </c>
      <c r="AY239" s="305">
        <v>0</v>
      </c>
      <c r="AZ239" s="305">
        <v>0</v>
      </c>
      <c r="BA239" s="305">
        <v>0</v>
      </c>
      <c r="BB239" s="305">
        <v>0</v>
      </c>
      <c r="BC239" s="305">
        <v>0</v>
      </c>
      <c r="BD239" s="305">
        <v>0</v>
      </c>
      <c r="BE239" s="305">
        <v>0</v>
      </c>
      <c r="BF239" s="305">
        <v>0</v>
      </c>
      <c r="BG239" s="305">
        <v>0</v>
      </c>
      <c r="BH239" s="305">
        <v>0</v>
      </c>
      <c r="BI239" s="305">
        <v>0</v>
      </c>
      <c r="BJ239" s="305">
        <v>0</v>
      </c>
      <c r="BK239" s="305">
        <v>0</v>
      </c>
      <c r="BL239" s="305">
        <v>0</v>
      </c>
      <c r="BM239" s="305">
        <v>0</v>
      </c>
      <c r="BN239" s="305">
        <v>0</v>
      </c>
      <c r="BO239" s="305">
        <v>0</v>
      </c>
      <c r="BP239" s="305">
        <v>136559.73317974</v>
      </c>
      <c r="BQ239" s="305">
        <v>0</v>
      </c>
      <c r="BR239" s="305">
        <v>0</v>
      </c>
      <c r="BS239" s="305">
        <v>0</v>
      </c>
      <c r="BT239" s="305">
        <v>0</v>
      </c>
      <c r="BU239" s="305">
        <v>0</v>
      </c>
      <c r="BV239" s="305">
        <v>0</v>
      </c>
      <c r="BW239" s="305">
        <v>0</v>
      </c>
      <c r="BX239" s="305">
        <v>0</v>
      </c>
      <c r="BY239" s="305">
        <v>0</v>
      </c>
      <c r="BZ239" s="305">
        <v>0</v>
      </c>
      <c r="CA239" s="305">
        <v>0</v>
      </c>
    </row>
    <row r="240" spans="1:79" x14ac:dyDescent="0.2">
      <c r="B240" s="116" t="s">
        <v>259</v>
      </c>
      <c r="D240" s="305">
        <v>0</v>
      </c>
      <c r="E240" s="305">
        <v>0</v>
      </c>
      <c r="F240" s="305">
        <v>0</v>
      </c>
      <c r="G240" s="305">
        <v>0</v>
      </c>
      <c r="H240" s="305">
        <v>0</v>
      </c>
      <c r="I240" s="305">
        <v>0</v>
      </c>
      <c r="J240" s="305">
        <v>0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0</v>
      </c>
      <c r="W240" s="305">
        <v>0</v>
      </c>
      <c r="X240" s="305">
        <v>0</v>
      </c>
      <c r="Y240" s="305">
        <v>0</v>
      </c>
      <c r="Z240" s="305">
        <v>0</v>
      </c>
      <c r="AA240" s="305">
        <v>0</v>
      </c>
      <c r="AB240" s="305">
        <v>0</v>
      </c>
      <c r="AC240" s="305">
        <v>0</v>
      </c>
      <c r="AD240" s="305">
        <v>0</v>
      </c>
      <c r="AE240" s="305">
        <v>0</v>
      </c>
      <c r="AF240" s="305">
        <v>0</v>
      </c>
      <c r="AG240" s="305">
        <v>0</v>
      </c>
      <c r="AH240" s="305">
        <v>0</v>
      </c>
      <c r="AI240" s="305">
        <v>0</v>
      </c>
      <c r="AJ240" s="305">
        <v>0</v>
      </c>
      <c r="AK240" s="305">
        <v>0</v>
      </c>
      <c r="AL240" s="305">
        <v>0</v>
      </c>
      <c r="AM240" s="305">
        <v>0</v>
      </c>
      <c r="AN240" s="305">
        <v>0</v>
      </c>
      <c r="AO240" s="305">
        <v>0</v>
      </c>
      <c r="AP240" s="305">
        <v>0</v>
      </c>
      <c r="AQ240" s="305">
        <v>0</v>
      </c>
      <c r="AR240" s="305">
        <v>0</v>
      </c>
      <c r="AS240" s="305">
        <v>0</v>
      </c>
      <c r="AT240" s="305">
        <v>0</v>
      </c>
      <c r="AU240" s="305">
        <v>0</v>
      </c>
      <c r="AV240" s="305">
        <v>0</v>
      </c>
      <c r="AW240" s="305">
        <v>0</v>
      </c>
      <c r="AX240" s="305">
        <v>0</v>
      </c>
      <c r="AY240" s="305">
        <v>0</v>
      </c>
      <c r="AZ240" s="305">
        <v>0</v>
      </c>
      <c r="BA240" s="305">
        <v>0</v>
      </c>
      <c r="BB240" s="305">
        <v>0</v>
      </c>
      <c r="BC240" s="305">
        <v>0</v>
      </c>
      <c r="BD240" s="305">
        <v>0</v>
      </c>
      <c r="BE240" s="305">
        <v>0</v>
      </c>
      <c r="BF240" s="305">
        <v>0</v>
      </c>
      <c r="BG240" s="305">
        <v>0</v>
      </c>
      <c r="BH240" s="305">
        <v>0</v>
      </c>
      <c r="BI240" s="305">
        <v>0</v>
      </c>
      <c r="BJ240" s="305">
        <v>0</v>
      </c>
      <c r="BK240" s="305">
        <v>0</v>
      </c>
      <c r="BL240" s="117">
        <f>-'FPC Sch 40'!C38</f>
        <v>0</v>
      </c>
      <c r="BM240" s="117">
        <f>-'FPC Sch 40'!D38</f>
        <v>0</v>
      </c>
      <c r="BN240" s="117">
        <f>-'FPC Sch 40'!E38</f>
        <v>0</v>
      </c>
      <c r="BO240" s="117">
        <f>-'FPC Sch 40'!F38</f>
        <v>0</v>
      </c>
      <c r="BP240" s="117">
        <f>-'FPC Sch 40'!G38</f>
        <v>-6462.97</v>
      </c>
      <c r="BQ240" s="117">
        <f>-'FPC Sch 40'!H38</f>
        <v>-8225.5300000000007</v>
      </c>
      <c r="BR240" s="117">
        <f>-'FPC Sch 40'!I38</f>
        <v>-10523.49</v>
      </c>
      <c r="BS240" s="117">
        <f>-'FPC Sch 40'!J38</f>
        <v>-9160.09</v>
      </c>
      <c r="BT240" s="117">
        <f>-'FPC Sch 40'!K38</f>
        <v>-8985.99</v>
      </c>
      <c r="BU240" s="117">
        <f>-'FPC Sch 40'!L38</f>
        <v>-8913.51</v>
      </c>
      <c r="BV240" s="117">
        <f>-'FPC Sch 40'!M38</f>
        <v>-7972.59</v>
      </c>
      <c r="BW240" s="117">
        <f>-'FPC Sch 40'!N38</f>
        <v>-9319.6200000000008</v>
      </c>
      <c r="BX240" s="305">
        <v>-8642.32</v>
      </c>
      <c r="BY240" s="305">
        <v>-9307.51</v>
      </c>
      <c r="BZ240" s="117">
        <f>-'Amort Estimate'!I43</f>
        <v>-10705.172079968459</v>
      </c>
      <c r="CA240" s="117">
        <f>-'Amort Estimate'!J43</f>
        <v>-10546.098458787499</v>
      </c>
    </row>
    <row r="241" spans="1:79" x14ac:dyDescent="0.2">
      <c r="B241" s="39" t="s">
        <v>260</v>
      </c>
      <c r="D241" s="118">
        <f t="shared" ref="D241:BO241" si="525">SUM(D239:D240)</f>
        <v>0</v>
      </c>
      <c r="E241" s="118">
        <f t="shared" si="525"/>
        <v>0</v>
      </c>
      <c r="F241" s="118">
        <f t="shared" si="525"/>
        <v>0</v>
      </c>
      <c r="G241" s="118">
        <f t="shared" si="525"/>
        <v>0</v>
      </c>
      <c r="H241" s="118">
        <f t="shared" si="525"/>
        <v>0</v>
      </c>
      <c r="I241" s="118">
        <f t="shared" si="525"/>
        <v>0</v>
      </c>
      <c r="J241" s="118">
        <f t="shared" si="525"/>
        <v>0</v>
      </c>
      <c r="K241" s="118">
        <f t="shared" si="525"/>
        <v>0</v>
      </c>
      <c r="L241" s="118">
        <f t="shared" si="525"/>
        <v>0</v>
      </c>
      <c r="M241" s="118">
        <f t="shared" si="525"/>
        <v>0</v>
      </c>
      <c r="N241" s="118">
        <f t="shared" si="525"/>
        <v>0</v>
      </c>
      <c r="O241" s="118">
        <f t="shared" si="525"/>
        <v>0</v>
      </c>
      <c r="P241" s="118">
        <f t="shared" si="525"/>
        <v>0</v>
      </c>
      <c r="Q241" s="118">
        <f t="shared" si="525"/>
        <v>0</v>
      </c>
      <c r="R241" s="118">
        <f t="shared" si="525"/>
        <v>0</v>
      </c>
      <c r="S241" s="118">
        <f t="shared" si="525"/>
        <v>0</v>
      </c>
      <c r="T241" s="118">
        <f t="shared" si="525"/>
        <v>0</v>
      </c>
      <c r="U241" s="118">
        <f t="shared" si="525"/>
        <v>0</v>
      </c>
      <c r="V241" s="118">
        <f t="shared" si="525"/>
        <v>0</v>
      </c>
      <c r="W241" s="118">
        <f t="shared" si="525"/>
        <v>0</v>
      </c>
      <c r="X241" s="118">
        <f t="shared" si="525"/>
        <v>0</v>
      </c>
      <c r="Y241" s="118">
        <f t="shared" si="525"/>
        <v>0</v>
      </c>
      <c r="Z241" s="118">
        <f t="shared" si="525"/>
        <v>0</v>
      </c>
      <c r="AA241" s="118">
        <f t="shared" si="525"/>
        <v>0</v>
      </c>
      <c r="AB241" s="118">
        <f t="shared" si="525"/>
        <v>0</v>
      </c>
      <c r="AC241" s="118">
        <f t="shared" si="525"/>
        <v>0</v>
      </c>
      <c r="AD241" s="118">
        <f t="shared" si="525"/>
        <v>0</v>
      </c>
      <c r="AE241" s="118">
        <f t="shared" si="525"/>
        <v>0</v>
      </c>
      <c r="AF241" s="118">
        <f t="shared" si="525"/>
        <v>0</v>
      </c>
      <c r="AG241" s="118">
        <f t="shared" si="525"/>
        <v>0</v>
      </c>
      <c r="AH241" s="118">
        <f t="shared" si="525"/>
        <v>0</v>
      </c>
      <c r="AI241" s="118">
        <f t="shared" si="525"/>
        <v>0</v>
      </c>
      <c r="AJ241" s="118">
        <f t="shared" si="525"/>
        <v>0</v>
      </c>
      <c r="AK241" s="118">
        <f t="shared" si="525"/>
        <v>0</v>
      </c>
      <c r="AL241" s="118">
        <f t="shared" si="525"/>
        <v>0</v>
      </c>
      <c r="AM241" s="118">
        <f t="shared" si="525"/>
        <v>0</v>
      </c>
      <c r="AN241" s="118">
        <f t="shared" si="525"/>
        <v>0</v>
      </c>
      <c r="AO241" s="118">
        <f t="shared" si="525"/>
        <v>0</v>
      </c>
      <c r="AP241" s="118">
        <f t="shared" si="525"/>
        <v>0</v>
      </c>
      <c r="AQ241" s="118">
        <f t="shared" si="525"/>
        <v>0</v>
      </c>
      <c r="AR241" s="118">
        <f t="shared" si="525"/>
        <v>0</v>
      </c>
      <c r="AS241" s="118">
        <f t="shared" si="525"/>
        <v>0</v>
      </c>
      <c r="AT241" s="118">
        <f t="shared" si="525"/>
        <v>0</v>
      </c>
      <c r="AU241" s="118">
        <f t="shared" si="525"/>
        <v>0</v>
      </c>
      <c r="AV241" s="118">
        <f t="shared" si="525"/>
        <v>0</v>
      </c>
      <c r="AW241" s="118">
        <f t="shared" si="525"/>
        <v>0</v>
      </c>
      <c r="AX241" s="118">
        <f t="shared" si="525"/>
        <v>0</v>
      </c>
      <c r="AY241" s="118">
        <f t="shared" si="525"/>
        <v>0</v>
      </c>
      <c r="AZ241" s="118">
        <f t="shared" si="525"/>
        <v>0</v>
      </c>
      <c r="BA241" s="118">
        <f t="shared" si="525"/>
        <v>0</v>
      </c>
      <c r="BB241" s="118">
        <f t="shared" si="525"/>
        <v>0</v>
      </c>
      <c r="BC241" s="118">
        <f t="shared" si="525"/>
        <v>0</v>
      </c>
      <c r="BD241" s="118">
        <f t="shared" si="525"/>
        <v>0</v>
      </c>
      <c r="BE241" s="118">
        <f t="shared" si="525"/>
        <v>0</v>
      </c>
      <c r="BF241" s="118">
        <f t="shared" si="525"/>
        <v>0</v>
      </c>
      <c r="BG241" s="118">
        <f t="shared" si="525"/>
        <v>0</v>
      </c>
      <c r="BH241" s="118">
        <f t="shared" si="525"/>
        <v>0</v>
      </c>
      <c r="BI241" s="118">
        <f t="shared" si="525"/>
        <v>0</v>
      </c>
      <c r="BJ241" s="118">
        <f t="shared" si="525"/>
        <v>0</v>
      </c>
      <c r="BK241" s="118">
        <f t="shared" si="525"/>
        <v>0</v>
      </c>
      <c r="BL241" s="118">
        <f t="shared" si="525"/>
        <v>0</v>
      </c>
      <c r="BM241" s="118">
        <f t="shared" si="525"/>
        <v>0</v>
      </c>
      <c r="BN241" s="118">
        <f t="shared" si="525"/>
        <v>0</v>
      </c>
      <c r="BO241" s="118">
        <f t="shared" si="525"/>
        <v>0</v>
      </c>
      <c r="BP241" s="118">
        <f t="shared" ref="BP241:BV241" si="526">SUM(BP239:BP240)</f>
        <v>130096.76317974</v>
      </c>
      <c r="BQ241" s="118">
        <f t="shared" si="526"/>
        <v>-8225.5300000000007</v>
      </c>
      <c r="BR241" s="118">
        <f t="shared" si="526"/>
        <v>-10523.49</v>
      </c>
      <c r="BS241" s="118">
        <f t="shared" si="526"/>
        <v>-9160.09</v>
      </c>
      <c r="BT241" s="118">
        <f t="shared" si="526"/>
        <v>-8985.99</v>
      </c>
      <c r="BU241" s="118">
        <f t="shared" si="526"/>
        <v>-8913.51</v>
      </c>
      <c r="BV241" s="118">
        <f t="shared" si="526"/>
        <v>-7972.59</v>
      </c>
      <c r="BW241" s="118">
        <f t="shared" ref="BW241:CA241" si="527">SUM(BW239:BW240)</f>
        <v>-9319.6200000000008</v>
      </c>
      <c r="BX241" s="118">
        <f t="shared" si="527"/>
        <v>-8642.32</v>
      </c>
      <c r="BY241" s="118">
        <f t="shared" si="527"/>
        <v>-9307.51</v>
      </c>
      <c r="BZ241" s="118">
        <f t="shared" si="527"/>
        <v>-10705.172079968459</v>
      </c>
      <c r="CA241" s="118">
        <f t="shared" si="527"/>
        <v>-10546.098458787499</v>
      </c>
    </row>
    <row r="242" spans="1:79" x14ac:dyDescent="0.2">
      <c r="B242" s="39" t="s">
        <v>261</v>
      </c>
      <c r="D242" s="115">
        <f t="shared" ref="D242:BO242" si="528">D238+D241</f>
        <v>0</v>
      </c>
      <c r="E242" s="115">
        <f t="shared" si="528"/>
        <v>0</v>
      </c>
      <c r="F242" s="115">
        <f t="shared" si="528"/>
        <v>0</v>
      </c>
      <c r="G242" s="115">
        <f t="shared" si="528"/>
        <v>0</v>
      </c>
      <c r="H242" s="115">
        <f t="shared" si="528"/>
        <v>0</v>
      </c>
      <c r="I242" s="115">
        <f t="shared" si="528"/>
        <v>0</v>
      </c>
      <c r="J242" s="115">
        <f t="shared" si="528"/>
        <v>0</v>
      </c>
      <c r="K242" s="115">
        <f t="shared" si="528"/>
        <v>0</v>
      </c>
      <c r="L242" s="115">
        <f t="shared" si="528"/>
        <v>0</v>
      </c>
      <c r="M242" s="115">
        <f t="shared" si="528"/>
        <v>0</v>
      </c>
      <c r="N242" s="115">
        <f t="shared" si="528"/>
        <v>0</v>
      </c>
      <c r="O242" s="115">
        <f t="shared" si="528"/>
        <v>0</v>
      </c>
      <c r="P242" s="115">
        <f t="shared" si="528"/>
        <v>0</v>
      </c>
      <c r="Q242" s="115">
        <f t="shared" si="528"/>
        <v>0</v>
      </c>
      <c r="R242" s="115">
        <f t="shared" si="528"/>
        <v>0</v>
      </c>
      <c r="S242" s="115">
        <f t="shared" si="528"/>
        <v>0</v>
      </c>
      <c r="T242" s="115">
        <f t="shared" si="528"/>
        <v>0</v>
      </c>
      <c r="U242" s="115">
        <f t="shared" si="528"/>
        <v>0</v>
      </c>
      <c r="V242" s="115">
        <f t="shared" si="528"/>
        <v>0</v>
      </c>
      <c r="W242" s="115">
        <f t="shared" si="528"/>
        <v>0</v>
      </c>
      <c r="X242" s="115">
        <f t="shared" si="528"/>
        <v>0</v>
      </c>
      <c r="Y242" s="115">
        <f t="shared" si="528"/>
        <v>0</v>
      </c>
      <c r="Z242" s="115">
        <f t="shared" si="528"/>
        <v>0</v>
      </c>
      <c r="AA242" s="115">
        <f t="shared" si="528"/>
        <v>0</v>
      </c>
      <c r="AB242" s="115">
        <f t="shared" si="528"/>
        <v>0</v>
      </c>
      <c r="AC242" s="115">
        <f t="shared" si="528"/>
        <v>0</v>
      </c>
      <c r="AD242" s="115">
        <f t="shared" si="528"/>
        <v>0</v>
      </c>
      <c r="AE242" s="115">
        <f t="shared" si="528"/>
        <v>0</v>
      </c>
      <c r="AF242" s="115">
        <f t="shared" si="528"/>
        <v>0</v>
      </c>
      <c r="AG242" s="115">
        <f t="shared" si="528"/>
        <v>0</v>
      </c>
      <c r="AH242" s="115">
        <f t="shared" si="528"/>
        <v>0</v>
      </c>
      <c r="AI242" s="115">
        <f t="shared" si="528"/>
        <v>0</v>
      </c>
      <c r="AJ242" s="115">
        <f t="shared" si="528"/>
        <v>0</v>
      </c>
      <c r="AK242" s="115">
        <f t="shared" si="528"/>
        <v>0</v>
      </c>
      <c r="AL242" s="115">
        <f t="shared" si="528"/>
        <v>0</v>
      </c>
      <c r="AM242" s="115">
        <f t="shared" si="528"/>
        <v>0</v>
      </c>
      <c r="AN242" s="115">
        <f t="shared" si="528"/>
        <v>0</v>
      </c>
      <c r="AO242" s="115">
        <f t="shared" si="528"/>
        <v>0</v>
      </c>
      <c r="AP242" s="115">
        <f t="shared" si="528"/>
        <v>0</v>
      </c>
      <c r="AQ242" s="115">
        <f t="shared" si="528"/>
        <v>0</v>
      </c>
      <c r="AR242" s="115">
        <f t="shared" si="528"/>
        <v>0</v>
      </c>
      <c r="AS242" s="115">
        <f t="shared" si="528"/>
        <v>0</v>
      </c>
      <c r="AT242" s="115">
        <f t="shared" si="528"/>
        <v>0</v>
      </c>
      <c r="AU242" s="115">
        <f t="shared" si="528"/>
        <v>0</v>
      </c>
      <c r="AV242" s="115">
        <f t="shared" si="528"/>
        <v>0</v>
      </c>
      <c r="AW242" s="115">
        <f t="shared" si="528"/>
        <v>0</v>
      </c>
      <c r="AX242" s="115">
        <f t="shared" si="528"/>
        <v>0</v>
      </c>
      <c r="AY242" s="115">
        <f t="shared" si="528"/>
        <v>0</v>
      </c>
      <c r="AZ242" s="115">
        <f t="shared" si="528"/>
        <v>0</v>
      </c>
      <c r="BA242" s="115">
        <f t="shared" si="528"/>
        <v>0</v>
      </c>
      <c r="BB242" s="115">
        <f t="shared" si="528"/>
        <v>0</v>
      </c>
      <c r="BC242" s="115">
        <f t="shared" si="528"/>
        <v>0</v>
      </c>
      <c r="BD242" s="115">
        <f t="shared" si="528"/>
        <v>0</v>
      </c>
      <c r="BE242" s="115">
        <f t="shared" si="528"/>
        <v>0</v>
      </c>
      <c r="BF242" s="115">
        <f t="shared" si="528"/>
        <v>0</v>
      </c>
      <c r="BG242" s="115">
        <f t="shared" si="528"/>
        <v>0</v>
      </c>
      <c r="BH242" s="115">
        <f t="shared" si="528"/>
        <v>0</v>
      </c>
      <c r="BI242" s="115">
        <f t="shared" si="528"/>
        <v>0</v>
      </c>
      <c r="BJ242" s="115">
        <f t="shared" si="528"/>
        <v>0</v>
      </c>
      <c r="BK242" s="115">
        <f t="shared" si="528"/>
        <v>0</v>
      </c>
      <c r="BL242" s="115">
        <f t="shared" si="528"/>
        <v>0</v>
      </c>
      <c r="BM242" s="115">
        <f t="shared" si="528"/>
        <v>0</v>
      </c>
      <c r="BN242" s="115">
        <f t="shared" si="528"/>
        <v>0</v>
      </c>
      <c r="BO242" s="115">
        <f t="shared" si="528"/>
        <v>0</v>
      </c>
      <c r="BP242" s="115">
        <f t="shared" ref="BP242:BV242" si="529">BP238+BP241</f>
        <v>130096.76317974</v>
      </c>
      <c r="BQ242" s="115">
        <f t="shared" si="529"/>
        <v>121871.23317974</v>
      </c>
      <c r="BR242" s="115">
        <f t="shared" si="529"/>
        <v>111347.74317973999</v>
      </c>
      <c r="BS242" s="115">
        <f t="shared" si="529"/>
        <v>102187.65317973999</v>
      </c>
      <c r="BT242" s="115">
        <f t="shared" si="529"/>
        <v>93201.66317973999</v>
      </c>
      <c r="BU242" s="115">
        <f t="shared" si="529"/>
        <v>84288.153179739995</v>
      </c>
      <c r="BV242" s="115">
        <f t="shared" si="529"/>
        <v>76315.563179739998</v>
      </c>
      <c r="BW242" s="115">
        <f t="shared" ref="BW242:CA242" si="530">BW238+BW241</f>
        <v>66995.943179740003</v>
      </c>
      <c r="BX242" s="115">
        <f t="shared" si="530"/>
        <v>58353.623179740003</v>
      </c>
      <c r="BY242" s="115">
        <f t="shared" si="530"/>
        <v>49046.113179740001</v>
      </c>
      <c r="BZ242" s="115">
        <f t="shared" si="530"/>
        <v>38340.941099771546</v>
      </c>
      <c r="CA242" s="115">
        <f t="shared" si="530"/>
        <v>27794.842640984047</v>
      </c>
    </row>
    <row r="243" spans="1:79" x14ac:dyDescent="0.2"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5"/>
      <c r="BX243" s="115"/>
      <c r="BY243" s="115"/>
      <c r="BZ243" s="115"/>
      <c r="CA243" s="115"/>
    </row>
    <row r="244" spans="1:79" x14ac:dyDescent="0.2">
      <c r="A244" s="4" t="s">
        <v>266</v>
      </c>
      <c r="C244" s="114">
        <v>18237491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Y244" s="25"/>
      <c r="BZ244" s="25"/>
      <c r="CA244" s="25"/>
    </row>
    <row r="245" spans="1:79" x14ac:dyDescent="0.2">
      <c r="B245" s="39" t="s">
        <v>257</v>
      </c>
      <c r="C245" s="114">
        <v>25400891</v>
      </c>
      <c r="D245" s="115">
        <f t="shared" ref="D245:BO245" si="531">C249</f>
        <v>0</v>
      </c>
      <c r="E245" s="115">
        <f t="shared" si="531"/>
        <v>0</v>
      </c>
      <c r="F245" s="115">
        <f t="shared" si="531"/>
        <v>0</v>
      </c>
      <c r="G245" s="115">
        <f t="shared" si="531"/>
        <v>0</v>
      </c>
      <c r="H245" s="115">
        <f t="shared" si="531"/>
        <v>0</v>
      </c>
      <c r="I245" s="115">
        <f t="shared" si="531"/>
        <v>0</v>
      </c>
      <c r="J245" s="115">
        <f t="shared" si="531"/>
        <v>0</v>
      </c>
      <c r="K245" s="115">
        <f t="shared" si="531"/>
        <v>0</v>
      </c>
      <c r="L245" s="115">
        <f t="shared" si="531"/>
        <v>0</v>
      </c>
      <c r="M245" s="115">
        <f t="shared" si="531"/>
        <v>0</v>
      </c>
      <c r="N245" s="115">
        <f t="shared" si="531"/>
        <v>0</v>
      </c>
      <c r="O245" s="115">
        <f t="shared" si="531"/>
        <v>0</v>
      </c>
      <c r="P245" s="115">
        <f t="shared" si="531"/>
        <v>0</v>
      </c>
      <c r="Q245" s="115">
        <f t="shared" si="531"/>
        <v>0</v>
      </c>
      <c r="R245" s="115">
        <f t="shared" si="531"/>
        <v>0</v>
      </c>
      <c r="S245" s="115">
        <f t="shared" si="531"/>
        <v>0</v>
      </c>
      <c r="T245" s="115">
        <f t="shared" si="531"/>
        <v>0</v>
      </c>
      <c r="U245" s="115">
        <f t="shared" si="531"/>
        <v>0</v>
      </c>
      <c r="V245" s="115">
        <f t="shared" si="531"/>
        <v>0</v>
      </c>
      <c r="W245" s="115">
        <f t="shared" si="531"/>
        <v>0</v>
      </c>
      <c r="X245" s="115">
        <f t="shared" si="531"/>
        <v>0</v>
      </c>
      <c r="Y245" s="115">
        <f t="shared" si="531"/>
        <v>0</v>
      </c>
      <c r="Z245" s="115">
        <f t="shared" si="531"/>
        <v>0</v>
      </c>
      <c r="AA245" s="115">
        <f t="shared" si="531"/>
        <v>0</v>
      </c>
      <c r="AB245" s="115">
        <f t="shared" si="531"/>
        <v>0</v>
      </c>
      <c r="AC245" s="115">
        <f t="shared" si="531"/>
        <v>0</v>
      </c>
      <c r="AD245" s="115">
        <f t="shared" si="531"/>
        <v>0</v>
      </c>
      <c r="AE245" s="115">
        <f t="shared" si="531"/>
        <v>0</v>
      </c>
      <c r="AF245" s="115">
        <f t="shared" si="531"/>
        <v>0</v>
      </c>
      <c r="AG245" s="115">
        <f t="shared" si="531"/>
        <v>0</v>
      </c>
      <c r="AH245" s="115">
        <f t="shared" si="531"/>
        <v>0</v>
      </c>
      <c r="AI245" s="115">
        <f t="shared" si="531"/>
        <v>0</v>
      </c>
      <c r="AJ245" s="115">
        <f t="shared" si="531"/>
        <v>0</v>
      </c>
      <c r="AK245" s="115">
        <f t="shared" si="531"/>
        <v>0</v>
      </c>
      <c r="AL245" s="115">
        <f t="shared" si="531"/>
        <v>0</v>
      </c>
      <c r="AM245" s="115">
        <f t="shared" si="531"/>
        <v>0</v>
      </c>
      <c r="AN245" s="115">
        <f t="shared" si="531"/>
        <v>0</v>
      </c>
      <c r="AO245" s="115">
        <f t="shared" si="531"/>
        <v>0</v>
      </c>
      <c r="AP245" s="115">
        <f t="shared" si="531"/>
        <v>0</v>
      </c>
      <c r="AQ245" s="115">
        <f t="shared" si="531"/>
        <v>0</v>
      </c>
      <c r="AR245" s="115">
        <f t="shared" si="531"/>
        <v>0</v>
      </c>
      <c r="AS245" s="115">
        <f t="shared" si="531"/>
        <v>0</v>
      </c>
      <c r="AT245" s="115">
        <f t="shared" si="531"/>
        <v>0</v>
      </c>
      <c r="AU245" s="115">
        <f t="shared" si="531"/>
        <v>0</v>
      </c>
      <c r="AV245" s="115">
        <f t="shared" si="531"/>
        <v>0</v>
      </c>
      <c r="AW245" s="115">
        <f t="shared" si="531"/>
        <v>0</v>
      </c>
      <c r="AX245" s="115">
        <f t="shared" si="531"/>
        <v>0</v>
      </c>
      <c r="AY245" s="115">
        <f t="shared" si="531"/>
        <v>0</v>
      </c>
      <c r="AZ245" s="115">
        <f t="shared" si="531"/>
        <v>0</v>
      </c>
      <c r="BA245" s="115">
        <f t="shared" si="531"/>
        <v>0</v>
      </c>
      <c r="BB245" s="115">
        <f t="shared" si="531"/>
        <v>0</v>
      </c>
      <c r="BC245" s="115">
        <f t="shared" si="531"/>
        <v>0</v>
      </c>
      <c r="BD245" s="115">
        <f t="shared" si="531"/>
        <v>0</v>
      </c>
      <c r="BE245" s="115">
        <f t="shared" si="531"/>
        <v>0</v>
      </c>
      <c r="BF245" s="115">
        <f t="shared" si="531"/>
        <v>0</v>
      </c>
      <c r="BG245" s="115">
        <f t="shared" si="531"/>
        <v>0</v>
      </c>
      <c r="BH245" s="115">
        <f t="shared" si="531"/>
        <v>0</v>
      </c>
      <c r="BI245" s="115">
        <f t="shared" si="531"/>
        <v>0</v>
      </c>
      <c r="BJ245" s="115">
        <f t="shared" si="531"/>
        <v>0</v>
      </c>
      <c r="BK245" s="115">
        <f t="shared" si="531"/>
        <v>0</v>
      </c>
      <c r="BL245" s="115">
        <f t="shared" si="531"/>
        <v>0</v>
      </c>
      <c r="BM245" s="115">
        <f t="shared" si="531"/>
        <v>0</v>
      </c>
      <c r="BN245" s="115">
        <f t="shared" si="531"/>
        <v>0</v>
      </c>
      <c r="BO245" s="115">
        <f t="shared" si="531"/>
        <v>0</v>
      </c>
      <c r="BP245" s="115">
        <f t="shared" ref="BP245" si="532">BO249</f>
        <v>0</v>
      </c>
      <c r="BQ245" s="115">
        <f t="shared" ref="BQ245" si="533">BP249</f>
        <v>143853.22797730836</v>
      </c>
      <c r="BR245" s="115">
        <f t="shared" ref="BR245" si="534">BQ249</f>
        <v>131137.55797730834</v>
      </c>
      <c r="BS245" s="115">
        <f t="shared" ref="BS245" si="535">BR249</f>
        <v>116702.89797730834</v>
      </c>
      <c r="BT245" s="115">
        <f t="shared" ref="BT245" si="536">BS249</f>
        <v>102519.38797730835</v>
      </c>
      <c r="BU245" s="115">
        <f t="shared" ref="BU245" si="537">BT249</f>
        <v>89826.167977308345</v>
      </c>
      <c r="BV245" s="115">
        <f t="shared" ref="BV245" si="538">BU249</f>
        <v>76515.727977308343</v>
      </c>
      <c r="BW245" s="115">
        <f t="shared" ref="BW245" si="539">BV249</f>
        <v>64689.527977308346</v>
      </c>
      <c r="BX245" s="115">
        <f t="shared" ref="BX245" si="540">BW249</f>
        <v>51871.247977308347</v>
      </c>
      <c r="BY245" s="115">
        <f t="shared" ref="BY245" si="541">BX249</f>
        <v>38738.947977308344</v>
      </c>
      <c r="BZ245" s="115">
        <f t="shared" ref="BZ245" si="542">BY249</f>
        <v>26876.297977308343</v>
      </c>
      <c r="CA245" s="115">
        <f t="shared" ref="CA245" si="543">BZ249</f>
        <v>13677.571229189232</v>
      </c>
    </row>
    <row r="246" spans="1:79" x14ac:dyDescent="0.2">
      <c r="B246" s="116" t="s">
        <v>258</v>
      </c>
      <c r="C246" s="114"/>
      <c r="D246" s="305">
        <v>0</v>
      </c>
      <c r="E246" s="305">
        <v>0</v>
      </c>
      <c r="F246" s="305">
        <v>0</v>
      </c>
      <c r="G246" s="305">
        <v>0</v>
      </c>
      <c r="H246" s="305">
        <v>0</v>
      </c>
      <c r="I246" s="305">
        <v>0</v>
      </c>
      <c r="J246" s="305">
        <v>0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0</v>
      </c>
      <c r="W246" s="305">
        <v>0</v>
      </c>
      <c r="X246" s="305">
        <v>0</v>
      </c>
      <c r="Y246" s="305">
        <v>0</v>
      </c>
      <c r="Z246" s="305">
        <v>0</v>
      </c>
      <c r="AA246" s="305">
        <v>0</v>
      </c>
      <c r="AB246" s="305">
        <v>0</v>
      </c>
      <c r="AC246" s="305">
        <v>0</v>
      </c>
      <c r="AD246" s="305">
        <v>0</v>
      </c>
      <c r="AE246" s="305">
        <v>0</v>
      </c>
      <c r="AF246" s="305">
        <v>0</v>
      </c>
      <c r="AG246" s="305">
        <v>0</v>
      </c>
      <c r="AH246" s="305">
        <v>0</v>
      </c>
      <c r="AI246" s="305">
        <v>0</v>
      </c>
      <c r="AJ246" s="305">
        <v>0</v>
      </c>
      <c r="AK246" s="305">
        <v>0</v>
      </c>
      <c r="AL246" s="305">
        <v>0</v>
      </c>
      <c r="AM246" s="305">
        <v>0</v>
      </c>
      <c r="AN246" s="305">
        <v>0</v>
      </c>
      <c r="AO246" s="305">
        <v>0</v>
      </c>
      <c r="AP246" s="305">
        <v>0</v>
      </c>
      <c r="AQ246" s="305">
        <v>0</v>
      </c>
      <c r="AR246" s="305">
        <v>0</v>
      </c>
      <c r="AS246" s="305">
        <v>0</v>
      </c>
      <c r="AT246" s="305">
        <v>0</v>
      </c>
      <c r="AU246" s="305">
        <v>0</v>
      </c>
      <c r="AV246" s="305">
        <v>0</v>
      </c>
      <c r="AW246" s="305">
        <v>0</v>
      </c>
      <c r="AX246" s="305">
        <v>0</v>
      </c>
      <c r="AY246" s="305">
        <v>0</v>
      </c>
      <c r="AZ246" s="305">
        <v>0</v>
      </c>
      <c r="BA246" s="305">
        <v>0</v>
      </c>
      <c r="BB246" s="305">
        <v>0</v>
      </c>
      <c r="BC246" s="305">
        <v>0</v>
      </c>
      <c r="BD246" s="305">
        <v>0</v>
      </c>
      <c r="BE246" s="305">
        <v>0</v>
      </c>
      <c r="BF246" s="305">
        <v>0</v>
      </c>
      <c r="BG246" s="305">
        <v>0</v>
      </c>
      <c r="BH246" s="305">
        <v>0</v>
      </c>
      <c r="BI246" s="305">
        <v>0</v>
      </c>
      <c r="BJ246" s="305">
        <v>0</v>
      </c>
      <c r="BK246" s="305">
        <v>0</v>
      </c>
      <c r="BL246" s="305">
        <v>0</v>
      </c>
      <c r="BM246" s="305">
        <v>0</v>
      </c>
      <c r="BN246" s="305">
        <v>0</v>
      </c>
      <c r="BO246" s="305">
        <v>0</v>
      </c>
      <c r="BP246" s="305">
        <v>156754.81797730835</v>
      </c>
      <c r="BQ246" s="305">
        <v>0</v>
      </c>
      <c r="BR246" s="305">
        <v>0</v>
      </c>
      <c r="BS246" s="305">
        <v>0</v>
      </c>
      <c r="BT246" s="305">
        <v>0</v>
      </c>
      <c r="BU246" s="305">
        <v>0</v>
      </c>
      <c r="BV246" s="305">
        <v>0</v>
      </c>
      <c r="BW246" s="305">
        <v>0</v>
      </c>
      <c r="BX246" s="305">
        <v>0</v>
      </c>
      <c r="BY246" s="305">
        <v>0</v>
      </c>
      <c r="BZ246" s="305">
        <v>0</v>
      </c>
      <c r="CA246" s="305">
        <v>0</v>
      </c>
    </row>
    <row r="247" spans="1:79" x14ac:dyDescent="0.2">
      <c r="B247" s="116" t="s">
        <v>259</v>
      </c>
      <c r="D247" s="305">
        <v>0</v>
      </c>
      <c r="E247" s="305">
        <v>0</v>
      </c>
      <c r="F247" s="305">
        <v>0</v>
      </c>
      <c r="G247" s="305">
        <v>0</v>
      </c>
      <c r="H247" s="305">
        <v>0</v>
      </c>
      <c r="I247" s="305">
        <v>0</v>
      </c>
      <c r="J247" s="305">
        <v>0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0</v>
      </c>
      <c r="W247" s="305">
        <v>0</v>
      </c>
      <c r="X247" s="305">
        <v>0</v>
      </c>
      <c r="Y247" s="305">
        <v>0</v>
      </c>
      <c r="Z247" s="305">
        <v>0</v>
      </c>
      <c r="AA247" s="305">
        <v>0</v>
      </c>
      <c r="AB247" s="305">
        <v>0</v>
      </c>
      <c r="AC247" s="305">
        <v>0</v>
      </c>
      <c r="AD247" s="305">
        <v>0</v>
      </c>
      <c r="AE247" s="305">
        <v>0</v>
      </c>
      <c r="AF247" s="305">
        <v>0</v>
      </c>
      <c r="AG247" s="305">
        <v>0</v>
      </c>
      <c r="AH247" s="305">
        <v>0</v>
      </c>
      <c r="AI247" s="305">
        <v>0</v>
      </c>
      <c r="AJ247" s="305">
        <v>0</v>
      </c>
      <c r="AK247" s="305">
        <v>0</v>
      </c>
      <c r="AL247" s="305">
        <v>0</v>
      </c>
      <c r="AM247" s="305">
        <v>0</v>
      </c>
      <c r="AN247" s="305">
        <v>0</v>
      </c>
      <c r="AO247" s="305">
        <v>0</v>
      </c>
      <c r="AP247" s="305">
        <v>0</v>
      </c>
      <c r="AQ247" s="305">
        <v>0</v>
      </c>
      <c r="AR247" s="305">
        <v>0</v>
      </c>
      <c r="AS247" s="305">
        <v>0</v>
      </c>
      <c r="AT247" s="305">
        <v>0</v>
      </c>
      <c r="AU247" s="305">
        <v>0</v>
      </c>
      <c r="AV247" s="305">
        <v>0</v>
      </c>
      <c r="AW247" s="305">
        <v>0</v>
      </c>
      <c r="AX247" s="305">
        <v>0</v>
      </c>
      <c r="AY247" s="305">
        <v>0</v>
      </c>
      <c r="AZ247" s="305">
        <v>0</v>
      </c>
      <c r="BA247" s="305">
        <v>0</v>
      </c>
      <c r="BB247" s="305">
        <v>0</v>
      </c>
      <c r="BC247" s="305">
        <v>0</v>
      </c>
      <c r="BD247" s="305">
        <v>0</v>
      </c>
      <c r="BE247" s="305">
        <v>0</v>
      </c>
      <c r="BF247" s="305">
        <v>0</v>
      </c>
      <c r="BG247" s="305">
        <v>0</v>
      </c>
      <c r="BH247" s="305">
        <v>0</v>
      </c>
      <c r="BI247" s="305">
        <v>0</v>
      </c>
      <c r="BJ247" s="305">
        <v>0</v>
      </c>
      <c r="BK247" s="305">
        <v>0</v>
      </c>
      <c r="BL247" s="117">
        <f>-'FPC Sch 12&amp;26'!C38</f>
        <v>0</v>
      </c>
      <c r="BM247" s="117">
        <f>-'FPC Sch 12&amp;26'!D38</f>
        <v>0</v>
      </c>
      <c r="BN247" s="117">
        <f>-'FPC Sch 12&amp;26'!E38</f>
        <v>0</v>
      </c>
      <c r="BO247" s="117">
        <f>-'FPC Sch 12&amp;26'!F38</f>
        <v>0</v>
      </c>
      <c r="BP247" s="117">
        <f>-'FPC Sch 12&amp;26'!G38</f>
        <v>-12901.59</v>
      </c>
      <c r="BQ247" s="117">
        <f>-'FPC Sch 12&amp;26'!H38</f>
        <v>-12715.67</v>
      </c>
      <c r="BR247" s="117">
        <f>-'FPC Sch 12&amp;26'!I38</f>
        <v>-14434.66</v>
      </c>
      <c r="BS247" s="117">
        <f>-'FPC Sch 12&amp;26'!J38</f>
        <v>-14183.51</v>
      </c>
      <c r="BT247" s="117">
        <f>-'FPC Sch 12&amp;26'!K38</f>
        <v>-12693.22</v>
      </c>
      <c r="BU247" s="117">
        <f>-'FPC Sch 12&amp;26'!L38</f>
        <v>-13310.44</v>
      </c>
      <c r="BV247" s="117">
        <f>-'FPC Sch 12&amp;26'!M38</f>
        <v>-11826.2</v>
      </c>
      <c r="BW247" s="117">
        <f>-'FPC Sch 12&amp;26'!N38</f>
        <v>-12818.28</v>
      </c>
      <c r="BX247" s="305">
        <v>-13132.3</v>
      </c>
      <c r="BY247" s="305">
        <v>-11862.65</v>
      </c>
      <c r="BZ247" s="117">
        <f>-'Amort Estimate'!I52</f>
        <v>-13198.72674811911</v>
      </c>
      <c r="CA247" s="117">
        <f>-'Amort Estimate'!J52</f>
        <v>-12369.970089065429</v>
      </c>
    </row>
    <row r="248" spans="1:79" x14ac:dyDescent="0.2">
      <c r="B248" s="39" t="s">
        <v>260</v>
      </c>
      <c r="D248" s="118">
        <f t="shared" ref="D248:BO248" si="544">SUM(D246:D247)</f>
        <v>0</v>
      </c>
      <c r="E248" s="118">
        <f t="shared" si="544"/>
        <v>0</v>
      </c>
      <c r="F248" s="118">
        <f t="shared" si="544"/>
        <v>0</v>
      </c>
      <c r="G248" s="118">
        <f t="shared" si="544"/>
        <v>0</v>
      </c>
      <c r="H248" s="118">
        <f t="shared" si="544"/>
        <v>0</v>
      </c>
      <c r="I248" s="118">
        <f t="shared" si="544"/>
        <v>0</v>
      </c>
      <c r="J248" s="118">
        <f t="shared" si="544"/>
        <v>0</v>
      </c>
      <c r="K248" s="118">
        <f t="shared" si="544"/>
        <v>0</v>
      </c>
      <c r="L248" s="118">
        <f t="shared" si="544"/>
        <v>0</v>
      </c>
      <c r="M248" s="118">
        <f t="shared" si="544"/>
        <v>0</v>
      </c>
      <c r="N248" s="118">
        <f t="shared" si="544"/>
        <v>0</v>
      </c>
      <c r="O248" s="118">
        <f t="shared" si="544"/>
        <v>0</v>
      </c>
      <c r="P248" s="118">
        <f t="shared" si="544"/>
        <v>0</v>
      </c>
      <c r="Q248" s="118">
        <f t="shared" si="544"/>
        <v>0</v>
      </c>
      <c r="R248" s="118">
        <f t="shared" si="544"/>
        <v>0</v>
      </c>
      <c r="S248" s="118">
        <f t="shared" si="544"/>
        <v>0</v>
      </c>
      <c r="T248" s="118">
        <f t="shared" si="544"/>
        <v>0</v>
      </c>
      <c r="U248" s="118">
        <f t="shared" si="544"/>
        <v>0</v>
      </c>
      <c r="V248" s="118">
        <f t="shared" si="544"/>
        <v>0</v>
      </c>
      <c r="W248" s="118">
        <f t="shared" si="544"/>
        <v>0</v>
      </c>
      <c r="X248" s="118">
        <f t="shared" si="544"/>
        <v>0</v>
      </c>
      <c r="Y248" s="118">
        <f t="shared" si="544"/>
        <v>0</v>
      </c>
      <c r="Z248" s="118">
        <f t="shared" si="544"/>
        <v>0</v>
      </c>
      <c r="AA248" s="118">
        <f t="shared" si="544"/>
        <v>0</v>
      </c>
      <c r="AB248" s="118">
        <f t="shared" si="544"/>
        <v>0</v>
      </c>
      <c r="AC248" s="118">
        <f t="shared" si="544"/>
        <v>0</v>
      </c>
      <c r="AD248" s="118">
        <f t="shared" si="544"/>
        <v>0</v>
      </c>
      <c r="AE248" s="118">
        <f t="shared" si="544"/>
        <v>0</v>
      </c>
      <c r="AF248" s="118">
        <f t="shared" si="544"/>
        <v>0</v>
      </c>
      <c r="AG248" s="118">
        <f t="shared" si="544"/>
        <v>0</v>
      </c>
      <c r="AH248" s="118">
        <f t="shared" si="544"/>
        <v>0</v>
      </c>
      <c r="AI248" s="118">
        <f t="shared" si="544"/>
        <v>0</v>
      </c>
      <c r="AJ248" s="118">
        <f t="shared" si="544"/>
        <v>0</v>
      </c>
      <c r="AK248" s="118">
        <f t="shared" si="544"/>
        <v>0</v>
      </c>
      <c r="AL248" s="118">
        <f t="shared" si="544"/>
        <v>0</v>
      </c>
      <c r="AM248" s="118">
        <f t="shared" si="544"/>
        <v>0</v>
      </c>
      <c r="AN248" s="118">
        <f t="shared" si="544"/>
        <v>0</v>
      </c>
      <c r="AO248" s="118">
        <f t="shared" si="544"/>
        <v>0</v>
      </c>
      <c r="AP248" s="118">
        <f t="shared" si="544"/>
        <v>0</v>
      </c>
      <c r="AQ248" s="118">
        <f t="shared" si="544"/>
        <v>0</v>
      </c>
      <c r="AR248" s="118">
        <f t="shared" si="544"/>
        <v>0</v>
      </c>
      <c r="AS248" s="118">
        <f t="shared" si="544"/>
        <v>0</v>
      </c>
      <c r="AT248" s="118">
        <f t="shared" si="544"/>
        <v>0</v>
      </c>
      <c r="AU248" s="118">
        <f t="shared" si="544"/>
        <v>0</v>
      </c>
      <c r="AV248" s="118">
        <f t="shared" si="544"/>
        <v>0</v>
      </c>
      <c r="AW248" s="118">
        <f t="shared" si="544"/>
        <v>0</v>
      </c>
      <c r="AX248" s="118">
        <f t="shared" si="544"/>
        <v>0</v>
      </c>
      <c r="AY248" s="118">
        <f t="shared" si="544"/>
        <v>0</v>
      </c>
      <c r="AZ248" s="118">
        <f t="shared" si="544"/>
        <v>0</v>
      </c>
      <c r="BA248" s="118">
        <f t="shared" si="544"/>
        <v>0</v>
      </c>
      <c r="BB248" s="118">
        <f t="shared" si="544"/>
        <v>0</v>
      </c>
      <c r="BC248" s="118">
        <f t="shared" si="544"/>
        <v>0</v>
      </c>
      <c r="BD248" s="118">
        <f t="shared" si="544"/>
        <v>0</v>
      </c>
      <c r="BE248" s="118">
        <f t="shared" si="544"/>
        <v>0</v>
      </c>
      <c r="BF248" s="118">
        <f t="shared" si="544"/>
        <v>0</v>
      </c>
      <c r="BG248" s="118">
        <f t="shared" si="544"/>
        <v>0</v>
      </c>
      <c r="BH248" s="118">
        <f t="shared" si="544"/>
        <v>0</v>
      </c>
      <c r="BI248" s="118">
        <f t="shared" si="544"/>
        <v>0</v>
      </c>
      <c r="BJ248" s="118">
        <f t="shared" si="544"/>
        <v>0</v>
      </c>
      <c r="BK248" s="118">
        <f t="shared" si="544"/>
        <v>0</v>
      </c>
      <c r="BL248" s="118">
        <f t="shared" si="544"/>
        <v>0</v>
      </c>
      <c r="BM248" s="118">
        <f t="shared" si="544"/>
        <v>0</v>
      </c>
      <c r="BN248" s="118">
        <f t="shared" si="544"/>
        <v>0</v>
      </c>
      <c r="BO248" s="118">
        <f t="shared" si="544"/>
        <v>0</v>
      </c>
      <c r="BP248" s="118">
        <f t="shared" ref="BP248:BV248" si="545">SUM(BP246:BP247)</f>
        <v>143853.22797730836</v>
      </c>
      <c r="BQ248" s="118">
        <f t="shared" si="545"/>
        <v>-12715.67</v>
      </c>
      <c r="BR248" s="118">
        <f t="shared" si="545"/>
        <v>-14434.66</v>
      </c>
      <c r="BS248" s="118">
        <f t="shared" si="545"/>
        <v>-14183.51</v>
      </c>
      <c r="BT248" s="118">
        <f t="shared" si="545"/>
        <v>-12693.22</v>
      </c>
      <c r="BU248" s="118">
        <f t="shared" si="545"/>
        <v>-13310.44</v>
      </c>
      <c r="BV248" s="118">
        <f t="shared" si="545"/>
        <v>-11826.2</v>
      </c>
      <c r="BW248" s="118">
        <f t="shared" ref="BW248:CA248" si="546">SUM(BW246:BW247)</f>
        <v>-12818.28</v>
      </c>
      <c r="BX248" s="118">
        <f t="shared" si="546"/>
        <v>-13132.3</v>
      </c>
      <c r="BY248" s="118">
        <f t="shared" si="546"/>
        <v>-11862.65</v>
      </c>
      <c r="BZ248" s="118">
        <f t="shared" si="546"/>
        <v>-13198.72674811911</v>
      </c>
      <c r="CA248" s="118">
        <f t="shared" si="546"/>
        <v>-12369.970089065429</v>
      </c>
    </row>
    <row r="249" spans="1:79" x14ac:dyDescent="0.2">
      <c r="B249" s="39" t="s">
        <v>261</v>
      </c>
      <c r="D249" s="115">
        <f t="shared" ref="D249:BO249" si="547">D245+D248</f>
        <v>0</v>
      </c>
      <c r="E249" s="115">
        <f t="shared" si="547"/>
        <v>0</v>
      </c>
      <c r="F249" s="115">
        <f t="shared" si="547"/>
        <v>0</v>
      </c>
      <c r="G249" s="115">
        <f t="shared" si="547"/>
        <v>0</v>
      </c>
      <c r="H249" s="115">
        <f t="shared" si="547"/>
        <v>0</v>
      </c>
      <c r="I249" s="115">
        <f t="shared" si="547"/>
        <v>0</v>
      </c>
      <c r="J249" s="115">
        <f t="shared" si="547"/>
        <v>0</v>
      </c>
      <c r="K249" s="115">
        <f t="shared" si="547"/>
        <v>0</v>
      </c>
      <c r="L249" s="115">
        <f t="shared" si="547"/>
        <v>0</v>
      </c>
      <c r="M249" s="115">
        <f t="shared" si="547"/>
        <v>0</v>
      </c>
      <c r="N249" s="115">
        <f t="shared" si="547"/>
        <v>0</v>
      </c>
      <c r="O249" s="115">
        <f t="shared" si="547"/>
        <v>0</v>
      </c>
      <c r="P249" s="115">
        <f t="shared" si="547"/>
        <v>0</v>
      </c>
      <c r="Q249" s="115">
        <f t="shared" si="547"/>
        <v>0</v>
      </c>
      <c r="R249" s="115">
        <f t="shared" si="547"/>
        <v>0</v>
      </c>
      <c r="S249" s="115">
        <f t="shared" si="547"/>
        <v>0</v>
      </c>
      <c r="T249" s="115">
        <f t="shared" si="547"/>
        <v>0</v>
      </c>
      <c r="U249" s="115">
        <f t="shared" si="547"/>
        <v>0</v>
      </c>
      <c r="V249" s="115">
        <f t="shared" si="547"/>
        <v>0</v>
      </c>
      <c r="W249" s="115">
        <f t="shared" si="547"/>
        <v>0</v>
      </c>
      <c r="X249" s="115">
        <f t="shared" si="547"/>
        <v>0</v>
      </c>
      <c r="Y249" s="115">
        <f t="shared" si="547"/>
        <v>0</v>
      </c>
      <c r="Z249" s="115">
        <f t="shared" si="547"/>
        <v>0</v>
      </c>
      <c r="AA249" s="115">
        <f t="shared" si="547"/>
        <v>0</v>
      </c>
      <c r="AB249" s="115">
        <f t="shared" si="547"/>
        <v>0</v>
      </c>
      <c r="AC249" s="115">
        <f t="shared" si="547"/>
        <v>0</v>
      </c>
      <c r="AD249" s="115">
        <f t="shared" si="547"/>
        <v>0</v>
      </c>
      <c r="AE249" s="115">
        <f t="shared" si="547"/>
        <v>0</v>
      </c>
      <c r="AF249" s="115">
        <f t="shared" si="547"/>
        <v>0</v>
      </c>
      <c r="AG249" s="115">
        <f t="shared" si="547"/>
        <v>0</v>
      </c>
      <c r="AH249" s="115">
        <f t="shared" si="547"/>
        <v>0</v>
      </c>
      <c r="AI249" s="115">
        <f t="shared" si="547"/>
        <v>0</v>
      </c>
      <c r="AJ249" s="115">
        <f t="shared" si="547"/>
        <v>0</v>
      </c>
      <c r="AK249" s="115">
        <f t="shared" si="547"/>
        <v>0</v>
      </c>
      <c r="AL249" s="115">
        <f t="shared" si="547"/>
        <v>0</v>
      </c>
      <c r="AM249" s="115">
        <f t="shared" si="547"/>
        <v>0</v>
      </c>
      <c r="AN249" s="115">
        <f t="shared" si="547"/>
        <v>0</v>
      </c>
      <c r="AO249" s="115">
        <f t="shared" si="547"/>
        <v>0</v>
      </c>
      <c r="AP249" s="115">
        <f t="shared" si="547"/>
        <v>0</v>
      </c>
      <c r="AQ249" s="115">
        <f t="shared" si="547"/>
        <v>0</v>
      </c>
      <c r="AR249" s="115">
        <f t="shared" si="547"/>
        <v>0</v>
      </c>
      <c r="AS249" s="115">
        <f t="shared" si="547"/>
        <v>0</v>
      </c>
      <c r="AT249" s="115">
        <f t="shared" si="547"/>
        <v>0</v>
      </c>
      <c r="AU249" s="115">
        <f t="shared" si="547"/>
        <v>0</v>
      </c>
      <c r="AV249" s="115">
        <f t="shared" si="547"/>
        <v>0</v>
      </c>
      <c r="AW249" s="115">
        <f t="shared" si="547"/>
        <v>0</v>
      </c>
      <c r="AX249" s="115">
        <f t="shared" si="547"/>
        <v>0</v>
      </c>
      <c r="AY249" s="115">
        <f t="shared" si="547"/>
        <v>0</v>
      </c>
      <c r="AZ249" s="115">
        <f t="shared" si="547"/>
        <v>0</v>
      </c>
      <c r="BA249" s="115">
        <f t="shared" si="547"/>
        <v>0</v>
      </c>
      <c r="BB249" s="115">
        <f t="shared" si="547"/>
        <v>0</v>
      </c>
      <c r="BC249" s="115">
        <f t="shared" si="547"/>
        <v>0</v>
      </c>
      <c r="BD249" s="115">
        <f t="shared" si="547"/>
        <v>0</v>
      </c>
      <c r="BE249" s="115">
        <f t="shared" si="547"/>
        <v>0</v>
      </c>
      <c r="BF249" s="115">
        <f t="shared" si="547"/>
        <v>0</v>
      </c>
      <c r="BG249" s="115">
        <f t="shared" si="547"/>
        <v>0</v>
      </c>
      <c r="BH249" s="115">
        <f t="shared" si="547"/>
        <v>0</v>
      </c>
      <c r="BI249" s="115">
        <f t="shared" si="547"/>
        <v>0</v>
      </c>
      <c r="BJ249" s="115">
        <f t="shared" si="547"/>
        <v>0</v>
      </c>
      <c r="BK249" s="115">
        <f t="shared" si="547"/>
        <v>0</v>
      </c>
      <c r="BL249" s="115">
        <f t="shared" si="547"/>
        <v>0</v>
      </c>
      <c r="BM249" s="115">
        <f t="shared" si="547"/>
        <v>0</v>
      </c>
      <c r="BN249" s="115">
        <f t="shared" si="547"/>
        <v>0</v>
      </c>
      <c r="BO249" s="115">
        <f t="shared" si="547"/>
        <v>0</v>
      </c>
      <c r="BP249" s="115">
        <f t="shared" ref="BP249:BV249" si="548">BP245+BP248</f>
        <v>143853.22797730836</v>
      </c>
      <c r="BQ249" s="115">
        <f t="shared" si="548"/>
        <v>131137.55797730834</v>
      </c>
      <c r="BR249" s="115">
        <f t="shared" si="548"/>
        <v>116702.89797730834</v>
      </c>
      <c r="BS249" s="115">
        <f t="shared" si="548"/>
        <v>102519.38797730835</v>
      </c>
      <c r="BT249" s="115">
        <f t="shared" si="548"/>
        <v>89826.167977308345</v>
      </c>
      <c r="BU249" s="115">
        <f t="shared" si="548"/>
        <v>76515.727977308343</v>
      </c>
      <c r="BV249" s="115">
        <f t="shared" si="548"/>
        <v>64689.527977308346</v>
      </c>
      <c r="BW249" s="115">
        <f t="shared" ref="BW249:CA249" si="549">BW245+BW248</f>
        <v>51871.247977308347</v>
      </c>
      <c r="BX249" s="115">
        <f t="shared" si="549"/>
        <v>38738.947977308344</v>
      </c>
      <c r="BY249" s="115">
        <f t="shared" si="549"/>
        <v>26876.297977308343</v>
      </c>
      <c r="BZ249" s="115">
        <f t="shared" si="549"/>
        <v>13677.571229189232</v>
      </c>
      <c r="CA249" s="115">
        <f t="shared" si="549"/>
        <v>1307.6011401238029</v>
      </c>
    </row>
    <row r="250" spans="1:79" x14ac:dyDescent="0.2"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5"/>
      <c r="BX250" s="115"/>
      <c r="BY250" s="115"/>
      <c r="BZ250" s="115"/>
      <c r="CA250" s="115"/>
    </row>
    <row r="251" spans="1:79" x14ac:dyDescent="0.2">
      <c r="A251" s="4" t="s">
        <v>267</v>
      </c>
      <c r="C251" s="114">
        <v>18237481</v>
      </c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Y251" s="25"/>
      <c r="BZ251" s="25"/>
      <c r="CA251" s="25"/>
    </row>
    <row r="252" spans="1:79" x14ac:dyDescent="0.2">
      <c r="B252" s="39" t="s">
        <v>257</v>
      </c>
      <c r="C252" s="114">
        <v>25400881</v>
      </c>
      <c r="D252" s="115">
        <f t="shared" ref="D252" si="550">C256</f>
        <v>0</v>
      </c>
      <c r="E252" s="115">
        <f t="shared" ref="E252" si="551">D256</f>
        <v>0</v>
      </c>
      <c r="F252" s="115">
        <f t="shared" ref="F252" si="552">E256</f>
        <v>0</v>
      </c>
      <c r="G252" s="115">
        <f t="shared" ref="G252" si="553">F256</f>
        <v>0</v>
      </c>
      <c r="H252" s="115">
        <f t="shared" ref="H252" si="554">G256</f>
        <v>0</v>
      </c>
      <c r="I252" s="115">
        <f t="shared" ref="I252" si="555">H256</f>
        <v>0</v>
      </c>
      <c r="J252" s="115">
        <f t="shared" ref="J252" si="556">I256</f>
        <v>0</v>
      </c>
      <c r="K252" s="115">
        <f t="shared" ref="K252" si="557">J256</f>
        <v>0</v>
      </c>
      <c r="L252" s="115">
        <f t="shared" ref="L252" si="558">K256</f>
        <v>0</v>
      </c>
      <c r="M252" s="115">
        <f t="shared" ref="M252" si="559">L256</f>
        <v>0</v>
      </c>
      <c r="N252" s="115">
        <f t="shared" ref="N252" si="560">M256</f>
        <v>0</v>
      </c>
      <c r="O252" s="115">
        <f t="shared" ref="O252" si="561">N256</f>
        <v>0</v>
      </c>
      <c r="P252" s="115">
        <f t="shared" ref="P252" si="562">O256</f>
        <v>0</v>
      </c>
      <c r="Q252" s="115">
        <f t="shared" ref="Q252" si="563">P256</f>
        <v>0</v>
      </c>
      <c r="R252" s="115">
        <f t="shared" ref="R252" si="564">Q256</f>
        <v>0</v>
      </c>
      <c r="S252" s="115">
        <f t="shared" ref="S252" si="565">R256</f>
        <v>0</v>
      </c>
      <c r="T252" s="115">
        <f t="shared" ref="T252" si="566">S256</f>
        <v>0</v>
      </c>
      <c r="U252" s="115">
        <f t="shared" ref="U252" si="567">T256</f>
        <v>0</v>
      </c>
      <c r="V252" s="115">
        <f t="shared" ref="V252" si="568">U256</f>
        <v>0</v>
      </c>
      <c r="W252" s="115">
        <f t="shared" ref="W252" si="569">V256</f>
        <v>0</v>
      </c>
      <c r="X252" s="115">
        <f t="shared" ref="X252" si="570">W256</f>
        <v>0</v>
      </c>
      <c r="Y252" s="115">
        <f t="shared" ref="Y252" si="571">X256</f>
        <v>0</v>
      </c>
      <c r="Z252" s="115">
        <f t="shared" ref="Z252" si="572">Y256</f>
        <v>0</v>
      </c>
      <c r="AA252" s="115">
        <f t="shared" ref="AA252" si="573">Z256</f>
        <v>0</v>
      </c>
      <c r="AB252" s="115">
        <f t="shared" ref="AB252" si="574">AA256</f>
        <v>0</v>
      </c>
      <c r="AC252" s="115">
        <f t="shared" ref="AC252" si="575">AB256</f>
        <v>0</v>
      </c>
      <c r="AD252" s="115">
        <f t="shared" ref="AD252" si="576">AC256</f>
        <v>0</v>
      </c>
      <c r="AE252" s="115">
        <f t="shared" ref="AE252" si="577">AD256</f>
        <v>0</v>
      </c>
      <c r="AF252" s="115">
        <f t="shared" ref="AF252" si="578">AE256</f>
        <v>0</v>
      </c>
      <c r="AG252" s="115">
        <f t="shared" ref="AG252" si="579">AF256</f>
        <v>0</v>
      </c>
      <c r="AH252" s="115">
        <f t="shared" ref="AH252" si="580">AG256</f>
        <v>0</v>
      </c>
      <c r="AI252" s="115">
        <f t="shared" ref="AI252" si="581">AH256</f>
        <v>0</v>
      </c>
      <c r="AJ252" s="115">
        <f t="shared" ref="AJ252" si="582">AI256</f>
        <v>0</v>
      </c>
      <c r="AK252" s="115">
        <f t="shared" ref="AK252" si="583">AJ256</f>
        <v>0</v>
      </c>
      <c r="AL252" s="115">
        <f t="shared" ref="AL252" si="584">AK256</f>
        <v>0</v>
      </c>
      <c r="AM252" s="115">
        <f t="shared" ref="AM252" si="585">AL256</f>
        <v>0</v>
      </c>
      <c r="AN252" s="115">
        <f t="shared" ref="AN252" si="586">AM256</f>
        <v>0</v>
      </c>
      <c r="AO252" s="115">
        <f t="shared" ref="AO252" si="587">AN256</f>
        <v>0</v>
      </c>
      <c r="AP252" s="115">
        <f t="shared" ref="AP252" si="588">AO256</f>
        <v>0</v>
      </c>
      <c r="AQ252" s="115">
        <f t="shared" ref="AQ252" si="589">AP256</f>
        <v>0</v>
      </c>
      <c r="AR252" s="115">
        <f t="shared" ref="AR252" si="590">AQ256</f>
        <v>0</v>
      </c>
      <c r="AS252" s="115">
        <f t="shared" ref="AS252" si="591">AR256</f>
        <v>0</v>
      </c>
      <c r="AT252" s="115">
        <f t="shared" ref="AT252" si="592">AS256</f>
        <v>0</v>
      </c>
      <c r="AU252" s="115">
        <f t="shared" ref="AU252" si="593">AT256</f>
        <v>0</v>
      </c>
      <c r="AV252" s="115">
        <f t="shared" ref="AV252" si="594">AU256</f>
        <v>0</v>
      </c>
      <c r="AW252" s="115">
        <f t="shared" ref="AW252" si="595">AV256</f>
        <v>0</v>
      </c>
      <c r="AX252" s="115">
        <f t="shared" ref="AX252" si="596">AW256</f>
        <v>0</v>
      </c>
      <c r="AY252" s="115">
        <f t="shared" ref="AY252" si="597">AX256</f>
        <v>0</v>
      </c>
      <c r="AZ252" s="115">
        <f t="shared" ref="AZ252" si="598">AY256</f>
        <v>0</v>
      </c>
      <c r="BA252" s="115">
        <f t="shared" ref="BA252" si="599">AZ256</f>
        <v>0</v>
      </c>
      <c r="BB252" s="115">
        <f t="shared" ref="BB252" si="600">BA256</f>
        <v>0</v>
      </c>
      <c r="BC252" s="115">
        <f t="shared" ref="BC252" si="601">BB256</f>
        <v>0</v>
      </c>
      <c r="BD252" s="115">
        <f t="shared" ref="BD252" si="602">BC256</f>
        <v>0</v>
      </c>
      <c r="BE252" s="115">
        <f t="shared" ref="BE252" si="603">BD256</f>
        <v>0</v>
      </c>
      <c r="BF252" s="115">
        <f t="shared" ref="BF252" si="604">BE256</f>
        <v>0</v>
      </c>
      <c r="BG252" s="115">
        <f t="shared" ref="BG252" si="605">BF256</f>
        <v>0</v>
      </c>
      <c r="BH252" s="115">
        <f t="shared" ref="BH252" si="606">BG256</f>
        <v>0</v>
      </c>
      <c r="BI252" s="115">
        <f t="shared" ref="BI252" si="607">BH256</f>
        <v>0</v>
      </c>
      <c r="BJ252" s="115">
        <f t="shared" ref="BJ252" si="608">BI256</f>
        <v>0</v>
      </c>
      <c r="BK252" s="115">
        <f t="shared" ref="BK252" si="609">BJ256</f>
        <v>0</v>
      </c>
      <c r="BL252" s="115">
        <f t="shared" ref="BL252" si="610">BK256</f>
        <v>0</v>
      </c>
      <c r="BM252" s="115">
        <f t="shared" ref="BM252" si="611">BL256</f>
        <v>0</v>
      </c>
      <c r="BN252" s="115">
        <f t="shared" ref="BN252" si="612">BM256</f>
        <v>0</v>
      </c>
      <c r="BO252" s="115">
        <f t="shared" ref="BO252" si="613">BN256</f>
        <v>0</v>
      </c>
      <c r="BP252" s="115">
        <f t="shared" ref="BP252" si="614">BO256</f>
        <v>0</v>
      </c>
      <c r="BQ252" s="115">
        <f t="shared" ref="BQ252" si="615">BP256</f>
        <v>-64872.236005251667</v>
      </c>
      <c r="BR252" s="115">
        <f t="shared" ref="BR252" si="616">BQ256</f>
        <v>-59091.596005251668</v>
      </c>
      <c r="BS252" s="115">
        <f t="shared" ref="BS252" si="617">BR256</f>
        <v>-53303.366005251664</v>
      </c>
      <c r="BT252" s="115">
        <f t="shared" ref="BT252" si="618">BS256</f>
        <v>-47651.076005251663</v>
      </c>
      <c r="BU252" s="115">
        <f t="shared" ref="BU252" si="619">BT256</f>
        <v>-42005.756005251664</v>
      </c>
      <c r="BV252" s="115">
        <f t="shared" ref="BV252" si="620">BU256</f>
        <v>-36063.376005251666</v>
      </c>
      <c r="BW252" s="115">
        <f t="shared" ref="BW252" si="621">BV256</f>
        <v>-30728.006005251667</v>
      </c>
      <c r="BX252" s="115">
        <f t="shared" ref="BX252" si="622">BW256</f>
        <v>-24936.546005251668</v>
      </c>
      <c r="BY252" s="115">
        <f t="shared" ref="BY252" si="623">BX256</f>
        <v>-19100.776005251668</v>
      </c>
      <c r="BZ252" s="115">
        <f t="shared" ref="BZ252" si="624">BY256</f>
        <v>-12876.806005251667</v>
      </c>
      <c r="CA252" s="115">
        <f t="shared" ref="CA252" si="625">BZ256</f>
        <v>-6410.8430424962589</v>
      </c>
    </row>
    <row r="253" spans="1:79" x14ac:dyDescent="0.2">
      <c r="B253" s="116" t="s">
        <v>258</v>
      </c>
      <c r="C253" s="114"/>
      <c r="D253" s="305">
        <v>0</v>
      </c>
      <c r="E253" s="305">
        <v>0</v>
      </c>
      <c r="F253" s="305">
        <v>0</v>
      </c>
      <c r="G253" s="305">
        <v>0</v>
      </c>
      <c r="H253" s="305">
        <v>0</v>
      </c>
      <c r="I253" s="305">
        <v>0</v>
      </c>
      <c r="J253" s="305">
        <v>0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0</v>
      </c>
      <c r="W253" s="305">
        <v>0</v>
      </c>
      <c r="X253" s="305">
        <v>0</v>
      </c>
      <c r="Y253" s="305">
        <v>0</v>
      </c>
      <c r="Z253" s="305">
        <v>0</v>
      </c>
      <c r="AA253" s="305">
        <v>0</v>
      </c>
      <c r="AB253" s="305">
        <v>0</v>
      </c>
      <c r="AC253" s="305">
        <v>0</v>
      </c>
      <c r="AD253" s="305">
        <v>0</v>
      </c>
      <c r="AE253" s="305">
        <v>0</v>
      </c>
      <c r="AF253" s="305">
        <v>0</v>
      </c>
      <c r="AG253" s="305">
        <v>0</v>
      </c>
      <c r="AH253" s="305">
        <v>0</v>
      </c>
      <c r="AI253" s="305">
        <v>0</v>
      </c>
      <c r="AJ253" s="305">
        <v>0</v>
      </c>
      <c r="AK253" s="305">
        <v>0</v>
      </c>
      <c r="AL253" s="305">
        <v>0</v>
      </c>
      <c r="AM253" s="305">
        <v>0</v>
      </c>
      <c r="AN253" s="305">
        <v>0</v>
      </c>
      <c r="AO253" s="305">
        <v>0</v>
      </c>
      <c r="AP253" s="305">
        <v>0</v>
      </c>
      <c r="AQ253" s="305">
        <v>0</v>
      </c>
      <c r="AR253" s="305">
        <v>0</v>
      </c>
      <c r="AS253" s="305">
        <v>0</v>
      </c>
      <c r="AT253" s="305">
        <v>0</v>
      </c>
      <c r="AU253" s="305">
        <v>0</v>
      </c>
      <c r="AV253" s="305">
        <v>0</v>
      </c>
      <c r="AW253" s="305">
        <v>0</v>
      </c>
      <c r="AX253" s="305">
        <v>0</v>
      </c>
      <c r="AY253" s="305">
        <v>0</v>
      </c>
      <c r="AZ253" s="305">
        <v>0</v>
      </c>
      <c r="BA253" s="305">
        <v>0</v>
      </c>
      <c r="BB253" s="305">
        <v>0</v>
      </c>
      <c r="BC253" s="305">
        <v>0</v>
      </c>
      <c r="BD253" s="305">
        <v>0</v>
      </c>
      <c r="BE253" s="305">
        <v>0</v>
      </c>
      <c r="BF253" s="305">
        <v>0</v>
      </c>
      <c r="BG253" s="305">
        <v>0</v>
      </c>
      <c r="BH253" s="305">
        <v>0</v>
      </c>
      <c r="BI253" s="305">
        <v>0</v>
      </c>
      <c r="BJ253" s="305">
        <v>0</v>
      </c>
      <c r="BK253" s="305">
        <v>0</v>
      </c>
      <c r="BL253" s="305">
        <v>0</v>
      </c>
      <c r="BM253" s="305">
        <v>0</v>
      </c>
      <c r="BN253" s="305">
        <v>0</v>
      </c>
      <c r="BO253" s="305">
        <v>0</v>
      </c>
      <c r="BP253" s="305">
        <v>-71246.666005251667</v>
      </c>
      <c r="BQ253" s="305">
        <v>0</v>
      </c>
      <c r="BR253" s="305">
        <v>0</v>
      </c>
      <c r="BS253" s="305">
        <v>0</v>
      </c>
      <c r="BT253" s="305">
        <v>0</v>
      </c>
      <c r="BU253" s="305">
        <v>0</v>
      </c>
      <c r="BV253" s="305">
        <v>0</v>
      </c>
      <c r="BW253" s="305">
        <v>0</v>
      </c>
      <c r="BX253" s="305">
        <v>0</v>
      </c>
      <c r="BY253" s="305">
        <v>0</v>
      </c>
      <c r="BZ253" s="305">
        <v>0</v>
      </c>
      <c r="CA253" s="305">
        <v>0</v>
      </c>
    </row>
    <row r="254" spans="1:79" x14ac:dyDescent="0.2">
      <c r="B254" s="116" t="s">
        <v>259</v>
      </c>
      <c r="D254" s="305">
        <v>0</v>
      </c>
      <c r="E254" s="305">
        <v>0</v>
      </c>
      <c r="F254" s="305">
        <v>0</v>
      </c>
      <c r="G254" s="305">
        <v>0</v>
      </c>
      <c r="H254" s="305">
        <v>0</v>
      </c>
      <c r="I254" s="305">
        <v>0</v>
      </c>
      <c r="J254" s="305">
        <v>0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0</v>
      </c>
      <c r="W254" s="305">
        <v>0</v>
      </c>
      <c r="X254" s="305">
        <v>0</v>
      </c>
      <c r="Y254" s="305">
        <v>0</v>
      </c>
      <c r="Z254" s="305">
        <v>0</v>
      </c>
      <c r="AA254" s="305">
        <v>0</v>
      </c>
      <c r="AB254" s="305">
        <v>0</v>
      </c>
      <c r="AC254" s="305">
        <v>0</v>
      </c>
      <c r="AD254" s="305">
        <v>0</v>
      </c>
      <c r="AE254" s="305">
        <v>0</v>
      </c>
      <c r="AF254" s="305">
        <v>0</v>
      </c>
      <c r="AG254" s="305">
        <v>0</v>
      </c>
      <c r="AH254" s="305">
        <v>0</v>
      </c>
      <c r="AI254" s="305">
        <v>0</v>
      </c>
      <c r="AJ254" s="305">
        <v>0</v>
      </c>
      <c r="AK254" s="305">
        <v>0</v>
      </c>
      <c r="AL254" s="305">
        <v>0</v>
      </c>
      <c r="AM254" s="305">
        <v>0</v>
      </c>
      <c r="AN254" s="305">
        <v>0</v>
      </c>
      <c r="AO254" s="305">
        <v>0</v>
      </c>
      <c r="AP254" s="305">
        <v>0</v>
      </c>
      <c r="AQ254" s="305">
        <v>0</v>
      </c>
      <c r="AR254" s="305">
        <v>0</v>
      </c>
      <c r="AS254" s="305">
        <v>0</v>
      </c>
      <c r="AT254" s="305">
        <v>0</v>
      </c>
      <c r="AU254" s="305">
        <v>0</v>
      </c>
      <c r="AV254" s="305">
        <v>0</v>
      </c>
      <c r="AW254" s="305">
        <v>0</v>
      </c>
      <c r="AX254" s="305">
        <v>0</v>
      </c>
      <c r="AY254" s="305">
        <v>0</v>
      </c>
      <c r="AZ254" s="305">
        <v>0</v>
      </c>
      <c r="BA254" s="305">
        <v>0</v>
      </c>
      <c r="BB254" s="305">
        <v>0</v>
      </c>
      <c r="BC254" s="305">
        <v>0</v>
      </c>
      <c r="BD254" s="305">
        <v>0</v>
      </c>
      <c r="BE254" s="305">
        <v>0</v>
      </c>
      <c r="BF254" s="305">
        <v>0</v>
      </c>
      <c r="BG254" s="305">
        <v>0</v>
      </c>
      <c r="BH254" s="305">
        <v>0</v>
      </c>
      <c r="BI254" s="305">
        <v>0</v>
      </c>
      <c r="BJ254" s="305">
        <v>0</v>
      </c>
      <c r="BK254" s="305">
        <v>0</v>
      </c>
      <c r="BL254" s="117">
        <f>-'FPC Sch 10&amp;31'!C38</f>
        <v>0</v>
      </c>
      <c r="BM254" s="117">
        <f>-'FPC Sch 10&amp;31'!D38</f>
        <v>0</v>
      </c>
      <c r="BN254" s="117">
        <f>-'FPC Sch 10&amp;31'!E38</f>
        <v>0</v>
      </c>
      <c r="BO254" s="117">
        <f>-'FPC Sch 10&amp;31'!F38</f>
        <v>0</v>
      </c>
      <c r="BP254" s="117">
        <f>-'FPC Sch 10&amp;31'!G38</f>
        <v>6374.43</v>
      </c>
      <c r="BQ254" s="117">
        <f>-'FPC Sch 10&amp;31'!H38</f>
        <v>5780.64</v>
      </c>
      <c r="BR254" s="117">
        <f>-'FPC Sch 10&amp;31'!I38</f>
        <v>5788.23</v>
      </c>
      <c r="BS254" s="117">
        <f>-'FPC Sch 10&amp;31'!J38</f>
        <v>5652.29</v>
      </c>
      <c r="BT254" s="117">
        <f>-'FPC Sch 10&amp;31'!K38</f>
        <v>5645.32</v>
      </c>
      <c r="BU254" s="117">
        <f>-'FPC Sch 10&amp;31'!L38</f>
        <v>5942.38</v>
      </c>
      <c r="BV254" s="117">
        <f>-'FPC Sch 10&amp;31'!M38</f>
        <v>5335.37</v>
      </c>
      <c r="BW254" s="117">
        <f>-'FPC Sch 10&amp;31'!N38</f>
        <v>5791.46</v>
      </c>
      <c r="BX254" s="305">
        <v>5835.77</v>
      </c>
      <c r="BY254" s="305">
        <v>6223.97</v>
      </c>
      <c r="BZ254" s="117">
        <f>-'Amort Estimate'!I61</f>
        <v>6465.9629627554077</v>
      </c>
      <c r="CA254" s="117">
        <f>-'Amort Estimate'!J61</f>
        <v>6048.7800583644002</v>
      </c>
    </row>
    <row r="255" spans="1:79" x14ac:dyDescent="0.2">
      <c r="B255" s="39" t="s">
        <v>260</v>
      </c>
      <c r="D255" s="118">
        <f t="shared" ref="D255:BO255" si="626">SUM(D253:D254)</f>
        <v>0</v>
      </c>
      <c r="E255" s="118">
        <f t="shared" si="626"/>
        <v>0</v>
      </c>
      <c r="F255" s="118">
        <f t="shared" si="626"/>
        <v>0</v>
      </c>
      <c r="G255" s="118">
        <f t="shared" si="626"/>
        <v>0</v>
      </c>
      <c r="H255" s="118">
        <f t="shared" si="626"/>
        <v>0</v>
      </c>
      <c r="I255" s="118">
        <f t="shared" si="626"/>
        <v>0</v>
      </c>
      <c r="J255" s="118">
        <f t="shared" si="626"/>
        <v>0</v>
      </c>
      <c r="K255" s="118">
        <f t="shared" si="626"/>
        <v>0</v>
      </c>
      <c r="L255" s="118">
        <f t="shared" si="626"/>
        <v>0</v>
      </c>
      <c r="M255" s="118">
        <f t="shared" si="626"/>
        <v>0</v>
      </c>
      <c r="N255" s="118">
        <f t="shared" si="626"/>
        <v>0</v>
      </c>
      <c r="O255" s="118">
        <f t="shared" si="626"/>
        <v>0</v>
      </c>
      <c r="P255" s="118">
        <f t="shared" si="626"/>
        <v>0</v>
      </c>
      <c r="Q255" s="118">
        <f t="shared" si="626"/>
        <v>0</v>
      </c>
      <c r="R255" s="118">
        <f t="shared" si="626"/>
        <v>0</v>
      </c>
      <c r="S255" s="118">
        <f t="shared" si="626"/>
        <v>0</v>
      </c>
      <c r="T255" s="118">
        <f t="shared" si="626"/>
        <v>0</v>
      </c>
      <c r="U255" s="118">
        <f t="shared" si="626"/>
        <v>0</v>
      </c>
      <c r="V255" s="118">
        <f t="shared" si="626"/>
        <v>0</v>
      </c>
      <c r="W255" s="118">
        <f t="shared" si="626"/>
        <v>0</v>
      </c>
      <c r="X255" s="118">
        <f t="shared" si="626"/>
        <v>0</v>
      </c>
      <c r="Y255" s="118">
        <f t="shared" si="626"/>
        <v>0</v>
      </c>
      <c r="Z255" s="118">
        <f t="shared" si="626"/>
        <v>0</v>
      </c>
      <c r="AA255" s="118">
        <f t="shared" si="626"/>
        <v>0</v>
      </c>
      <c r="AB255" s="118">
        <f t="shared" si="626"/>
        <v>0</v>
      </c>
      <c r="AC255" s="118">
        <f t="shared" si="626"/>
        <v>0</v>
      </c>
      <c r="AD255" s="118">
        <f t="shared" si="626"/>
        <v>0</v>
      </c>
      <c r="AE255" s="118">
        <f t="shared" si="626"/>
        <v>0</v>
      </c>
      <c r="AF255" s="118">
        <f t="shared" si="626"/>
        <v>0</v>
      </c>
      <c r="AG255" s="118">
        <f t="shared" si="626"/>
        <v>0</v>
      </c>
      <c r="AH255" s="118">
        <f t="shared" si="626"/>
        <v>0</v>
      </c>
      <c r="AI255" s="118">
        <f t="shared" si="626"/>
        <v>0</v>
      </c>
      <c r="AJ255" s="118">
        <f t="shared" si="626"/>
        <v>0</v>
      </c>
      <c r="AK255" s="118">
        <f t="shared" si="626"/>
        <v>0</v>
      </c>
      <c r="AL255" s="118">
        <f t="shared" si="626"/>
        <v>0</v>
      </c>
      <c r="AM255" s="118">
        <f t="shared" si="626"/>
        <v>0</v>
      </c>
      <c r="AN255" s="118">
        <f t="shared" si="626"/>
        <v>0</v>
      </c>
      <c r="AO255" s="118">
        <f t="shared" si="626"/>
        <v>0</v>
      </c>
      <c r="AP255" s="118">
        <f t="shared" si="626"/>
        <v>0</v>
      </c>
      <c r="AQ255" s="118">
        <f t="shared" si="626"/>
        <v>0</v>
      </c>
      <c r="AR255" s="118">
        <f t="shared" si="626"/>
        <v>0</v>
      </c>
      <c r="AS255" s="118">
        <f t="shared" si="626"/>
        <v>0</v>
      </c>
      <c r="AT255" s="118">
        <f t="shared" si="626"/>
        <v>0</v>
      </c>
      <c r="AU255" s="118">
        <f t="shared" si="626"/>
        <v>0</v>
      </c>
      <c r="AV255" s="118">
        <f t="shared" si="626"/>
        <v>0</v>
      </c>
      <c r="AW255" s="118">
        <f t="shared" si="626"/>
        <v>0</v>
      </c>
      <c r="AX255" s="118">
        <f t="shared" si="626"/>
        <v>0</v>
      </c>
      <c r="AY255" s="118">
        <f t="shared" si="626"/>
        <v>0</v>
      </c>
      <c r="AZ255" s="118">
        <f t="shared" si="626"/>
        <v>0</v>
      </c>
      <c r="BA255" s="118">
        <f t="shared" si="626"/>
        <v>0</v>
      </c>
      <c r="BB255" s="118">
        <f t="shared" si="626"/>
        <v>0</v>
      </c>
      <c r="BC255" s="118">
        <f t="shared" si="626"/>
        <v>0</v>
      </c>
      <c r="BD255" s="118">
        <f t="shared" si="626"/>
        <v>0</v>
      </c>
      <c r="BE255" s="118">
        <f t="shared" si="626"/>
        <v>0</v>
      </c>
      <c r="BF255" s="118">
        <f t="shared" si="626"/>
        <v>0</v>
      </c>
      <c r="BG255" s="118">
        <f t="shared" si="626"/>
        <v>0</v>
      </c>
      <c r="BH255" s="118">
        <f t="shared" si="626"/>
        <v>0</v>
      </c>
      <c r="BI255" s="118">
        <f t="shared" si="626"/>
        <v>0</v>
      </c>
      <c r="BJ255" s="118">
        <f t="shared" si="626"/>
        <v>0</v>
      </c>
      <c r="BK255" s="118">
        <f t="shared" si="626"/>
        <v>0</v>
      </c>
      <c r="BL255" s="118">
        <f t="shared" si="626"/>
        <v>0</v>
      </c>
      <c r="BM255" s="118">
        <f t="shared" si="626"/>
        <v>0</v>
      </c>
      <c r="BN255" s="118">
        <f t="shared" si="626"/>
        <v>0</v>
      </c>
      <c r="BO255" s="118">
        <f t="shared" si="626"/>
        <v>0</v>
      </c>
      <c r="BP255" s="118">
        <f t="shared" ref="BP255:BV255" si="627">SUM(BP253:BP254)</f>
        <v>-64872.236005251667</v>
      </c>
      <c r="BQ255" s="118">
        <f t="shared" si="627"/>
        <v>5780.64</v>
      </c>
      <c r="BR255" s="118">
        <f t="shared" si="627"/>
        <v>5788.23</v>
      </c>
      <c r="BS255" s="118">
        <f t="shared" si="627"/>
        <v>5652.29</v>
      </c>
      <c r="BT255" s="118">
        <f t="shared" si="627"/>
        <v>5645.32</v>
      </c>
      <c r="BU255" s="118">
        <f t="shared" si="627"/>
        <v>5942.38</v>
      </c>
      <c r="BV255" s="118">
        <f t="shared" si="627"/>
        <v>5335.37</v>
      </c>
      <c r="BW255" s="118">
        <f t="shared" ref="BW255:CA255" si="628">SUM(BW253:BW254)</f>
        <v>5791.46</v>
      </c>
      <c r="BX255" s="118">
        <f t="shared" si="628"/>
        <v>5835.77</v>
      </c>
      <c r="BY255" s="118">
        <f t="shared" si="628"/>
        <v>6223.97</v>
      </c>
      <c r="BZ255" s="118">
        <f t="shared" si="628"/>
        <v>6465.9629627554077</v>
      </c>
      <c r="CA255" s="118">
        <f t="shared" si="628"/>
        <v>6048.7800583644002</v>
      </c>
    </row>
    <row r="256" spans="1:79" x14ac:dyDescent="0.2">
      <c r="B256" s="39" t="s">
        <v>261</v>
      </c>
      <c r="D256" s="115">
        <f t="shared" ref="D256:BO256" si="629">D252+D255</f>
        <v>0</v>
      </c>
      <c r="E256" s="115">
        <f t="shared" si="629"/>
        <v>0</v>
      </c>
      <c r="F256" s="115">
        <f t="shared" si="629"/>
        <v>0</v>
      </c>
      <c r="G256" s="115">
        <f t="shared" si="629"/>
        <v>0</v>
      </c>
      <c r="H256" s="115">
        <f t="shared" si="629"/>
        <v>0</v>
      </c>
      <c r="I256" s="115">
        <f t="shared" si="629"/>
        <v>0</v>
      </c>
      <c r="J256" s="115">
        <f t="shared" si="629"/>
        <v>0</v>
      </c>
      <c r="K256" s="115">
        <f t="shared" si="629"/>
        <v>0</v>
      </c>
      <c r="L256" s="115">
        <f t="shared" si="629"/>
        <v>0</v>
      </c>
      <c r="M256" s="115">
        <f t="shared" si="629"/>
        <v>0</v>
      </c>
      <c r="N256" s="115">
        <f t="shared" si="629"/>
        <v>0</v>
      </c>
      <c r="O256" s="115">
        <f t="shared" si="629"/>
        <v>0</v>
      </c>
      <c r="P256" s="115">
        <f t="shared" si="629"/>
        <v>0</v>
      </c>
      <c r="Q256" s="115">
        <f t="shared" si="629"/>
        <v>0</v>
      </c>
      <c r="R256" s="115">
        <f t="shared" si="629"/>
        <v>0</v>
      </c>
      <c r="S256" s="115">
        <f t="shared" si="629"/>
        <v>0</v>
      </c>
      <c r="T256" s="115">
        <f t="shared" si="629"/>
        <v>0</v>
      </c>
      <c r="U256" s="115">
        <f t="shared" si="629"/>
        <v>0</v>
      </c>
      <c r="V256" s="115">
        <f t="shared" si="629"/>
        <v>0</v>
      </c>
      <c r="W256" s="115">
        <f t="shared" si="629"/>
        <v>0</v>
      </c>
      <c r="X256" s="115">
        <f t="shared" si="629"/>
        <v>0</v>
      </c>
      <c r="Y256" s="115">
        <f t="shared" si="629"/>
        <v>0</v>
      </c>
      <c r="Z256" s="115">
        <f t="shared" si="629"/>
        <v>0</v>
      </c>
      <c r="AA256" s="115">
        <f t="shared" si="629"/>
        <v>0</v>
      </c>
      <c r="AB256" s="115">
        <f t="shared" si="629"/>
        <v>0</v>
      </c>
      <c r="AC256" s="115">
        <f t="shared" si="629"/>
        <v>0</v>
      </c>
      <c r="AD256" s="115">
        <f t="shared" si="629"/>
        <v>0</v>
      </c>
      <c r="AE256" s="115">
        <f t="shared" si="629"/>
        <v>0</v>
      </c>
      <c r="AF256" s="115">
        <f t="shared" si="629"/>
        <v>0</v>
      </c>
      <c r="AG256" s="115">
        <f t="shared" si="629"/>
        <v>0</v>
      </c>
      <c r="AH256" s="115">
        <f t="shared" si="629"/>
        <v>0</v>
      </c>
      <c r="AI256" s="115">
        <f t="shared" si="629"/>
        <v>0</v>
      </c>
      <c r="AJ256" s="115">
        <f t="shared" si="629"/>
        <v>0</v>
      </c>
      <c r="AK256" s="115">
        <f t="shared" si="629"/>
        <v>0</v>
      </c>
      <c r="AL256" s="115">
        <f t="shared" si="629"/>
        <v>0</v>
      </c>
      <c r="AM256" s="115">
        <f t="shared" si="629"/>
        <v>0</v>
      </c>
      <c r="AN256" s="115">
        <f t="shared" si="629"/>
        <v>0</v>
      </c>
      <c r="AO256" s="115">
        <f t="shared" si="629"/>
        <v>0</v>
      </c>
      <c r="AP256" s="115">
        <f t="shared" si="629"/>
        <v>0</v>
      </c>
      <c r="AQ256" s="115">
        <f t="shared" si="629"/>
        <v>0</v>
      </c>
      <c r="AR256" s="115">
        <f t="shared" si="629"/>
        <v>0</v>
      </c>
      <c r="AS256" s="115">
        <f t="shared" si="629"/>
        <v>0</v>
      </c>
      <c r="AT256" s="115">
        <f t="shared" si="629"/>
        <v>0</v>
      </c>
      <c r="AU256" s="115">
        <f t="shared" si="629"/>
        <v>0</v>
      </c>
      <c r="AV256" s="115">
        <f t="shared" si="629"/>
        <v>0</v>
      </c>
      <c r="AW256" s="115">
        <f t="shared" si="629"/>
        <v>0</v>
      </c>
      <c r="AX256" s="115">
        <f t="shared" si="629"/>
        <v>0</v>
      </c>
      <c r="AY256" s="115">
        <f t="shared" si="629"/>
        <v>0</v>
      </c>
      <c r="AZ256" s="115">
        <f t="shared" si="629"/>
        <v>0</v>
      </c>
      <c r="BA256" s="115">
        <f t="shared" si="629"/>
        <v>0</v>
      </c>
      <c r="BB256" s="115">
        <f t="shared" si="629"/>
        <v>0</v>
      </c>
      <c r="BC256" s="115">
        <f t="shared" si="629"/>
        <v>0</v>
      </c>
      <c r="BD256" s="115">
        <f t="shared" si="629"/>
        <v>0</v>
      </c>
      <c r="BE256" s="115">
        <f t="shared" si="629"/>
        <v>0</v>
      </c>
      <c r="BF256" s="115">
        <f t="shared" si="629"/>
        <v>0</v>
      </c>
      <c r="BG256" s="115">
        <f t="shared" si="629"/>
        <v>0</v>
      </c>
      <c r="BH256" s="115">
        <f t="shared" si="629"/>
        <v>0</v>
      </c>
      <c r="BI256" s="115">
        <f t="shared" si="629"/>
        <v>0</v>
      </c>
      <c r="BJ256" s="115">
        <f t="shared" si="629"/>
        <v>0</v>
      </c>
      <c r="BK256" s="115">
        <f t="shared" si="629"/>
        <v>0</v>
      </c>
      <c r="BL256" s="115">
        <f t="shared" si="629"/>
        <v>0</v>
      </c>
      <c r="BM256" s="115">
        <f t="shared" si="629"/>
        <v>0</v>
      </c>
      <c r="BN256" s="115">
        <f t="shared" si="629"/>
        <v>0</v>
      </c>
      <c r="BO256" s="115">
        <f t="shared" si="629"/>
        <v>0</v>
      </c>
      <c r="BP256" s="115">
        <f t="shared" ref="BP256:BV256" si="630">BP252+BP255</f>
        <v>-64872.236005251667</v>
      </c>
      <c r="BQ256" s="115">
        <f t="shared" si="630"/>
        <v>-59091.596005251668</v>
      </c>
      <c r="BR256" s="115">
        <f t="shared" si="630"/>
        <v>-53303.366005251664</v>
      </c>
      <c r="BS256" s="115">
        <f t="shared" si="630"/>
        <v>-47651.076005251663</v>
      </c>
      <c r="BT256" s="115">
        <f t="shared" si="630"/>
        <v>-42005.756005251664</v>
      </c>
      <c r="BU256" s="115">
        <f t="shared" si="630"/>
        <v>-36063.376005251666</v>
      </c>
      <c r="BV256" s="115">
        <f t="shared" si="630"/>
        <v>-30728.006005251667</v>
      </c>
      <c r="BW256" s="115">
        <f t="shared" ref="BW256:CA256" si="631">BW252+BW255</f>
        <v>-24936.546005251668</v>
      </c>
      <c r="BX256" s="115">
        <f t="shared" si="631"/>
        <v>-19100.776005251668</v>
      </c>
      <c r="BY256" s="115">
        <f t="shared" si="631"/>
        <v>-12876.806005251667</v>
      </c>
      <c r="BZ256" s="115">
        <f t="shared" si="631"/>
        <v>-6410.8430424962589</v>
      </c>
      <c r="CA256" s="115">
        <f t="shared" si="631"/>
        <v>-362.06298413185868</v>
      </c>
    </row>
    <row r="257" spans="1:79" x14ac:dyDescent="0.2"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5"/>
      <c r="BX257" s="115"/>
      <c r="BY257" s="115"/>
      <c r="BZ257" s="115"/>
      <c r="CA257" s="115"/>
    </row>
    <row r="258" spans="1:79" x14ac:dyDescent="0.2">
      <c r="A258" s="4" t="s">
        <v>268</v>
      </c>
      <c r="C258" s="114">
        <v>18237191</v>
      </c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Y258" s="25"/>
      <c r="BZ258" s="25"/>
      <c r="CA258" s="25"/>
    </row>
    <row r="259" spans="1:79" x14ac:dyDescent="0.2">
      <c r="B259" s="39" t="s">
        <v>257</v>
      </c>
      <c r="C259" s="114"/>
      <c r="D259" s="115">
        <f t="shared" ref="D259" si="632">C263</f>
        <v>0</v>
      </c>
      <c r="E259" s="115">
        <f t="shared" ref="E259" si="633">D263</f>
        <v>0</v>
      </c>
      <c r="F259" s="115">
        <f t="shared" ref="F259" si="634">E263</f>
        <v>0</v>
      </c>
      <c r="G259" s="115">
        <f t="shared" ref="G259" si="635">F263</f>
        <v>0</v>
      </c>
      <c r="H259" s="115">
        <f t="shared" ref="H259" si="636">G263</f>
        <v>0</v>
      </c>
      <c r="I259" s="115">
        <f t="shared" ref="I259" si="637">H263</f>
        <v>0</v>
      </c>
      <c r="J259" s="115">
        <f t="shared" ref="J259" si="638">I263</f>
        <v>0</v>
      </c>
      <c r="K259" s="115">
        <f t="shared" ref="K259" si="639">J263</f>
        <v>0</v>
      </c>
      <c r="L259" s="115">
        <f t="shared" ref="L259" si="640">K263</f>
        <v>0</v>
      </c>
      <c r="M259" s="115">
        <f t="shared" ref="M259" si="641">L263</f>
        <v>0</v>
      </c>
      <c r="N259" s="115">
        <f t="shared" ref="N259" si="642">M263</f>
        <v>0</v>
      </c>
      <c r="O259" s="115">
        <f t="shared" ref="O259" si="643">N263</f>
        <v>0</v>
      </c>
      <c r="P259" s="115">
        <f t="shared" ref="P259" si="644">O263</f>
        <v>0</v>
      </c>
      <c r="Q259" s="115">
        <f t="shared" ref="Q259" si="645">P263</f>
        <v>0</v>
      </c>
      <c r="R259" s="115">
        <f t="shared" ref="R259" si="646">Q263</f>
        <v>0</v>
      </c>
      <c r="S259" s="115">
        <f t="shared" ref="S259" si="647">R263</f>
        <v>0</v>
      </c>
      <c r="T259" s="115">
        <f t="shared" ref="T259" si="648">S263</f>
        <v>0</v>
      </c>
      <c r="U259" s="115">
        <f t="shared" ref="U259" si="649">T263</f>
        <v>0</v>
      </c>
      <c r="V259" s="115">
        <f t="shared" ref="V259" si="650">U263</f>
        <v>0</v>
      </c>
      <c r="W259" s="115">
        <f t="shared" ref="W259" si="651">V263</f>
        <v>0</v>
      </c>
      <c r="X259" s="115">
        <f t="shared" ref="X259" si="652">W263</f>
        <v>0</v>
      </c>
      <c r="Y259" s="115">
        <f t="shared" ref="Y259" si="653">X263</f>
        <v>0</v>
      </c>
      <c r="Z259" s="115">
        <f t="shared" ref="Z259" si="654">Y263</f>
        <v>0</v>
      </c>
      <c r="AA259" s="115">
        <f t="shared" ref="AA259" si="655">Z263</f>
        <v>0</v>
      </c>
      <c r="AB259" s="115">
        <f t="shared" ref="AB259" si="656">AA263</f>
        <v>0</v>
      </c>
      <c r="AC259" s="115">
        <f t="shared" ref="AC259" si="657">AB263</f>
        <v>0</v>
      </c>
      <c r="AD259" s="115">
        <f t="shared" ref="AD259" si="658">AC263</f>
        <v>0</v>
      </c>
      <c r="AE259" s="115">
        <f t="shared" ref="AE259" si="659">AD263</f>
        <v>0</v>
      </c>
      <c r="AF259" s="115">
        <f t="shared" ref="AF259" si="660">AE263</f>
        <v>0</v>
      </c>
      <c r="AG259" s="115">
        <f t="shared" ref="AG259" si="661">AF263</f>
        <v>0</v>
      </c>
      <c r="AH259" s="115">
        <f t="shared" ref="AH259" si="662">AG263</f>
        <v>0</v>
      </c>
      <c r="AI259" s="115">
        <f t="shared" ref="AI259" si="663">AH263</f>
        <v>0</v>
      </c>
      <c r="AJ259" s="115">
        <f t="shared" ref="AJ259" si="664">AI263</f>
        <v>0</v>
      </c>
      <c r="AK259" s="115">
        <f t="shared" ref="AK259" si="665">AJ263</f>
        <v>0</v>
      </c>
      <c r="AL259" s="115">
        <f t="shared" ref="AL259" si="666">AK263</f>
        <v>0</v>
      </c>
      <c r="AM259" s="115">
        <f t="shared" ref="AM259" si="667">AL263</f>
        <v>0</v>
      </c>
      <c r="AN259" s="115">
        <f t="shared" ref="AN259" si="668">AM263</f>
        <v>0</v>
      </c>
      <c r="AO259" s="115">
        <f t="shared" ref="AO259" si="669">AN263</f>
        <v>0</v>
      </c>
      <c r="AP259" s="115">
        <f t="shared" ref="AP259" si="670">AO263</f>
        <v>0</v>
      </c>
      <c r="AQ259" s="115">
        <f t="shared" ref="AQ259" si="671">AP263</f>
        <v>0</v>
      </c>
      <c r="AR259" s="115">
        <f t="shared" ref="AR259" si="672">AQ263</f>
        <v>0</v>
      </c>
      <c r="AS259" s="115">
        <f t="shared" ref="AS259" si="673">AR263</f>
        <v>0</v>
      </c>
      <c r="AT259" s="115">
        <f t="shared" ref="AT259" si="674">AS263</f>
        <v>0</v>
      </c>
      <c r="AU259" s="115">
        <f t="shared" ref="AU259" si="675">AT263</f>
        <v>0</v>
      </c>
      <c r="AV259" s="115">
        <f t="shared" ref="AV259" si="676">AU263</f>
        <v>0</v>
      </c>
      <c r="AW259" s="115">
        <f t="shared" ref="AW259" si="677">AV263</f>
        <v>0</v>
      </c>
      <c r="AX259" s="115">
        <f t="shared" ref="AX259" si="678">AW263</f>
        <v>0</v>
      </c>
      <c r="AY259" s="115">
        <f t="shared" ref="AY259" si="679">AX263</f>
        <v>0</v>
      </c>
      <c r="AZ259" s="115">
        <f t="shared" ref="AZ259" si="680">AY263</f>
        <v>0</v>
      </c>
      <c r="BA259" s="115">
        <f t="shared" ref="BA259" si="681">AZ263</f>
        <v>0</v>
      </c>
      <c r="BB259" s="115">
        <f t="shared" ref="BB259" si="682">BA263</f>
        <v>0</v>
      </c>
      <c r="BC259" s="115">
        <f t="shared" ref="BC259" si="683">BB263</f>
        <v>0</v>
      </c>
      <c r="BD259" s="115">
        <f t="shared" ref="BD259" si="684">BC263</f>
        <v>0</v>
      </c>
      <c r="BE259" s="115">
        <f t="shared" ref="BE259" si="685">BD263</f>
        <v>0</v>
      </c>
      <c r="BF259" s="115">
        <f t="shared" ref="BF259" si="686">BE263</f>
        <v>0</v>
      </c>
      <c r="BG259" s="115">
        <f t="shared" ref="BG259" si="687">BF263</f>
        <v>0</v>
      </c>
      <c r="BH259" s="115">
        <f t="shared" ref="BH259" si="688">BG263</f>
        <v>0</v>
      </c>
      <c r="BI259" s="115">
        <f t="shared" ref="BI259" si="689">BH263</f>
        <v>0</v>
      </c>
      <c r="BJ259" s="115">
        <f t="shared" ref="BJ259" si="690">BI263</f>
        <v>0</v>
      </c>
      <c r="BK259" s="115">
        <f t="shared" ref="BK259" si="691">BJ263</f>
        <v>0</v>
      </c>
      <c r="BL259" s="115">
        <f t="shared" ref="BL259" si="692">BK263</f>
        <v>0</v>
      </c>
      <c r="BM259" s="115">
        <f t="shared" ref="BM259" si="693">BL263</f>
        <v>0</v>
      </c>
      <c r="BN259" s="115">
        <f t="shared" ref="BN259" si="694">BM263</f>
        <v>0</v>
      </c>
      <c r="BO259" s="115">
        <f t="shared" ref="BO259" si="695">BN263</f>
        <v>0</v>
      </c>
      <c r="BP259" s="115">
        <f t="shared" ref="BP259" si="696">BO263</f>
        <v>0</v>
      </c>
      <c r="BQ259" s="115">
        <f t="shared" ref="BQ259" si="697">BP263</f>
        <v>6335.4092416399999</v>
      </c>
      <c r="BR259" s="115">
        <f t="shared" ref="BR259" si="698">BQ263</f>
        <v>5799.9192416400001</v>
      </c>
      <c r="BS259" s="115">
        <f t="shared" ref="BS259" si="699">BR263</f>
        <v>5168.9492416399999</v>
      </c>
      <c r="BT259" s="115">
        <f t="shared" ref="BT259" si="700">BS263</f>
        <v>4606.4692416399994</v>
      </c>
      <c r="BU259" s="115">
        <f t="shared" ref="BU259" si="701">BT263</f>
        <v>4059.3292416399995</v>
      </c>
      <c r="BV259" s="115">
        <f t="shared" ref="BV259:BW259" si="702">BU263</f>
        <v>3600.5492416399993</v>
      </c>
      <c r="BW259" s="115">
        <f t="shared" si="702"/>
        <v>2997.8592416399993</v>
      </c>
      <c r="BX259" s="115">
        <f t="shared" ref="BX259:CA259" si="703">BW263</f>
        <v>2572.8392416399993</v>
      </c>
      <c r="BY259" s="115">
        <f t="shared" si="703"/>
        <v>2048.7792416399993</v>
      </c>
      <c r="BZ259" s="115">
        <f t="shared" si="703"/>
        <v>1402.7592416399993</v>
      </c>
      <c r="CA259" s="115">
        <f t="shared" si="703"/>
        <v>793.49942115149338</v>
      </c>
    </row>
    <row r="260" spans="1:79" x14ac:dyDescent="0.2">
      <c r="B260" s="116" t="s">
        <v>258</v>
      </c>
      <c r="C260" s="114"/>
      <c r="D260" s="305">
        <v>0</v>
      </c>
      <c r="E260" s="305">
        <v>0</v>
      </c>
      <c r="F260" s="305">
        <v>0</v>
      </c>
      <c r="G260" s="305">
        <v>0</v>
      </c>
      <c r="H260" s="305">
        <v>0</v>
      </c>
      <c r="I260" s="305">
        <v>0</v>
      </c>
      <c r="J260" s="305">
        <v>0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0</v>
      </c>
      <c r="W260" s="305">
        <v>0</v>
      </c>
      <c r="X260" s="305">
        <v>0</v>
      </c>
      <c r="Y260" s="305">
        <v>0</v>
      </c>
      <c r="Z260" s="305">
        <v>0</v>
      </c>
      <c r="AA260" s="305">
        <v>0</v>
      </c>
      <c r="AB260" s="305">
        <v>0</v>
      </c>
      <c r="AC260" s="305">
        <v>0</v>
      </c>
      <c r="AD260" s="305">
        <v>0</v>
      </c>
      <c r="AE260" s="305">
        <v>0</v>
      </c>
      <c r="AF260" s="305">
        <v>0</v>
      </c>
      <c r="AG260" s="305">
        <v>0</v>
      </c>
      <c r="AH260" s="305">
        <v>0</v>
      </c>
      <c r="AI260" s="305">
        <v>0</v>
      </c>
      <c r="AJ260" s="305">
        <v>0</v>
      </c>
      <c r="AK260" s="305">
        <v>0</v>
      </c>
      <c r="AL260" s="305">
        <v>0</v>
      </c>
      <c r="AM260" s="305">
        <v>0</v>
      </c>
      <c r="AN260" s="305">
        <v>0</v>
      </c>
      <c r="AO260" s="305">
        <v>0</v>
      </c>
      <c r="AP260" s="305">
        <v>0</v>
      </c>
      <c r="AQ260" s="305">
        <v>0</v>
      </c>
      <c r="AR260" s="305">
        <v>0</v>
      </c>
      <c r="AS260" s="305">
        <v>0</v>
      </c>
      <c r="AT260" s="305">
        <v>0</v>
      </c>
      <c r="AU260" s="305">
        <v>0</v>
      </c>
      <c r="AV260" s="305">
        <v>0</v>
      </c>
      <c r="AW260" s="305">
        <v>0</v>
      </c>
      <c r="AX260" s="305">
        <v>0</v>
      </c>
      <c r="AY260" s="305">
        <v>0</v>
      </c>
      <c r="AZ260" s="305">
        <v>0</v>
      </c>
      <c r="BA260" s="305">
        <v>0</v>
      </c>
      <c r="BB260" s="305">
        <v>0</v>
      </c>
      <c r="BC260" s="305">
        <v>0</v>
      </c>
      <c r="BD260" s="305">
        <v>0</v>
      </c>
      <c r="BE260" s="305">
        <v>0</v>
      </c>
      <c r="BF260" s="305">
        <v>0</v>
      </c>
      <c r="BG260" s="305">
        <v>0</v>
      </c>
      <c r="BH260" s="305">
        <v>0</v>
      </c>
      <c r="BI260" s="305">
        <v>0</v>
      </c>
      <c r="BJ260" s="305">
        <v>0</v>
      </c>
      <c r="BK260" s="305">
        <v>0</v>
      </c>
      <c r="BL260" s="305">
        <v>0</v>
      </c>
      <c r="BM260" s="305">
        <v>0</v>
      </c>
      <c r="BN260" s="305">
        <v>0</v>
      </c>
      <c r="BO260" s="305">
        <v>0</v>
      </c>
      <c r="BP260" s="305">
        <v>6913.9892416399998</v>
      </c>
      <c r="BQ260" s="305">
        <v>0</v>
      </c>
      <c r="BR260" s="305">
        <v>0</v>
      </c>
      <c r="BS260" s="305">
        <v>0</v>
      </c>
      <c r="BT260" s="305">
        <v>0</v>
      </c>
      <c r="BU260" s="305">
        <v>0</v>
      </c>
      <c r="BV260" s="305">
        <v>0</v>
      </c>
      <c r="BW260" s="305">
        <v>0</v>
      </c>
      <c r="BX260" s="305">
        <v>0</v>
      </c>
      <c r="BY260" s="305">
        <v>0</v>
      </c>
      <c r="BZ260" s="305">
        <v>0</v>
      </c>
      <c r="CA260" s="305">
        <v>0</v>
      </c>
    </row>
    <row r="261" spans="1:79" x14ac:dyDescent="0.2">
      <c r="B261" s="116" t="s">
        <v>259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5">
        <v>0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0</v>
      </c>
      <c r="W261" s="305">
        <v>0</v>
      </c>
      <c r="X261" s="305">
        <v>0</v>
      </c>
      <c r="Y261" s="305">
        <v>0</v>
      </c>
      <c r="Z261" s="305">
        <v>0</v>
      </c>
      <c r="AA261" s="305">
        <v>0</v>
      </c>
      <c r="AB261" s="305">
        <v>0</v>
      </c>
      <c r="AC261" s="305">
        <v>0</v>
      </c>
      <c r="AD261" s="305">
        <v>0</v>
      </c>
      <c r="AE261" s="305">
        <v>0</v>
      </c>
      <c r="AF261" s="305">
        <v>0</v>
      </c>
      <c r="AG261" s="305">
        <v>0</v>
      </c>
      <c r="AH261" s="305">
        <v>0</v>
      </c>
      <c r="AI261" s="305">
        <v>0</v>
      </c>
      <c r="AJ261" s="305">
        <v>0</v>
      </c>
      <c r="AK261" s="305">
        <v>0</v>
      </c>
      <c r="AL261" s="305">
        <v>0</v>
      </c>
      <c r="AM261" s="305">
        <v>0</v>
      </c>
      <c r="AN261" s="305">
        <v>0</v>
      </c>
      <c r="AO261" s="305">
        <v>0</v>
      </c>
      <c r="AP261" s="305">
        <v>0</v>
      </c>
      <c r="AQ261" s="305">
        <v>0</v>
      </c>
      <c r="AR261" s="305">
        <v>0</v>
      </c>
      <c r="AS261" s="305">
        <v>0</v>
      </c>
      <c r="AT261" s="305">
        <v>0</v>
      </c>
      <c r="AU261" s="305">
        <v>0</v>
      </c>
      <c r="AV261" s="305">
        <v>0</v>
      </c>
      <c r="AW261" s="305">
        <v>0</v>
      </c>
      <c r="AX261" s="305">
        <v>0</v>
      </c>
      <c r="AY261" s="305">
        <v>0</v>
      </c>
      <c r="AZ261" s="305">
        <v>0</v>
      </c>
      <c r="BA261" s="305">
        <v>0</v>
      </c>
      <c r="BB261" s="305">
        <v>0</v>
      </c>
      <c r="BC261" s="305">
        <v>0</v>
      </c>
      <c r="BD261" s="305">
        <v>0</v>
      </c>
      <c r="BE261" s="305">
        <v>0</v>
      </c>
      <c r="BF261" s="305">
        <v>0</v>
      </c>
      <c r="BG261" s="305">
        <v>0</v>
      </c>
      <c r="BH261" s="305">
        <v>0</v>
      </c>
      <c r="BI261" s="305">
        <v>0</v>
      </c>
      <c r="BJ261" s="305">
        <v>0</v>
      </c>
      <c r="BK261" s="305">
        <v>0</v>
      </c>
      <c r="BL261" s="117">
        <f>-'FPC Sch 46&amp;49'!C24</f>
        <v>0</v>
      </c>
      <c r="BM261" s="117">
        <f>-'FPC Sch 46&amp;49'!D24</f>
        <v>0</v>
      </c>
      <c r="BN261" s="117">
        <f>-'FPC Sch 46&amp;49'!E24</f>
        <v>0</v>
      </c>
      <c r="BO261" s="117">
        <f>-'FPC Sch 46&amp;49'!F24</f>
        <v>0</v>
      </c>
      <c r="BP261" s="117">
        <f>-'FPC Sch 46&amp;49'!G24</f>
        <v>-578.58000000000004</v>
      </c>
      <c r="BQ261" s="117">
        <f>-'FPC Sch 46&amp;49'!H24</f>
        <v>-535.49</v>
      </c>
      <c r="BR261" s="117">
        <f>-'FPC Sch 46&amp;49'!I24</f>
        <v>-630.97</v>
      </c>
      <c r="BS261" s="117">
        <f>-'FPC Sch 46&amp;49'!J24</f>
        <v>-562.48</v>
      </c>
      <c r="BT261" s="117">
        <f>-'FPC Sch 46&amp;49'!K24</f>
        <v>-547.14</v>
      </c>
      <c r="BU261" s="117">
        <f>-'FPC Sch 46&amp;49'!L24</f>
        <v>-458.78</v>
      </c>
      <c r="BV261" s="117">
        <f>-'FPC Sch 46&amp;49'!M24</f>
        <v>-602.69000000000005</v>
      </c>
      <c r="BW261" s="117">
        <f>-'FPC Sch 46&amp;49'!N24</f>
        <v>-425.02</v>
      </c>
      <c r="BX261" s="305">
        <v>-524.05999999999995</v>
      </c>
      <c r="BY261" s="305">
        <v>-646.02</v>
      </c>
      <c r="BZ261" s="117">
        <f>-'Amort Estimate'!I70</f>
        <v>-609.25982048850597</v>
      </c>
      <c r="CA261" s="117">
        <f>-'Amort Estimate'!J70</f>
        <v>-544.95875969469</v>
      </c>
    </row>
    <row r="262" spans="1:79" x14ac:dyDescent="0.2">
      <c r="B262" s="39" t="s">
        <v>260</v>
      </c>
      <c r="D262" s="118">
        <f t="shared" ref="D262:BO262" si="704">SUM(D260:D261)</f>
        <v>0</v>
      </c>
      <c r="E262" s="118">
        <f t="shared" si="704"/>
        <v>0</v>
      </c>
      <c r="F262" s="118">
        <f t="shared" si="704"/>
        <v>0</v>
      </c>
      <c r="G262" s="118">
        <f t="shared" si="704"/>
        <v>0</v>
      </c>
      <c r="H262" s="118">
        <f t="shared" si="704"/>
        <v>0</v>
      </c>
      <c r="I262" s="118">
        <f t="shared" si="704"/>
        <v>0</v>
      </c>
      <c r="J262" s="118">
        <f t="shared" si="704"/>
        <v>0</v>
      </c>
      <c r="K262" s="118">
        <f t="shared" si="704"/>
        <v>0</v>
      </c>
      <c r="L262" s="118">
        <f t="shared" si="704"/>
        <v>0</v>
      </c>
      <c r="M262" s="118">
        <f t="shared" si="704"/>
        <v>0</v>
      </c>
      <c r="N262" s="118">
        <f t="shared" si="704"/>
        <v>0</v>
      </c>
      <c r="O262" s="118">
        <f t="shared" si="704"/>
        <v>0</v>
      </c>
      <c r="P262" s="118">
        <f t="shared" si="704"/>
        <v>0</v>
      </c>
      <c r="Q262" s="118">
        <f t="shared" si="704"/>
        <v>0</v>
      </c>
      <c r="R262" s="118">
        <f t="shared" si="704"/>
        <v>0</v>
      </c>
      <c r="S262" s="118">
        <f t="shared" si="704"/>
        <v>0</v>
      </c>
      <c r="T262" s="118">
        <f t="shared" si="704"/>
        <v>0</v>
      </c>
      <c r="U262" s="118">
        <f t="shared" si="704"/>
        <v>0</v>
      </c>
      <c r="V262" s="118">
        <f t="shared" si="704"/>
        <v>0</v>
      </c>
      <c r="W262" s="118">
        <f t="shared" si="704"/>
        <v>0</v>
      </c>
      <c r="X262" s="118">
        <f t="shared" si="704"/>
        <v>0</v>
      </c>
      <c r="Y262" s="118">
        <f t="shared" si="704"/>
        <v>0</v>
      </c>
      <c r="Z262" s="118">
        <f t="shared" si="704"/>
        <v>0</v>
      </c>
      <c r="AA262" s="118">
        <f t="shared" si="704"/>
        <v>0</v>
      </c>
      <c r="AB262" s="118">
        <f t="shared" si="704"/>
        <v>0</v>
      </c>
      <c r="AC262" s="118">
        <f t="shared" si="704"/>
        <v>0</v>
      </c>
      <c r="AD262" s="118">
        <f t="shared" si="704"/>
        <v>0</v>
      </c>
      <c r="AE262" s="118">
        <f t="shared" si="704"/>
        <v>0</v>
      </c>
      <c r="AF262" s="118">
        <f t="shared" si="704"/>
        <v>0</v>
      </c>
      <c r="AG262" s="118">
        <f t="shared" si="704"/>
        <v>0</v>
      </c>
      <c r="AH262" s="118">
        <f t="shared" si="704"/>
        <v>0</v>
      </c>
      <c r="AI262" s="118">
        <f t="shared" si="704"/>
        <v>0</v>
      </c>
      <c r="AJ262" s="118">
        <f t="shared" si="704"/>
        <v>0</v>
      </c>
      <c r="AK262" s="118">
        <f t="shared" si="704"/>
        <v>0</v>
      </c>
      <c r="AL262" s="118">
        <f t="shared" si="704"/>
        <v>0</v>
      </c>
      <c r="AM262" s="118">
        <f t="shared" si="704"/>
        <v>0</v>
      </c>
      <c r="AN262" s="118">
        <f t="shared" si="704"/>
        <v>0</v>
      </c>
      <c r="AO262" s="118">
        <f t="shared" si="704"/>
        <v>0</v>
      </c>
      <c r="AP262" s="118">
        <f t="shared" si="704"/>
        <v>0</v>
      </c>
      <c r="AQ262" s="118">
        <f t="shared" si="704"/>
        <v>0</v>
      </c>
      <c r="AR262" s="118">
        <f t="shared" si="704"/>
        <v>0</v>
      </c>
      <c r="AS262" s="118">
        <f t="shared" si="704"/>
        <v>0</v>
      </c>
      <c r="AT262" s="118">
        <f t="shared" si="704"/>
        <v>0</v>
      </c>
      <c r="AU262" s="118">
        <f t="shared" si="704"/>
        <v>0</v>
      </c>
      <c r="AV262" s="118">
        <f t="shared" si="704"/>
        <v>0</v>
      </c>
      <c r="AW262" s="118">
        <f t="shared" si="704"/>
        <v>0</v>
      </c>
      <c r="AX262" s="118">
        <f t="shared" si="704"/>
        <v>0</v>
      </c>
      <c r="AY262" s="118">
        <f t="shared" si="704"/>
        <v>0</v>
      </c>
      <c r="AZ262" s="118">
        <f t="shared" si="704"/>
        <v>0</v>
      </c>
      <c r="BA262" s="118">
        <f t="shared" si="704"/>
        <v>0</v>
      </c>
      <c r="BB262" s="118">
        <f t="shared" si="704"/>
        <v>0</v>
      </c>
      <c r="BC262" s="118">
        <f t="shared" si="704"/>
        <v>0</v>
      </c>
      <c r="BD262" s="118">
        <f t="shared" si="704"/>
        <v>0</v>
      </c>
      <c r="BE262" s="118">
        <f t="shared" si="704"/>
        <v>0</v>
      </c>
      <c r="BF262" s="118">
        <f t="shared" si="704"/>
        <v>0</v>
      </c>
      <c r="BG262" s="118">
        <f t="shared" si="704"/>
        <v>0</v>
      </c>
      <c r="BH262" s="118">
        <f t="shared" si="704"/>
        <v>0</v>
      </c>
      <c r="BI262" s="118">
        <f t="shared" si="704"/>
        <v>0</v>
      </c>
      <c r="BJ262" s="118">
        <f t="shared" si="704"/>
        <v>0</v>
      </c>
      <c r="BK262" s="118">
        <f t="shared" si="704"/>
        <v>0</v>
      </c>
      <c r="BL262" s="118">
        <f t="shared" si="704"/>
        <v>0</v>
      </c>
      <c r="BM262" s="118">
        <f t="shared" si="704"/>
        <v>0</v>
      </c>
      <c r="BN262" s="118">
        <f t="shared" si="704"/>
        <v>0</v>
      </c>
      <c r="BO262" s="118">
        <f t="shared" si="704"/>
        <v>0</v>
      </c>
      <c r="BP262" s="118">
        <f t="shared" ref="BP262:BV262" si="705">SUM(BP260:BP261)</f>
        <v>6335.4092416399999</v>
      </c>
      <c r="BQ262" s="118">
        <f t="shared" si="705"/>
        <v>-535.49</v>
      </c>
      <c r="BR262" s="118">
        <f t="shared" si="705"/>
        <v>-630.97</v>
      </c>
      <c r="BS262" s="118">
        <f t="shared" si="705"/>
        <v>-562.48</v>
      </c>
      <c r="BT262" s="118">
        <f t="shared" si="705"/>
        <v>-547.14</v>
      </c>
      <c r="BU262" s="118">
        <f t="shared" si="705"/>
        <v>-458.78</v>
      </c>
      <c r="BV262" s="118">
        <f t="shared" si="705"/>
        <v>-602.69000000000005</v>
      </c>
      <c r="BW262" s="118">
        <f t="shared" ref="BW262:CA262" si="706">SUM(BW260:BW261)</f>
        <v>-425.02</v>
      </c>
      <c r="BX262" s="118">
        <f t="shared" si="706"/>
        <v>-524.05999999999995</v>
      </c>
      <c r="BY262" s="118">
        <f t="shared" si="706"/>
        <v>-646.02</v>
      </c>
      <c r="BZ262" s="118">
        <f t="shared" si="706"/>
        <v>-609.25982048850597</v>
      </c>
      <c r="CA262" s="118">
        <f t="shared" si="706"/>
        <v>-544.95875969469</v>
      </c>
    </row>
    <row r="263" spans="1:79" x14ac:dyDescent="0.2">
      <c r="B263" s="39" t="s">
        <v>261</v>
      </c>
      <c r="D263" s="115">
        <f t="shared" ref="D263:BO263" si="707">D259+D262</f>
        <v>0</v>
      </c>
      <c r="E263" s="115">
        <f t="shared" si="707"/>
        <v>0</v>
      </c>
      <c r="F263" s="115">
        <f t="shared" si="707"/>
        <v>0</v>
      </c>
      <c r="G263" s="115">
        <f t="shared" si="707"/>
        <v>0</v>
      </c>
      <c r="H263" s="115">
        <f t="shared" si="707"/>
        <v>0</v>
      </c>
      <c r="I263" s="115">
        <f t="shared" si="707"/>
        <v>0</v>
      </c>
      <c r="J263" s="115">
        <f t="shared" si="707"/>
        <v>0</v>
      </c>
      <c r="K263" s="115">
        <f t="shared" si="707"/>
        <v>0</v>
      </c>
      <c r="L263" s="115">
        <f t="shared" si="707"/>
        <v>0</v>
      </c>
      <c r="M263" s="115">
        <f t="shared" si="707"/>
        <v>0</v>
      </c>
      <c r="N263" s="115">
        <f t="shared" si="707"/>
        <v>0</v>
      </c>
      <c r="O263" s="115">
        <f t="shared" si="707"/>
        <v>0</v>
      </c>
      <c r="P263" s="115">
        <f t="shared" si="707"/>
        <v>0</v>
      </c>
      <c r="Q263" s="115">
        <f t="shared" si="707"/>
        <v>0</v>
      </c>
      <c r="R263" s="115">
        <f t="shared" si="707"/>
        <v>0</v>
      </c>
      <c r="S263" s="115">
        <f t="shared" si="707"/>
        <v>0</v>
      </c>
      <c r="T263" s="115">
        <f t="shared" si="707"/>
        <v>0</v>
      </c>
      <c r="U263" s="115">
        <f t="shared" si="707"/>
        <v>0</v>
      </c>
      <c r="V263" s="115">
        <f t="shared" si="707"/>
        <v>0</v>
      </c>
      <c r="W263" s="115">
        <f t="shared" si="707"/>
        <v>0</v>
      </c>
      <c r="X263" s="115">
        <f t="shared" si="707"/>
        <v>0</v>
      </c>
      <c r="Y263" s="115">
        <f t="shared" si="707"/>
        <v>0</v>
      </c>
      <c r="Z263" s="115">
        <f t="shared" si="707"/>
        <v>0</v>
      </c>
      <c r="AA263" s="115">
        <f t="shared" si="707"/>
        <v>0</v>
      </c>
      <c r="AB263" s="115">
        <f t="shared" si="707"/>
        <v>0</v>
      </c>
      <c r="AC263" s="115">
        <f t="shared" si="707"/>
        <v>0</v>
      </c>
      <c r="AD263" s="115">
        <f t="shared" si="707"/>
        <v>0</v>
      </c>
      <c r="AE263" s="115">
        <f t="shared" si="707"/>
        <v>0</v>
      </c>
      <c r="AF263" s="115">
        <f t="shared" si="707"/>
        <v>0</v>
      </c>
      <c r="AG263" s="115">
        <f t="shared" si="707"/>
        <v>0</v>
      </c>
      <c r="AH263" s="115">
        <f t="shared" si="707"/>
        <v>0</v>
      </c>
      <c r="AI263" s="115">
        <f t="shared" si="707"/>
        <v>0</v>
      </c>
      <c r="AJ263" s="115">
        <f t="shared" si="707"/>
        <v>0</v>
      </c>
      <c r="AK263" s="115">
        <f t="shared" si="707"/>
        <v>0</v>
      </c>
      <c r="AL263" s="115">
        <f t="shared" si="707"/>
        <v>0</v>
      </c>
      <c r="AM263" s="115">
        <f t="shared" si="707"/>
        <v>0</v>
      </c>
      <c r="AN263" s="115">
        <f t="shared" si="707"/>
        <v>0</v>
      </c>
      <c r="AO263" s="115">
        <f t="shared" si="707"/>
        <v>0</v>
      </c>
      <c r="AP263" s="115">
        <f t="shared" si="707"/>
        <v>0</v>
      </c>
      <c r="AQ263" s="115">
        <f t="shared" si="707"/>
        <v>0</v>
      </c>
      <c r="AR263" s="115">
        <f t="shared" si="707"/>
        <v>0</v>
      </c>
      <c r="AS263" s="115">
        <f t="shared" si="707"/>
        <v>0</v>
      </c>
      <c r="AT263" s="115">
        <f t="shared" si="707"/>
        <v>0</v>
      </c>
      <c r="AU263" s="115">
        <f t="shared" si="707"/>
        <v>0</v>
      </c>
      <c r="AV263" s="115">
        <f t="shared" si="707"/>
        <v>0</v>
      </c>
      <c r="AW263" s="115">
        <f t="shared" si="707"/>
        <v>0</v>
      </c>
      <c r="AX263" s="115">
        <f t="shared" si="707"/>
        <v>0</v>
      </c>
      <c r="AY263" s="115">
        <f t="shared" si="707"/>
        <v>0</v>
      </c>
      <c r="AZ263" s="115">
        <f t="shared" si="707"/>
        <v>0</v>
      </c>
      <c r="BA263" s="115">
        <f t="shared" si="707"/>
        <v>0</v>
      </c>
      <c r="BB263" s="115">
        <f t="shared" si="707"/>
        <v>0</v>
      </c>
      <c r="BC263" s="115">
        <f t="shared" si="707"/>
        <v>0</v>
      </c>
      <c r="BD263" s="115">
        <f t="shared" si="707"/>
        <v>0</v>
      </c>
      <c r="BE263" s="115">
        <f t="shared" si="707"/>
        <v>0</v>
      </c>
      <c r="BF263" s="115">
        <f t="shared" si="707"/>
        <v>0</v>
      </c>
      <c r="BG263" s="115">
        <f t="shared" si="707"/>
        <v>0</v>
      </c>
      <c r="BH263" s="115">
        <f t="shared" si="707"/>
        <v>0</v>
      </c>
      <c r="BI263" s="115">
        <f t="shared" si="707"/>
        <v>0</v>
      </c>
      <c r="BJ263" s="115">
        <f t="shared" si="707"/>
        <v>0</v>
      </c>
      <c r="BK263" s="115">
        <f t="shared" si="707"/>
        <v>0</v>
      </c>
      <c r="BL263" s="115">
        <f t="shared" si="707"/>
        <v>0</v>
      </c>
      <c r="BM263" s="115">
        <f t="shared" si="707"/>
        <v>0</v>
      </c>
      <c r="BN263" s="115">
        <f t="shared" si="707"/>
        <v>0</v>
      </c>
      <c r="BO263" s="115">
        <f t="shared" si="707"/>
        <v>0</v>
      </c>
      <c r="BP263" s="115">
        <f t="shared" ref="BP263:BV263" si="708">BP259+BP262</f>
        <v>6335.4092416399999</v>
      </c>
      <c r="BQ263" s="115">
        <f t="shared" si="708"/>
        <v>5799.9192416400001</v>
      </c>
      <c r="BR263" s="115">
        <f t="shared" si="708"/>
        <v>5168.9492416399999</v>
      </c>
      <c r="BS263" s="115">
        <f t="shared" si="708"/>
        <v>4606.4692416399994</v>
      </c>
      <c r="BT263" s="115">
        <f t="shared" si="708"/>
        <v>4059.3292416399995</v>
      </c>
      <c r="BU263" s="115">
        <f t="shared" si="708"/>
        <v>3600.5492416399993</v>
      </c>
      <c r="BV263" s="115">
        <f t="shared" si="708"/>
        <v>2997.8592416399993</v>
      </c>
      <c r="BW263" s="115">
        <f t="shared" ref="BW263:CA263" si="709">BW259+BW262</f>
        <v>2572.8392416399993</v>
      </c>
      <c r="BX263" s="115">
        <f t="shared" si="709"/>
        <v>2048.7792416399993</v>
      </c>
      <c r="BY263" s="115">
        <f t="shared" si="709"/>
        <v>1402.7592416399993</v>
      </c>
      <c r="BZ263" s="115">
        <f t="shared" si="709"/>
        <v>793.49942115149338</v>
      </c>
      <c r="CA263" s="115">
        <f t="shared" si="709"/>
        <v>248.54066145680338</v>
      </c>
    </row>
    <row r="264" spans="1:79" x14ac:dyDescent="0.2"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5"/>
      <c r="BX264" s="115"/>
      <c r="BY264" s="115"/>
      <c r="BZ264" s="115"/>
      <c r="CA264" s="115"/>
    </row>
    <row r="265" spans="1:79" x14ac:dyDescent="0.2">
      <c r="A265" s="106" t="s">
        <v>269</v>
      </c>
      <c r="C265" s="114">
        <v>18237231</v>
      </c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Y265" s="25"/>
      <c r="BZ265" s="25"/>
      <c r="CA265" s="25"/>
    </row>
    <row r="266" spans="1:79" x14ac:dyDescent="0.2">
      <c r="B266" s="39" t="s">
        <v>257</v>
      </c>
      <c r="C266" s="114">
        <v>25400631</v>
      </c>
      <c r="D266" s="115">
        <f t="shared" ref="D266:BI266" si="710">C271</f>
        <v>0</v>
      </c>
      <c r="E266" s="115">
        <f t="shared" si="710"/>
        <v>0</v>
      </c>
      <c r="F266" s="115">
        <f t="shared" si="710"/>
        <v>0</v>
      </c>
      <c r="G266" s="115">
        <f t="shared" si="710"/>
        <v>0</v>
      </c>
      <c r="H266" s="115">
        <f t="shared" si="710"/>
        <v>0</v>
      </c>
      <c r="I266" s="115">
        <f t="shared" si="710"/>
        <v>0</v>
      </c>
      <c r="J266" s="115">
        <f t="shared" si="710"/>
        <v>0</v>
      </c>
      <c r="K266" s="115">
        <f t="shared" si="710"/>
        <v>0</v>
      </c>
      <c r="L266" s="115">
        <f t="shared" si="710"/>
        <v>0</v>
      </c>
      <c r="M266" s="115">
        <f t="shared" si="710"/>
        <v>0</v>
      </c>
      <c r="N266" s="115">
        <f t="shared" si="710"/>
        <v>0</v>
      </c>
      <c r="O266" s="115">
        <f t="shared" si="710"/>
        <v>0</v>
      </c>
      <c r="P266" s="115">
        <f t="shared" si="710"/>
        <v>0</v>
      </c>
      <c r="Q266" s="115">
        <f t="shared" si="710"/>
        <v>0</v>
      </c>
      <c r="R266" s="115">
        <f t="shared" si="710"/>
        <v>0</v>
      </c>
      <c r="S266" s="115">
        <f t="shared" si="710"/>
        <v>0</v>
      </c>
      <c r="T266" s="115">
        <f t="shared" si="710"/>
        <v>0</v>
      </c>
      <c r="U266" s="115">
        <f t="shared" si="710"/>
        <v>0</v>
      </c>
      <c r="V266" s="115">
        <f t="shared" si="710"/>
        <v>0</v>
      </c>
      <c r="W266" s="115">
        <f t="shared" si="710"/>
        <v>0</v>
      </c>
      <c r="X266" s="115">
        <f t="shared" si="710"/>
        <v>0</v>
      </c>
      <c r="Y266" s="115">
        <f t="shared" si="710"/>
        <v>0</v>
      </c>
      <c r="Z266" s="115">
        <f t="shared" si="710"/>
        <v>0</v>
      </c>
      <c r="AA266" s="115">
        <f t="shared" si="710"/>
        <v>0</v>
      </c>
      <c r="AB266" s="115">
        <f t="shared" si="710"/>
        <v>0</v>
      </c>
      <c r="AC266" s="115">
        <f t="shared" si="710"/>
        <v>0</v>
      </c>
      <c r="AD266" s="115">
        <f t="shared" si="710"/>
        <v>0</v>
      </c>
      <c r="AE266" s="115">
        <f t="shared" si="710"/>
        <v>0</v>
      </c>
      <c r="AF266" s="115">
        <f t="shared" si="710"/>
        <v>0</v>
      </c>
      <c r="AG266" s="115">
        <f t="shared" si="710"/>
        <v>0</v>
      </c>
      <c r="AH266" s="115">
        <f t="shared" si="710"/>
        <v>0</v>
      </c>
      <c r="AI266" s="115">
        <f t="shared" si="710"/>
        <v>0</v>
      </c>
      <c r="AJ266" s="115">
        <f t="shared" si="710"/>
        <v>0</v>
      </c>
      <c r="AK266" s="115">
        <f t="shared" si="710"/>
        <v>0</v>
      </c>
      <c r="AL266" s="115">
        <f t="shared" si="710"/>
        <v>0</v>
      </c>
      <c r="AM266" s="115">
        <f t="shared" si="710"/>
        <v>0</v>
      </c>
      <c r="AN266" s="115">
        <f t="shared" si="710"/>
        <v>0</v>
      </c>
      <c r="AO266" s="115">
        <f t="shared" si="710"/>
        <v>0</v>
      </c>
      <c r="AP266" s="115">
        <f t="shared" si="710"/>
        <v>0</v>
      </c>
      <c r="AQ266" s="115">
        <f t="shared" si="710"/>
        <v>0</v>
      </c>
      <c r="AR266" s="115">
        <f t="shared" si="710"/>
        <v>0</v>
      </c>
      <c r="AS266" s="115">
        <f t="shared" si="710"/>
        <v>0</v>
      </c>
      <c r="AT266" s="115">
        <f t="shared" si="710"/>
        <v>0</v>
      </c>
      <c r="AU266" s="115">
        <f t="shared" si="710"/>
        <v>0</v>
      </c>
      <c r="AV266" s="115">
        <f t="shared" si="710"/>
        <v>0</v>
      </c>
      <c r="AW266" s="115">
        <f t="shared" si="710"/>
        <v>0</v>
      </c>
      <c r="AX266" s="115">
        <f t="shared" si="710"/>
        <v>0</v>
      </c>
      <c r="AY266" s="115">
        <f t="shared" si="710"/>
        <v>0</v>
      </c>
      <c r="AZ266" s="115">
        <f t="shared" si="710"/>
        <v>0</v>
      </c>
      <c r="BA266" s="115">
        <f t="shared" si="710"/>
        <v>0</v>
      </c>
      <c r="BB266" s="115">
        <f t="shared" si="710"/>
        <v>0</v>
      </c>
      <c r="BC266" s="115">
        <f t="shared" si="710"/>
        <v>0</v>
      </c>
      <c r="BD266" s="115">
        <f t="shared" si="710"/>
        <v>0</v>
      </c>
      <c r="BE266" s="115">
        <f t="shared" si="710"/>
        <v>0</v>
      </c>
      <c r="BF266" s="115">
        <f t="shared" si="710"/>
        <v>0</v>
      </c>
      <c r="BG266" s="115">
        <f t="shared" si="710"/>
        <v>0</v>
      </c>
      <c r="BH266" s="115">
        <f t="shared" si="710"/>
        <v>0</v>
      </c>
      <c r="BI266" s="115">
        <f t="shared" si="710"/>
        <v>0</v>
      </c>
      <c r="BJ266" s="115">
        <f>BI271</f>
        <v>0</v>
      </c>
      <c r="BK266" s="115">
        <f t="shared" ref="BK266:BO266" si="711">BJ271</f>
        <v>0</v>
      </c>
      <c r="BL266" s="115">
        <f>BK271</f>
        <v>-1373354.01</v>
      </c>
      <c r="BM266" s="115">
        <f t="shared" si="711"/>
        <v>910378.38251070981</v>
      </c>
      <c r="BN266" s="115">
        <f t="shared" si="711"/>
        <v>-13023.947489290149</v>
      </c>
      <c r="BO266" s="115">
        <f t="shared" si="711"/>
        <v>-1066203.4874892901</v>
      </c>
      <c r="BP266" s="115">
        <f t="shared" ref="BP266" si="712">BO271</f>
        <v>-2307492.7574892901</v>
      </c>
      <c r="BQ266" s="115">
        <f t="shared" ref="BQ266" si="713">BP271</f>
        <v>339148.3200000003</v>
      </c>
      <c r="BR266" s="115">
        <f t="shared" ref="BR266" si="714">BQ271</f>
        <v>-959540.90999999968</v>
      </c>
      <c r="BS266" s="115">
        <f t="shared" ref="BS266" si="715">BR271</f>
        <v>-2058105.2799999998</v>
      </c>
      <c r="BT266" s="115">
        <f t="shared" ref="BT266" si="716">BS271</f>
        <v>-2650126.7799999998</v>
      </c>
      <c r="BU266" s="115">
        <f t="shared" ref="BU266" si="717">BT271</f>
        <v>-3356762.84</v>
      </c>
      <c r="BV266" s="115">
        <f t="shared" ref="BV266" si="718">BU271</f>
        <v>-4141550.2399999998</v>
      </c>
      <c r="BW266" s="115">
        <f t="shared" ref="BW266" si="719">BV271</f>
        <v>-2663180.8899999997</v>
      </c>
      <c r="BX266" s="115">
        <f t="shared" ref="BX266" si="720">BW271</f>
        <v>-1431275.0899999996</v>
      </c>
      <c r="BY266" s="115">
        <f t="shared" ref="BY266" si="721">BX271</f>
        <v>-1431275.0899999996</v>
      </c>
      <c r="BZ266" s="115">
        <f t="shared" ref="BZ266" si="722">BY271</f>
        <v>-1431275.0899999996</v>
      </c>
      <c r="CA266" s="115">
        <f t="shared" ref="CA266" si="723">BZ271</f>
        <v>-1431275.0899999996</v>
      </c>
    </row>
    <row r="267" spans="1:79" x14ac:dyDescent="0.2">
      <c r="A267" s="121"/>
      <c r="B267" s="116" t="s">
        <v>258</v>
      </c>
      <c r="C267" s="122"/>
      <c r="D267" s="305">
        <v>0</v>
      </c>
      <c r="E267" s="305">
        <v>0</v>
      </c>
      <c r="F267" s="305">
        <v>0</v>
      </c>
      <c r="G267" s="305">
        <v>0</v>
      </c>
      <c r="H267" s="305">
        <v>0</v>
      </c>
      <c r="I267" s="305">
        <v>0</v>
      </c>
      <c r="J267" s="305">
        <v>0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0</v>
      </c>
      <c r="W267" s="305">
        <v>0</v>
      </c>
      <c r="X267" s="305">
        <v>0</v>
      </c>
      <c r="Y267" s="305">
        <v>0</v>
      </c>
      <c r="Z267" s="305">
        <v>0</v>
      </c>
      <c r="AA267" s="305">
        <v>0</v>
      </c>
      <c r="AB267" s="305">
        <v>0</v>
      </c>
      <c r="AC267" s="305">
        <v>0</v>
      </c>
      <c r="AD267" s="305">
        <v>0</v>
      </c>
      <c r="AE267" s="305">
        <v>0</v>
      </c>
      <c r="AF267" s="305">
        <v>0</v>
      </c>
      <c r="AG267" s="305">
        <v>0</v>
      </c>
      <c r="AH267" s="305">
        <v>0</v>
      </c>
      <c r="AI267" s="305">
        <v>0</v>
      </c>
      <c r="AJ267" s="305">
        <v>0</v>
      </c>
      <c r="AK267" s="305">
        <v>0</v>
      </c>
      <c r="AL267" s="305">
        <v>0</v>
      </c>
      <c r="AM267" s="305">
        <v>0</v>
      </c>
      <c r="AN267" s="305">
        <v>0</v>
      </c>
      <c r="AO267" s="305">
        <v>0</v>
      </c>
      <c r="AP267" s="305">
        <v>0</v>
      </c>
      <c r="AQ267" s="305">
        <v>0</v>
      </c>
      <c r="AR267" s="305">
        <v>0</v>
      </c>
      <c r="AS267" s="305">
        <v>0</v>
      </c>
      <c r="AT267" s="305">
        <v>0</v>
      </c>
      <c r="AU267" s="305">
        <v>0</v>
      </c>
      <c r="AV267" s="305">
        <v>0</v>
      </c>
      <c r="AW267" s="305">
        <v>0</v>
      </c>
      <c r="AX267" s="305">
        <v>0</v>
      </c>
      <c r="AY267" s="305">
        <v>0</v>
      </c>
      <c r="AZ267" s="305">
        <v>0</v>
      </c>
      <c r="BA267" s="305">
        <v>0</v>
      </c>
      <c r="BB267" s="305">
        <v>0</v>
      </c>
      <c r="BC267" s="305">
        <v>0</v>
      </c>
      <c r="BD267" s="305">
        <v>0</v>
      </c>
      <c r="BE267" s="305">
        <v>0</v>
      </c>
      <c r="BF267" s="305">
        <v>0</v>
      </c>
      <c r="BG267" s="305">
        <v>0</v>
      </c>
      <c r="BH267" s="305">
        <v>0</v>
      </c>
      <c r="BI267" s="305">
        <v>0</v>
      </c>
      <c r="BJ267" s="305">
        <v>0</v>
      </c>
      <c r="BK267" s="305">
        <v>0</v>
      </c>
      <c r="BL267" s="305">
        <v>0</v>
      </c>
      <c r="BM267" s="305">
        <v>0</v>
      </c>
      <c r="BN267" s="305">
        <v>0</v>
      </c>
      <c r="BO267" s="305">
        <v>0</v>
      </c>
      <c r="BP267" s="305">
        <v>1228691.9774892901</v>
      </c>
      <c r="BQ267" s="305">
        <v>0</v>
      </c>
      <c r="BR267" s="305">
        <v>0</v>
      </c>
      <c r="BS267" s="305">
        <v>0</v>
      </c>
      <c r="BT267" s="305">
        <v>0</v>
      </c>
      <c r="BU267" s="305">
        <v>0</v>
      </c>
      <c r="BV267" s="305">
        <v>0</v>
      </c>
      <c r="BW267" s="305">
        <v>0</v>
      </c>
      <c r="BX267" s="305"/>
      <c r="BY267" s="305"/>
      <c r="BZ267" s="305"/>
      <c r="CA267" s="305"/>
    </row>
    <row r="268" spans="1:79" x14ac:dyDescent="0.2">
      <c r="A268" s="121"/>
      <c r="B268" s="116" t="s">
        <v>288</v>
      </c>
      <c r="C268" s="122"/>
      <c r="D268" s="305">
        <v>0</v>
      </c>
      <c r="E268" s="305">
        <v>0</v>
      </c>
      <c r="F268" s="305">
        <v>0</v>
      </c>
      <c r="G268" s="305">
        <v>0</v>
      </c>
      <c r="H268" s="305">
        <v>0</v>
      </c>
      <c r="I268" s="305">
        <v>0</v>
      </c>
      <c r="J268" s="305">
        <v>0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0</v>
      </c>
      <c r="W268" s="305">
        <v>0</v>
      </c>
      <c r="X268" s="305">
        <v>0</v>
      </c>
      <c r="Y268" s="305">
        <v>0</v>
      </c>
      <c r="Z268" s="305">
        <v>0</v>
      </c>
      <c r="AA268" s="305">
        <v>0</v>
      </c>
      <c r="AB268" s="305">
        <v>0</v>
      </c>
      <c r="AC268" s="305">
        <v>0</v>
      </c>
      <c r="AD268" s="305">
        <v>0</v>
      </c>
      <c r="AE268" s="305">
        <v>0</v>
      </c>
      <c r="AF268" s="305">
        <v>0</v>
      </c>
      <c r="AG268" s="305">
        <v>0</v>
      </c>
      <c r="AH268" s="305">
        <v>0</v>
      </c>
      <c r="AI268" s="305">
        <v>0</v>
      </c>
      <c r="AJ268" s="305">
        <v>0</v>
      </c>
      <c r="AK268" s="305">
        <v>0</v>
      </c>
      <c r="AL268" s="305">
        <v>0</v>
      </c>
      <c r="AM268" s="305">
        <v>0</v>
      </c>
      <c r="AN268" s="305">
        <v>0</v>
      </c>
      <c r="AO268" s="305">
        <v>0</v>
      </c>
      <c r="AP268" s="305">
        <v>0</v>
      </c>
      <c r="AQ268" s="305">
        <v>0</v>
      </c>
      <c r="AR268" s="305">
        <v>0</v>
      </c>
      <c r="AS268" s="305">
        <v>0</v>
      </c>
      <c r="AT268" s="305">
        <v>0</v>
      </c>
      <c r="AU268" s="305">
        <v>0</v>
      </c>
      <c r="AV268" s="305">
        <v>0</v>
      </c>
      <c r="AW268" s="305">
        <v>0</v>
      </c>
      <c r="AX268" s="305">
        <v>0</v>
      </c>
      <c r="AY268" s="305">
        <v>0</v>
      </c>
      <c r="AZ268" s="305">
        <v>0</v>
      </c>
      <c r="BA268" s="305">
        <v>0</v>
      </c>
      <c r="BB268" s="305">
        <v>0</v>
      </c>
      <c r="BC268" s="305">
        <v>0</v>
      </c>
      <c r="BD268" s="305">
        <v>0</v>
      </c>
      <c r="BE268" s="305">
        <v>0</v>
      </c>
      <c r="BF268" s="305">
        <v>0</v>
      </c>
      <c r="BG268" s="305">
        <v>0</v>
      </c>
      <c r="BH268" s="305">
        <v>0</v>
      </c>
      <c r="BI268" s="305">
        <v>0</v>
      </c>
      <c r="BJ268" s="305">
        <v>0</v>
      </c>
      <c r="BK268" s="305">
        <v>0</v>
      </c>
      <c r="BL268" s="305">
        <v>144662.03251071001</v>
      </c>
      <c r="BM268" s="305">
        <v>0</v>
      </c>
      <c r="BN268" s="305">
        <v>0</v>
      </c>
      <c r="BO268" s="305">
        <v>0</v>
      </c>
      <c r="BP268" s="305">
        <v>0</v>
      </c>
      <c r="BQ268" s="305">
        <v>0</v>
      </c>
      <c r="BR268" s="305">
        <v>0</v>
      </c>
      <c r="BS268" s="305">
        <v>0</v>
      </c>
      <c r="BT268" s="305">
        <v>0</v>
      </c>
      <c r="BU268" s="305">
        <v>0</v>
      </c>
      <c r="BV268" s="305">
        <v>0</v>
      </c>
      <c r="BW268" s="305">
        <v>0</v>
      </c>
      <c r="BX268" s="305"/>
      <c r="BY268" s="305"/>
      <c r="BZ268" s="305"/>
      <c r="CA268" s="305"/>
    </row>
    <row r="269" spans="1:79" x14ac:dyDescent="0.2">
      <c r="A269" s="116"/>
      <c r="B269" s="116" t="s">
        <v>270</v>
      </c>
      <c r="C269" s="124"/>
      <c r="D269" s="305">
        <v>0</v>
      </c>
      <c r="E269" s="305">
        <v>0</v>
      </c>
      <c r="F269" s="305">
        <v>0</v>
      </c>
      <c r="G269" s="305">
        <v>0</v>
      </c>
      <c r="H269" s="305">
        <v>0</v>
      </c>
      <c r="I269" s="305">
        <v>0</v>
      </c>
      <c r="J269" s="305">
        <v>0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0</v>
      </c>
      <c r="W269" s="305">
        <v>0</v>
      </c>
      <c r="X269" s="305">
        <v>0</v>
      </c>
      <c r="Y269" s="305">
        <v>0</v>
      </c>
      <c r="Z269" s="305">
        <v>0</v>
      </c>
      <c r="AA269" s="305">
        <v>0</v>
      </c>
      <c r="AB269" s="305">
        <v>0</v>
      </c>
      <c r="AC269" s="305">
        <v>0</v>
      </c>
      <c r="AD269" s="305">
        <v>0</v>
      </c>
      <c r="AE269" s="305">
        <v>0</v>
      </c>
      <c r="AF269" s="305">
        <v>0</v>
      </c>
      <c r="AG269" s="305">
        <v>0</v>
      </c>
      <c r="AH269" s="305">
        <v>0</v>
      </c>
      <c r="AI269" s="305">
        <v>0</v>
      </c>
      <c r="AJ269" s="305">
        <v>0</v>
      </c>
      <c r="AK269" s="305">
        <v>0</v>
      </c>
      <c r="AL269" s="305">
        <v>0</v>
      </c>
      <c r="AM269" s="305">
        <v>0</v>
      </c>
      <c r="AN269" s="305">
        <v>0</v>
      </c>
      <c r="AO269" s="305">
        <v>0</v>
      </c>
      <c r="AP269" s="305">
        <v>0</v>
      </c>
      <c r="AQ269" s="305">
        <v>0</v>
      </c>
      <c r="AR269" s="305">
        <v>0</v>
      </c>
      <c r="AS269" s="305">
        <v>0</v>
      </c>
      <c r="AT269" s="305">
        <v>0</v>
      </c>
      <c r="AU269" s="305">
        <v>0</v>
      </c>
      <c r="AV269" s="305">
        <v>0</v>
      </c>
      <c r="AW269" s="305">
        <v>0</v>
      </c>
      <c r="AX269" s="305">
        <v>0</v>
      </c>
      <c r="AY269" s="305">
        <v>0</v>
      </c>
      <c r="AZ269" s="305">
        <v>0</v>
      </c>
      <c r="BA269" s="305">
        <v>0</v>
      </c>
      <c r="BB269" s="305">
        <v>0</v>
      </c>
      <c r="BC269" s="305">
        <v>0</v>
      </c>
      <c r="BD269" s="305">
        <v>0</v>
      </c>
      <c r="BE269" s="305">
        <v>0</v>
      </c>
      <c r="BF269" s="305">
        <v>0</v>
      </c>
      <c r="BG269" s="305">
        <v>0</v>
      </c>
      <c r="BH269" s="305">
        <v>0</v>
      </c>
      <c r="BI269" s="305">
        <v>0</v>
      </c>
      <c r="BJ269" s="305">
        <v>0</v>
      </c>
      <c r="BK269" s="305">
        <v>-1373354.01</v>
      </c>
      <c r="BL269" s="117">
        <f>'FPC Sch 7'!C36</f>
        <v>2139070.36</v>
      </c>
      <c r="BM269" s="117">
        <f>'FPC Sch 7'!D36</f>
        <v>-923402.33</v>
      </c>
      <c r="BN269" s="117">
        <f>'FPC Sch 7'!E36</f>
        <v>-1053179.54</v>
      </c>
      <c r="BO269" s="117">
        <f>'FPC Sch 7'!F36</f>
        <v>-1241289.27</v>
      </c>
      <c r="BP269" s="117">
        <f>'FPC Sch 7'!G36</f>
        <v>1417949.1</v>
      </c>
      <c r="BQ269" s="117">
        <f>'FPC Sch 7'!H36</f>
        <v>-1298689.23</v>
      </c>
      <c r="BR269" s="117">
        <f>'FPC Sch 7'!I36</f>
        <v>-1098564.3700000001</v>
      </c>
      <c r="BS269" s="117">
        <f>'FPC Sch 7'!J36</f>
        <v>-592021.5</v>
      </c>
      <c r="BT269" s="117">
        <f>'FPC Sch 7'!K36</f>
        <v>-706636.06</v>
      </c>
      <c r="BU269" s="117">
        <f>'FPC Sch 7'!L36</f>
        <v>-784787.4</v>
      </c>
      <c r="BV269" s="117">
        <f>'FPC Sch 7'!M36</f>
        <v>1478369.35</v>
      </c>
      <c r="BW269" s="117">
        <f>'FPC Sch 7'!N36</f>
        <v>1231905.8</v>
      </c>
      <c r="BX269" s="117"/>
      <c r="BY269" s="117"/>
      <c r="BZ269" s="305"/>
      <c r="CA269" s="305"/>
    </row>
    <row r="270" spans="1:79" x14ac:dyDescent="0.2">
      <c r="B270" s="39" t="s">
        <v>260</v>
      </c>
      <c r="D270" s="118">
        <f t="shared" ref="D270:BO270" si="724">SUM(D267:D269)</f>
        <v>0</v>
      </c>
      <c r="E270" s="118">
        <f t="shared" si="724"/>
        <v>0</v>
      </c>
      <c r="F270" s="118">
        <f t="shared" si="724"/>
        <v>0</v>
      </c>
      <c r="G270" s="118">
        <f t="shared" si="724"/>
        <v>0</v>
      </c>
      <c r="H270" s="118">
        <f t="shared" si="724"/>
        <v>0</v>
      </c>
      <c r="I270" s="118">
        <f t="shared" si="724"/>
        <v>0</v>
      </c>
      <c r="J270" s="118">
        <f t="shared" si="724"/>
        <v>0</v>
      </c>
      <c r="K270" s="118">
        <f t="shared" si="724"/>
        <v>0</v>
      </c>
      <c r="L270" s="118">
        <f t="shared" si="724"/>
        <v>0</v>
      </c>
      <c r="M270" s="118">
        <f t="shared" si="724"/>
        <v>0</v>
      </c>
      <c r="N270" s="118">
        <f t="shared" si="724"/>
        <v>0</v>
      </c>
      <c r="O270" s="118">
        <f t="shared" si="724"/>
        <v>0</v>
      </c>
      <c r="P270" s="118">
        <f t="shared" si="724"/>
        <v>0</v>
      </c>
      <c r="Q270" s="118">
        <f t="shared" si="724"/>
        <v>0</v>
      </c>
      <c r="R270" s="118">
        <f t="shared" si="724"/>
        <v>0</v>
      </c>
      <c r="S270" s="118">
        <f t="shared" si="724"/>
        <v>0</v>
      </c>
      <c r="T270" s="118">
        <f t="shared" si="724"/>
        <v>0</v>
      </c>
      <c r="U270" s="118">
        <f t="shared" si="724"/>
        <v>0</v>
      </c>
      <c r="V270" s="118">
        <f t="shared" si="724"/>
        <v>0</v>
      </c>
      <c r="W270" s="118">
        <f t="shared" si="724"/>
        <v>0</v>
      </c>
      <c r="X270" s="118">
        <f t="shared" si="724"/>
        <v>0</v>
      </c>
      <c r="Y270" s="118">
        <f t="shared" si="724"/>
        <v>0</v>
      </c>
      <c r="Z270" s="118">
        <f t="shared" si="724"/>
        <v>0</v>
      </c>
      <c r="AA270" s="118">
        <f t="shared" si="724"/>
        <v>0</v>
      </c>
      <c r="AB270" s="118">
        <f t="shared" si="724"/>
        <v>0</v>
      </c>
      <c r="AC270" s="118">
        <f t="shared" si="724"/>
        <v>0</v>
      </c>
      <c r="AD270" s="118">
        <f t="shared" si="724"/>
        <v>0</v>
      </c>
      <c r="AE270" s="118">
        <f t="shared" si="724"/>
        <v>0</v>
      </c>
      <c r="AF270" s="118">
        <f t="shared" si="724"/>
        <v>0</v>
      </c>
      <c r="AG270" s="118">
        <f t="shared" si="724"/>
        <v>0</v>
      </c>
      <c r="AH270" s="118">
        <f t="shared" si="724"/>
        <v>0</v>
      </c>
      <c r="AI270" s="118">
        <f t="shared" si="724"/>
        <v>0</v>
      </c>
      <c r="AJ270" s="118">
        <f t="shared" si="724"/>
        <v>0</v>
      </c>
      <c r="AK270" s="118">
        <f t="shared" si="724"/>
        <v>0</v>
      </c>
      <c r="AL270" s="118">
        <f t="shared" si="724"/>
        <v>0</v>
      </c>
      <c r="AM270" s="118">
        <f t="shared" si="724"/>
        <v>0</v>
      </c>
      <c r="AN270" s="118">
        <f t="shared" si="724"/>
        <v>0</v>
      </c>
      <c r="AO270" s="118">
        <f t="shared" si="724"/>
        <v>0</v>
      </c>
      <c r="AP270" s="118">
        <f t="shared" si="724"/>
        <v>0</v>
      </c>
      <c r="AQ270" s="118">
        <f t="shared" si="724"/>
        <v>0</v>
      </c>
      <c r="AR270" s="118">
        <f t="shared" si="724"/>
        <v>0</v>
      </c>
      <c r="AS270" s="118">
        <f t="shared" si="724"/>
        <v>0</v>
      </c>
      <c r="AT270" s="118">
        <f t="shared" si="724"/>
        <v>0</v>
      </c>
      <c r="AU270" s="118">
        <f t="shared" si="724"/>
        <v>0</v>
      </c>
      <c r="AV270" s="118">
        <f t="shared" si="724"/>
        <v>0</v>
      </c>
      <c r="AW270" s="118">
        <f t="shared" si="724"/>
        <v>0</v>
      </c>
      <c r="AX270" s="118">
        <f t="shared" si="724"/>
        <v>0</v>
      </c>
      <c r="AY270" s="118">
        <f t="shared" si="724"/>
        <v>0</v>
      </c>
      <c r="AZ270" s="118">
        <f t="shared" si="724"/>
        <v>0</v>
      </c>
      <c r="BA270" s="118">
        <f t="shared" si="724"/>
        <v>0</v>
      </c>
      <c r="BB270" s="118">
        <f t="shared" si="724"/>
        <v>0</v>
      </c>
      <c r="BC270" s="118">
        <f t="shared" si="724"/>
        <v>0</v>
      </c>
      <c r="BD270" s="118">
        <f t="shared" si="724"/>
        <v>0</v>
      </c>
      <c r="BE270" s="118">
        <f t="shared" si="724"/>
        <v>0</v>
      </c>
      <c r="BF270" s="118">
        <f t="shared" si="724"/>
        <v>0</v>
      </c>
      <c r="BG270" s="118">
        <f t="shared" si="724"/>
        <v>0</v>
      </c>
      <c r="BH270" s="118">
        <f t="shared" si="724"/>
        <v>0</v>
      </c>
      <c r="BI270" s="118">
        <f t="shared" si="724"/>
        <v>0</v>
      </c>
      <c r="BJ270" s="118">
        <f t="shared" si="724"/>
        <v>0</v>
      </c>
      <c r="BK270" s="118">
        <f t="shared" si="724"/>
        <v>-1373354.01</v>
      </c>
      <c r="BL270" s="118">
        <f>SUM(BL267:BL269)</f>
        <v>2283732.3925107098</v>
      </c>
      <c r="BM270" s="118">
        <f t="shared" si="724"/>
        <v>-923402.33</v>
      </c>
      <c r="BN270" s="118">
        <f t="shared" si="724"/>
        <v>-1053179.54</v>
      </c>
      <c r="BO270" s="118">
        <f t="shared" si="724"/>
        <v>-1241289.27</v>
      </c>
      <c r="BP270" s="118">
        <f t="shared" ref="BP270:BV270" si="725">SUM(BP267:BP269)</f>
        <v>2646641.0774892904</v>
      </c>
      <c r="BQ270" s="118">
        <f t="shared" si="725"/>
        <v>-1298689.23</v>
      </c>
      <c r="BR270" s="118">
        <f t="shared" si="725"/>
        <v>-1098564.3700000001</v>
      </c>
      <c r="BS270" s="118">
        <f t="shared" si="725"/>
        <v>-592021.5</v>
      </c>
      <c r="BT270" s="118">
        <f t="shared" si="725"/>
        <v>-706636.06</v>
      </c>
      <c r="BU270" s="118">
        <f t="shared" si="725"/>
        <v>-784787.4</v>
      </c>
      <c r="BV270" s="118">
        <f t="shared" si="725"/>
        <v>1478369.35</v>
      </c>
      <c r="BW270" s="118">
        <f t="shared" ref="BW270:CA270" si="726">SUM(BW267:BW269)</f>
        <v>1231905.8</v>
      </c>
      <c r="BX270" s="118">
        <f t="shared" si="726"/>
        <v>0</v>
      </c>
      <c r="BY270" s="118">
        <f t="shared" si="726"/>
        <v>0</v>
      </c>
      <c r="BZ270" s="118">
        <f t="shared" si="726"/>
        <v>0</v>
      </c>
      <c r="CA270" s="118">
        <f t="shared" si="726"/>
        <v>0</v>
      </c>
    </row>
    <row r="271" spans="1:79" x14ac:dyDescent="0.2">
      <c r="B271" s="39" t="s">
        <v>261</v>
      </c>
      <c r="D271" s="115">
        <f t="shared" ref="D271:BO271" si="727">D266+D270</f>
        <v>0</v>
      </c>
      <c r="E271" s="115">
        <f t="shared" si="727"/>
        <v>0</v>
      </c>
      <c r="F271" s="115">
        <f t="shared" si="727"/>
        <v>0</v>
      </c>
      <c r="G271" s="115">
        <f t="shared" si="727"/>
        <v>0</v>
      </c>
      <c r="H271" s="115">
        <f t="shared" si="727"/>
        <v>0</v>
      </c>
      <c r="I271" s="115">
        <f t="shared" si="727"/>
        <v>0</v>
      </c>
      <c r="J271" s="115">
        <f t="shared" si="727"/>
        <v>0</v>
      </c>
      <c r="K271" s="115">
        <f t="shared" si="727"/>
        <v>0</v>
      </c>
      <c r="L271" s="115">
        <f t="shared" si="727"/>
        <v>0</v>
      </c>
      <c r="M271" s="115">
        <f t="shared" si="727"/>
        <v>0</v>
      </c>
      <c r="N271" s="115">
        <f t="shared" si="727"/>
        <v>0</v>
      </c>
      <c r="O271" s="115">
        <f t="shared" si="727"/>
        <v>0</v>
      </c>
      <c r="P271" s="115">
        <f t="shared" si="727"/>
        <v>0</v>
      </c>
      <c r="Q271" s="115">
        <f t="shared" si="727"/>
        <v>0</v>
      </c>
      <c r="R271" s="115">
        <f t="shared" si="727"/>
        <v>0</v>
      </c>
      <c r="S271" s="115">
        <f t="shared" si="727"/>
        <v>0</v>
      </c>
      <c r="T271" s="115">
        <f t="shared" si="727"/>
        <v>0</v>
      </c>
      <c r="U271" s="115">
        <f t="shared" si="727"/>
        <v>0</v>
      </c>
      <c r="V271" s="115">
        <f t="shared" si="727"/>
        <v>0</v>
      </c>
      <c r="W271" s="115">
        <f t="shared" si="727"/>
        <v>0</v>
      </c>
      <c r="X271" s="115">
        <f t="shared" si="727"/>
        <v>0</v>
      </c>
      <c r="Y271" s="115">
        <f t="shared" si="727"/>
        <v>0</v>
      </c>
      <c r="Z271" s="115">
        <f t="shared" si="727"/>
        <v>0</v>
      </c>
      <c r="AA271" s="115">
        <f t="shared" si="727"/>
        <v>0</v>
      </c>
      <c r="AB271" s="115">
        <f t="shared" si="727"/>
        <v>0</v>
      </c>
      <c r="AC271" s="115">
        <f t="shared" si="727"/>
        <v>0</v>
      </c>
      <c r="AD271" s="115">
        <f t="shared" si="727"/>
        <v>0</v>
      </c>
      <c r="AE271" s="115">
        <f t="shared" si="727"/>
        <v>0</v>
      </c>
      <c r="AF271" s="115">
        <f t="shared" si="727"/>
        <v>0</v>
      </c>
      <c r="AG271" s="115">
        <f t="shared" si="727"/>
        <v>0</v>
      </c>
      <c r="AH271" s="115">
        <f t="shared" si="727"/>
        <v>0</v>
      </c>
      <c r="AI271" s="115">
        <f t="shared" si="727"/>
        <v>0</v>
      </c>
      <c r="AJ271" s="115">
        <f t="shared" si="727"/>
        <v>0</v>
      </c>
      <c r="AK271" s="115">
        <f t="shared" si="727"/>
        <v>0</v>
      </c>
      <c r="AL271" s="115">
        <f t="shared" si="727"/>
        <v>0</v>
      </c>
      <c r="AM271" s="115">
        <f t="shared" si="727"/>
        <v>0</v>
      </c>
      <c r="AN271" s="115">
        <f t="shared" si="727"/>
        <v>0</v>
      </c>
      <c r="AO271" s="115">
        <f t="shared" si="727"/>
        <v>0</v>
      </c>
      <c r="AP271" s="115">
        <f t="shared" si="727"/>
        <v>0</v>
      </c>
      <c r="AQ271" s="115">
        <f t="shared" si="727"/>
        <v>0</v>
      </c>
      <c r="AR271" s="115">
        <f t="shared" si="727"/>
        <v>0</v>
      </c>
      <c r="AS271" s="115">
        <f t="shared" si="727"/>
        <v>0</v>
      </c>
      <c r="AT271" s="115">
        <f t="shared" si="727"/>
        <v>0</v>
      </c>
      <c r="AU271" s="115">
        <f t="shared" si="727"/>
        <v>0</v>
      </c>
      <c r="AV271" s="115">
        <f t="shared" si="727"/>
        <v>0</v>
      </c>
      <c r="AW271" s="115">
        <f t="shared" si="727"/>
        <v>0</v>
      </c>
      <c r="AX271" s="115">
        <f t="shared" si="727"/>
        <v>0</v>
      </c>
      <c r="AY271" s="115">
        <f t="shared" si="727"/>
        <v>0</v>
      </c>
      <c r="AZ271" s="115">
        <f t="shared" si="727"/>
        <v>0</v>
      </c>
      <c r="BA271" s="115">
        <f t="shared" si="727"/>
        <v>0</v>
      </c>
      <c r="BB271" s="115">
        <f t="shared" si="727"/>
        <v>0</v>
      </c>
      <c r="BC271" s="115">
        <f t="shared" si="727"/>
        <v>0</v>
      </c>
      <c r="BD271" s="115">
        <f t="shared" si="727"/>
        <v>0</v>
      </c>
      <c r="BE271" s="115">
        <f t="shared" si="727"/>
        <v>0</v>
      </c>
      <c r="BF271" s="115">
        <f t="shared" si="727"/>
        <v>0</v>
      </c>
      <c r="BG271" s="115">
        <f t="shared" si="727"/>
        <v>0</v>
      </c>
      <c r="BH271" s="115">
        <f t="shared" si="727"/>
        <v>0</v>
      </c>
      <c r="BI271" s="115">
        <f t="shared" si="727"/>
        <v>0</v>
      </c>
      <c r="BJ271" s="115">
        <f t="shared" si="727"/>
        <v>0</v>
      </c>
      <c r="BK271" s="115">
        <f t="shared" si="727"/>
        <v>-1373354.01</v>
      </c>
      <c r="BL271" s="115">
        <f t="shared" si="727"/>
        <v>910378.38251070981</v>
      </c>
      <c r="BM271" s="115">
        <f t="shared" si="727"/>
        <v>-13023.947489290149</v>
      </c>
      <c r="BN271" s="115">
        <f t="shared" si="727"/>
        <v>-1066203.4874892901</v>
      </c>
      <c r="BO271" s="115">
        <f t="shared" si="727"/>
        <v>-2307492.7574892901</v>
      </c>
      <c r="BP271" s="115">
        <f t="shared" ref="BP271:BV271" si="728">BP266+BP270</f>
        <v>339148.3200000003</v>
      </c>
      <c r="BQ271" s="115">
        <f t="shared" si="728"/>
        <v>-959540.90999999968</v>
      </c>
      <c r="BR271" s="115">
        <f t="shared" si="728"/>
        <v>-2058105.2799999998</v>
      </c>
      <c r="BS271" s="115">
        <f t="shared" si="728"/>
        <v>-2650126.7799999998</v>
      </c>
      <c r="BT271" s="115">
        <f t="shared" si="728"/>
        <v>-3356762.84</v>
      </c>
      <c r="BU271" s="115">
        <f t="shared" si="728"/>
        <v>-4141550.2399999998</v>
      </c>
      <c r="BV271" s="115">
        <f t="shared" si="728"/>
        <v>-2663180.8899999997</v>
      </c>
      <c r="BW271" s="115">
        <f t="shared" ref="BW271:CA271" si="729">BW266+BW270</f>
        <v>-1431275.0899999996</v>
      </c>
      <c r="BX271" s="115">
        <f t="shared" si="729"/>
        <v>-1431275.0899999996</v>
      </c>
      <c r="BY271" s="115">
        <f t="shared" si="729"/>
        <v>-1431275.0899999996</v>
      </c>
      <c r="BZ271" s="115">
        <f t="shared" si="729"/>
        <v>-1431275.0899999996</v>
      </c>
      <c r="CA271" s="115">
        <f t="shared" si="729"/>
        <v>-1431275.0899999996</v>
      </c>
    </row>
    <row r="272" spans="1:79" x14ac:dyDescent="0.2"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Y272" s="25"/>
      <c r="BZ272" s="25"/>
      <c r="CA272" s="25"/>
    </row>
    <row r="273" spans="1:79" x14ac:dyDescent="0.2">
      <c r="A273" s="106" t="s">
        <v>271</v>
      </c>
      <c r="C273" s="114">
        <v>18237251</v>
      </c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Y273" s="25"/>
      <c r="BZ273" s="25"/>
      <c r="CA273" s="25"/>
    </row>
    <row r="274" spans="1:79" x14ac:dyDescent="0.2">
      <c r="B274" s="39" t="s">
        <v>257</v>
      </c>
      <c r="C274" s="114">
        <v>25400651</v>
      </c>
      <c r="D274" s="115">
        <f t="shared" ref="D274:BK274" si="730">C279</f>
        <v>0</v>
      </c>
      <c r="E274" s="115">
        <f t="shared" si="730"/>
        <v>0</v>
      </c>
      <c r="F274" s="115">
        <f t="shared" si="730"/>
        <v>0</v>
      </c>
      <c r="G274" s="115">
        <f t="shared" si="730"/>
        <v>0</v>
      </c>
      <c r="H274" s="115">
        <f t="shared" si="730"/>
        <v>0</v>
      </c>
      <c r="I274" s="115">
        <f t="shared" si="730"/>
        <v>0</v>
      </c>
      <c r="J274" s="115">
        <f t="shared" si="730"/>
        <v>0</v>
      </c>
      <c r="K274" s="115">
        <f t="shared" si="730"/>
        <v>0</v>
      </c>
      <c r="L274" s="115">
        <f t="shared" si="730"/>
        <v>0</v>
      </c>
      <c r="M274" s="115">
        <f t="shared" si="730"/>
        <v>0</v>
      </c>
      <c r="N274" s="115">
        <f t="shared" si="730"/>
        <v>0</v>
      </c>
      <c r="O274" s="115">
        <f t="shared" si="730"/>
        <v>0</v>
      </c>
      <c r="P274" s="115">
        <f t="shared" si="730"/>
        <v>0</v>
      </c>
      <c r="Q274" s="115">
        <f t="shared" si="730"/>
        <v>0</v>
      </c>
      <c r="R274" s="115">
        <f t="shared" si="730"/>
        <v>0</v>
      </c>
      <c r="S274" s="115">
        <f t="shared" si="730"/>
        <v>0</v>
      </c>
      <c r="T274" s="115">
        <f t="shared" si="730"/>
        <v>0</v>
      </c>
      <c r="U274" s="115">
        <f t="shared" si="730"/>
        <v>0</v>
      </c>
      <c r="V274" s="115">
        <f t="shared" si="730"/>
        <v>0</v>
      </c>
      <c r="W274" s="115">
        <f t="shared" si="730"/>
        <v>0</v>
      </c>
      <c r="X274" s="115">
        <f t="shared" si="730"/>
        <v>0</v>
      </c>
      <c r="Y274" s="115">
        <f t="shared" si="730"/>
        <v>0</v>
      </c>
      <c r="Z274" s="115">
        <f t="shared" si="730"/>
        <v>0</v>
      </c>
      <c r="AA274" s="115">
        <f t="shared" si="730"/>
        <v>0</v>
      </c>
      <c r="AB274" s="115">
        <f t="shared" si="730"/>
        <v>0</v>
      </c>
      <c r="AC274" s="115">
        <f t="shared" si="730"/>
        <v>0</v>
      </c>
      <c r="AD274" s="115">
        <f t="shared" si="730"/>
        <v>0</v>
      </c>
      <c r="AE274" s="115">
        <f t="shared" si="730"/>
        <v>0</v>
      </c>
      <c r="AF274" s="115">
        <f t="shared" si="730"/>
        <v>0</v>
      </c>
      <c r="AG274" s="115">
        <f t="shared" si="730"/>
        <v>0</v>
      </c>
      <c r="AH274" s="115">
        <f t="shared" si="730"/>
        <v>0</v>
      </c>
      <c r="AI274" s="115">
        <f t="shared" si="730"/>
        <v>0</v>
      </c>
      <c r="AJ274" s="115">
        <f t="shared" si="730"/>
        <v>0</v>
      </c>
      <c r="AK274" s="115">
        <f t="shared" si="730"/>
        <v>0</v>
      </c>
      <c r="AL274" s="115">
        <f t="shared" si="730"/>
        <v>0</v>
      </c>
      <c r="AM274" s="115">
        <f t="shared" si="730"/>
        <v>0</v>
      </c>
      <c r="AN274" s="115">
        <f t="shared" si="730"/>
        <v>0</v>
      </c>
      <c r="AO274" s="115">
        <f t="shared" si="730"/>
        <v>0</v>
      </c>
      <c r="AP274" s="115">
        <f t="shared" si="730"/>
        <v>0</v>
      </c>
      <c r="AQ274" s="115">
        <f t="shared" si="730"/>
        <v>0</v>
      </c>
      <c r="AR274" s="115">
        <f t="shared" si="730"/>
        <v>0</v>
      </c>
      <c r="AS274" s="115">
        <f t="shared" si="730"/>
        <v>0</v>
      </c>
      <c r="AT274" s="115">
        <f t="shared" si="730"/>
        <v>0</v>
      </c>
      <c r="AU274" s="115">
        <f t="shared" si="730"/>
        <v>0</v>
      </c>
      <c r="AV274" s="115">
        <f t="shared" si="730"/>
        <v>0</v>
      </c>
      <c r="AW274" s="115">
        <f t="shared" si="730"/>
        <v>0</v>
      </c>
      <c r="AX274" s="115">
        <f t="shared" si="730"/>
        <v>0</v>
      </c>
      <c r="AY274" s="115">
        <f t="shared" si="730"/>
        <v>0</v>
      </c>
      <c r="AZ274" s="115">
        <f t="shared" si="730"/>
        <v>0</v>
      </c>
      <c r="BA274" s="115">
        <f t="shared" si="730"/>
        <v>0</v>
      </c>
      <c r="BB274" s="115">
        <f t="shared" si="730"/>
        <v>0</v>
      </c>
      <c r="BC274" s="115">
        <f t="shared" si="730"/>
        <v>0</v>
      </c>
      <c r="BD274" s="115">
        <f t="shared" si="730"/>
        <v>0</v>
      </c>
      <c r="BE274" s="115">
        <f t="shared" si="730"/>
        <v>0</v>
      </c>
      <c r="BF274" s="115">
        <f t="shared" si="730"/>
        <v>0</v>
      </c>
      <c r="BG274" s="115">
        <f t="shared" si="730"/>
        <v>0</v>
      </c>
      <c r="BH274" s="115">
        <f t="shared" si="730"/>
        <v>0</v>
      </c>
      <c r="BI274" s="115">
        <f t="shared" si="730"/>
        <v>0</v>
      </c>
      <c r="BJ274" s="115">
        <f t="shared" si="730"/>
        <v>0</v>
      </c>
      <c r="BK274" s="115">
        <f t="shared" si="730"/>
        <v>0</v>
      </c>
      <c r="BL274" s="115">
        <f>BK279</f>
        <v>-212754.14</v>
      </c>
      <c r="BM274" s="115">
        <f>BL279</f>
        <v>399023.81453979993</v>
      </c>
      <c r="BN274" s="115">
        <f>BM279</f>
        <v>304331.43453979993</v>
      </c>
      <c r="BO274" s="115">
        <f t="shared" ref="BO274" si="731">BN279</f>
        <v>555744.5345397999</v>
      </c>
      <c r="BP274" s="115">
        <f t="shared" ref="BP274" si="732">BO279</f>
        <v>386648.72453979991</v>
      </c>
      <c r="BQ274" s="115">
        <f t="shared" ref="BQ274" si="733">BP279</f>
        <v>898922.82</v>
      </c>
      <c r="BR274" s="115">
        <f t="shared" ref="BR274" si="734">BQ279</f>
        <v>977525.46</v>
      </c>
      <c r="BS274" s="115">
        <f t="shared" ref="BS274" si="735">BR279</f>
        <v>965312.2</v>
      </c>
      <c r="BT274" s="115">
        <f t="shared" ref="BT274" si="736">BS279</f>
        <v>1248501.03</v>
      </c>
      <c r="BU274" s="115">
        <f t="shared" ref="BU274" si="737">BT279</f>
        <v>1751635.31</v>
      </c>
      <c r="BV274" s="115">
        <f t="shared" ref="BV274" si="738">BU279</f>
        <v>1767462.09</v>
      </c>
      <c r="BW274" s="115">
        <f t="shared" ref="BW274" si="739">BV279</f>
        <v>1883234.03</v>
      </c>
      <c r="BX274" s="115">
        <f t="shared" ref="BX274" si="740">BW279</f>
        <v>2468297.41</v>
      </c>
      <c r="BY274" s="115">
        <f t="shared" ref="BY274" si="741">BX279</f>
        <v>2468297.41</v>
      </c>
      <c r="BZ274" s="115">
        <f t="shared" ref="BZ274" si="742">BY279</f>
        <v>2468297.41</v>
      </c>
      <c r="CA274" s="115">
        <f t="shared" ref="CA274" si="743">BZ279</f>
        <v>2468297.41</v>
      </c>
    </row>
    <row r="275" spans="1:79" x14ac:dyDescent="0.2">
      <c r="A275" s="121"/>
      <c r="B275" s="116" t="s">
        <v>258</v>
      </c>
      <c r="C275" s="116"/>
      <c r="D275" s="305">
        <v>0</v>
      </c>
      <c r="E275" s="305">
        <v>0</v>
      </c>
      <c r="F275" s="305">
        <v>0</v>
      </c>
      <c r="G275" s="305">
        <v>0</v>
      </c>
      <c r="H275" s="305">
        <v>0</v>
      </c>
      <c r="I275" s="305">
        <v>0</v>
      </c>
      <c r="J275" s="305">
        <v>0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0</v>
      </c>
      <c r="W275" s="305">
        <v>0</v>
      </c>
      <c r="X275" s="305">
        <v>0</v>
      </c>
      <c r="Y275" s="305">
        <v>0</v>
      </c>
      <c r="Z275" s="305">
        <v>0</v>
      </c>
      <c r="AA275" s="305">
        <v>0</v>
      </c>
      <c r="AB275" s="305">
        <v>0</v>
      </c>
      <c r="AC275" s="305">
        <v>0</v>
      </c>
      <c r="AD275" s="305">
        <v>0</v>
      </c>
      <c r="AE275" s="305">
        <v>0</v>
      </c>
      <c r="AF275" s="305">
        <v>0</v>
      </c>
      <c r="AG275" s="305">
        <v>0</v>
      </c>
      <c r="AH275" s="305">
        <v>0</v>
      </c>
      <c r="AI275" s="305">
        <v>0</v>
      </c>
      <c r="AJ275" s="305">
        <v>0</v>
      </c>
      <c r="AK275" s="305">
        <v>0</v>
      </c>
      <c r="AL275" s="305">
        <v>0</v>
      </c>
      <c r="AM275" s="305">
        <v>0</v>
      </c>
      <c r="AN275" s="305">
        <v>0</v>
      </c>
      <c r="AO275" s="305">
        <v>0</v>
      </c>
      <c r="AP275" s="305">
        <v>0</v>
      </c>
      <c r="AQ275" s="305">
        <v>0</v>
      </c>
      <c r="AR275" s="305">
        <v>0</v>
      </c>
      <c r="AS275" s="305">
        <v>0</v>
      </c>
      <c r="AT275" s="305">
        <v>0</v>
      </c>
      <c r="AU275" s="305">
        <v>0</v>
      </c>
      <c r="AV275" s="305">
        <v>0</v>
      </c>
      <c r="AW275" s="305">
        <v>0</v>
      </c>
      <c r="AX275" s="305">
        <v>0</v>
      </c>
      <c r="AY275" s="305">
        <v>0</v>
      </c>
      <c r="AZ275" s="305">
        <v>0</v>
      </c>
      <c r="BA275" s="305">
        <v>0</v>
      </c>
      <c r="BB275" s="305">
        <v>0</v>
      </c>
      <c r="BC275" s="305">
        <v>0</v>
      </c>
      <c r="BD275" s="305">
        <v>0</v>
      </c>
      <c r="BE275" s="305">
        <v>0</v>
      </c>
      <c r="BF275" s="305">
        <v>0</v>
      </c>
      <c r="BG275" s="305">
        <v>0</v>
      </c>
      <c r="BH275" s="305">
        <v>0</v>
      </c>
      <c r="BI275" s="305">
        <v>0</v>
      </c>
      <c r="BJ275" s="305">
        <v>0</v>
      </c>
      <c r="BK275" s="305">
        <v>0</v>
      </c>
      <c r="BL275" s="305">
        <v>0</v>
      </c>
      <c r="BM275" s="305">
        <v>0</v>
      </c>
      <c r="BN275" s="305">
        <v>0</v>
      </c>
      <c r="BO275" s="305">
        <v>0</v>
      </c>
      <c r="BP275" s="305">
        <v>177288.51546020003</v>
      </c>
      <c r="BQ275" s="305">
        <v>0</v>
      </c>
      <c r="BR275" s="305">
        <v>0</v>
      </c>
      <c r="BS275" s="305">
        <v>0</v>
      </c>
      <c r="BT275" s="305">
        <v>0</v>
      </c>
      <c r="BU275" s="305">
        <v>0</v>
      </c>
      <c r="BV275" s="305">
        <v>0</v>
      </c>
      <c r="BW275" s="123"/>
      <c r="BX275" s="123"/>
      <c r="BY275" s="123"/>
      <c r="BZ275" s="305"/>
      <c r="CA275" s="305"/>
    </row>
    <row r="276" spans="1:79" x14ac:dyDescent="0.2">
      <c r="A276" s="121"/>
      <c r="B276" s="116" t="s">
        <v>288</v>
      </c>
      <c r="C276" s="116"/>
      <c r="D276" s="305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0</v>
      </c>
      <c r="W276" s="305">
        <v>0</v>
      </c>
      <c r="X276" s="305">
        <v>0</v>
      </c>
      <c r="Y276" s="305">
        <v>0</v>
      </c>
      <c r="Z276" s="305">
        <v>0</v>
      </c>
      <c r="AA276" s="305">
        <v>0</v>
      </c>
      <c r="AB276" s="305">
        <v>0</v>
      </c>
      <c r="AC276" s="305">
        <v>0</v>
      </c>
      <c r="AD276" s="305">
        <v>0</v>
      </c>
      <c r="AE276" s="305">
        <v>0</v>
      </c>
      <c r="AF276" s="305">
        <v>0</v>
      </c>
      <c r="AG276" s="305">
        <v>0</v>
      </c>
      <c r="AH276" s="305">
        <v>0</v>
      </c>
      <c r="AI276" s="305">
        <v>0</v>
      </c>
      <c r="AJ276" s="305">
        <v>0</v>
      </c>
      <c r="AK276" s="305">
        <v>0</v>
      </c>
      <c r="AL276" s="305">
        <v>0</v>
      </c>
      <c r="AM276" s="305">
        <v>0</v>
      </c>
      <c r="AN276" s="305">
        <v>0</v>
      </c>
      <c r="AO276" s="305">
        <v>0</v>
      </c>
      <c r="AP276" s="305">
        <v>0</v>
      </c>
      <c r="AQ276" s="305">
        <v>0</v>
      </c>
      <c r="AR276" s="305">
        <v>0</v>
      </c>
      <c r="AS276" s="305">
        <v>0</v>
      </c>
      <c r="AT276" s="305">
        <v>0</v>
      </c>
      <c r="AU276" s="305">
        <v>0</v>
      </c>
      <c r="AV276" s="305">
        <v>0</v>
      </c>
      <c r="AW276" s="305">
        <v>0</v>
      </c>
      <c r="AX276" s="305">
        <v>0</v>
      </c>
      <c r="AY276" s="305">
        <v>0</v>
      </c>
      <c r="AZ276" s="305">
        <v>0</v>
      </c>
      <c r="BA276" s="305">
        <v>0</v>
      </c>
      <c r="BB276" s="305">
        <v>0</v>
      </c>
      <c r="BC276" s="305">
        <v>0</v>
      </c>
      <c r="BD276" s="305">
        <v>0</v>
      </c>
      <c r="BE276" s="305">
        <v>0</v>
      </c>
      <c r="BF276" s="305">
        <v>0</v>
      </c>
      <c r="BG276" s="305">
        <v>0</v>
      </c>
      <c r="BH276" s="305">
        <v>0</v>
      </c>
      <c r="BI276" s="305">
        <v>0</v>
      </c>
      <c r="BJ276" s="305">
        <v>0</v>
      </c>
      <c r="BK276" s="305">
        <v>0</v>
      </c>
      <c r="BL276" s="305">
        <v>35465.624539799996</v>
      </c>
      <c r="BM276" s="305">
        <v>0</v>
      </c>
      <c r="BN276" s="305">
        <v>0</v>
      </c>
      <c r="BO276" s="305">
        <v>0</v>
      </c>
      <c r="BP276" s="305">
        <v>0</v>
      </c>
      <c r="BQ276" s="305">
        <v>0</v>
      </c>
      <c r="BR276" s="305">
        <v>0</v>
      </c>
      <c r="BS276" s="305">
        <v>0</v>
      </c>
      <c r="BT276" s="305">
        <v>0</v>
      </c>
      <c r="BU276" s="305">
        <v>0</v>
      </c>
      <c r="BV276" s="305">
        <v>0</v>
      </c>
      <c r="BW276" s="123"/>
      <c r="BX276" s="117"/>
      <c r="BY276" s="123"/>
      <c r="BZ276" s="305"/>
      <c r="CA276" s="305"/>
    </row>
    <row r="277" spans="1:79" x14ac:dyDescent="0.2">
      <c r="A277" s="116"/>
      <c r="B277" s="116" t="s">
        <v>270</v>
      </c>
      <c r="C277" s="124"/>
      <c r="D277" s="305">
        <v>0</v>
      </c>
      <c r="E277" s="305">
        <v>0</v>
      </c>
      <c r="F277" s="305">
        <v>0</v>
      </c>
      <c r="G277" s="305">
        <v>0</v>
      </c>
      <c r="H277" s="305">
        <v>0</v>
      </c>
      <c r="I277" s="305">
        <v>0</v>
      </c>
      <c r="J277" s="305">
        <v>0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0</v>
      </c>
      <c r="W277" s="305">
        <v>0</v>
      </c>
      <c r="X277" s="305">
        <v>0</v>
      </c>
      <c r="Y277" s="305">
        <v>0</v>
      </c>
      <c r="Z277" s="305">
        <v>0</v>
      </c>
      <c r="AA277" s="305">
        <v>0</v>
      </c>
      <c r="AB277" s="305">
        <v>0</v>
      </c>
      <c r="AC277" s="305">
        <v>0</v>
      </c>
      <c r="AD277" s="305">
        <v>0</v>
      </c>
      <c r="AE277" s="305">
        <v>0</v>
      </c>
      <c r="AF277" s="305">
        <v>0</v>
      </c>
      <c r="AG277" s="305">
        <v>0</v>
      </c>
      <c r="AH277" s="305">
        <v>0</v>
      </c>
      <c r="AI277" s="305">
        <v>0</v>
      </c>
      <c r="AJ277" s="305">
        <v>0</v>
      </c>
      <c r="AK277" s="305">
        <v>0</v>
      </c>
      <c r="AL277" s="305">
        <v>0</v>
      </c>
      <c r="AM277" s="305">
        <v>0</v>
      </c>
      <c r="AN277" s="305">
        <v>0</v>
      </c>
      <c r="AO277" s="305">
        <v>0</v>
      </c>
      <c r="AP277" s="305">
        <v>0</v>
      </c>
      <c r="AQ277" s="305">
        <v>0</v>
      </c>
      <c r="AR277" s="305">
        <v>0</v>
      </c>
      <c r="AS277" s="305">
        <v>0</v>
      </c>
      <c r="AT277" s="305">
        <v>0</v>
      </c>
      <c r="AU277" s="305">
        <v>0</v>
      </c>
      <c r="AV277" s="305">
        <v>0</v>
      </c>
      <c r="AW277" s="305">
        <v>0</v>
      </c>
      <c r="AX277" s="305">
        <v>0</v>
      </c>
      <c r="AY277" s="305">
        <v>0</v>
      </c>
      <c r="AZ277" s="305">
        <v>0</v>
      </c>
      <c r="BA277" s="305">
        <v>0</v>
      </c>
      <c r="BB277" s="305">
        <v>0</v>
      </c>
      <c r="BC277" s="305">
        <v>0</v>
      </c>
      <c r="BD277" s="305">
        <v>0</v>
      </c>
      <c r="BE277" s="305">
        <v>0</v>
      </c>
      <c r="BF277" s="305">
        <v>0</v>
      </c>
      <c r="BG277" s="305">
        <v>0</v>
      </c>
      <c r="BH277" s="305">
        <v>0</v>
      </c>
      <c r="BI277" s="305">
        <v>0</v>
      </c>
      <c r="BJ277" s="305">
        <v>0</v>
      </c>
      <c r="BK277" s="305">
        <v>-212754.14</v>
      </c>
      <c r="BL277" s="117">
        <f>'FPC Sch 8&amp;24'!C36</f>
        <v>576312.32999999996</v>
      </c>
      <c r="BM277" s="117">
        <f>'FPC Sch 8&amp;24'!D36</f>
        <v>-94692.38</v>
      </c>
      <c r="BN277" s="117">
        <f>'FPC Sch 8&amp;24'!E36</f>
        <v>251413.1</v>
      </c>
      <c r="BO277" s="117">
        <f>'FPC Sch 8&amp;24'!F36</f>
        <v>-169095.81</v>
      </c>
      <c r="BP277" s="117">
        <f>'FPC Sch 8&amp;24'!G36</f>
        <v>334985.58</v>
      </c>
      <c r="BQ277" s="117">
        <f>'FPC Sch 8&amp;24'!H36</f>
        <v>78602.64</v>
      </c>
      <c r="BR277" s="117">
        <f>'FPC Sch 8&amp;24'!I36</f>
        <v>-12213.26</v>
      </c>
      <c r="BS277" s="117">
        <f>'FPC Sch 8&amp;24'!J36</f>
        <v>283188.83</v>
      </c>
      <c r="BT277" s="117">
        <f>'FPC Sch 8&amp;24'!K36</f>
        <v>503134.28</v>
      </c>
      <c r="BU277" s="117">
        <f>'FPC Sch 8&amp;24'!L36</f>
        <v>15826.78</v>
      </c>
      <c r="BV277" s="117">
        <f>'FPC Sch 8&amp;24'!M36</f>
        <v>115771.94</v>
      </c>
      <c r="BW277" s="117">
        <f>'FPC Sch 8&amp;24'!N36</f>
        <v>585063.38</v>
      </c>
      <c r="BX277" s="117"/>
      <c r="BY277" s="117"/>
      <c r="BZ277" s="305"/>
      <c r="CA277" s="305"/>
    </row>
    <row r="278" spans="1:79" s="25" customFormat="1" x14ac:dyDescent="0.2">
      <c r="A278" s="39"/>
      <c r="B278" s="39" t="s">
        <v>260</v>
      </c>
      <c r="D278" s="118">
        <f t="shared" ref="D278:BO278" si="744">SUM(D275:D277)</f>
        <v>0</v>
      </c>
      <c r="E278" s="118">
        <f t="shared" si="744"/>
        <v>0</v>
      </c>
      <c r="F278" s="118">
        <f t="shared" si="744"/>
        <v>0</v>
      </c>
      <c r="G278" s="118">
        <f t="shared" si="744"/>
        <v>0</v>
      </c>
      <c r="H278" s="118">
        <f t="shared" si="744"/>
        <v>0</v>
      </c>
      <c r="I278" s="118">
        <f t="shared" si="744"/>
        <v>0</v>
      </c>
      <c r="J278" s="118">
        <f t="shared" si="744"/>
        <v>0</v>
      </c>
      <c r="K278" s="118">
        <f t="shared" si="744"/>
        <v>0</v>
      </c>
      <c r="L278" s="118">
        <f t="shared" si="744"/>
        <v>0</v>
      </c>
      <c r="M278" s="118">
        <f t="shared" si="744"/>
        <v>0</v>
      </c>
      <c r="N278" s="118">
        <f t="shared" si="744"/>
        <v>0</v>
      </c>
      <c r="O278" s="118">
        <f t="shared" si="744"/>
        <v>0</v>
      </c>
      <c r="P278" s="118">
        <f t="shared" si="744"/>
        <v>0</v>
      </c>
      <c r="Q278" s="118">
        <f t="shared" si="744"/>
        <v>0</v>
      </c>
      <c r="R278" s="118">
        <f t="shared" si="744"/>
        <v>0</v>
      </c>
      <c r="S278" s="118">
        <f t="shared" si="744"/>
        <v>0</v>
      </c>
      <c r="T278" s="118">
        <f t="shared" si="744"/>
        <v>0</v>
      </c>
      <c r="U278" s="118">
        <f t="shared" si="744"/>
        <v>0</v>
      </c>
      <c r="V278" s="118">
        <f t="shared" si="744"/>
        <v>0</v>
      </c>
      <c r="W278" s="118">
        <f t="shared" si="744"/>
        <v>0</v>
      </c>
      <c r="X278" s="118">
        <f t="shared" si="744"/>
        <v>0</v>
      </c>
      <c r="Y278" s="118">
        <f t="shared" si="744"/>
        <v>0</v>
      </c>
      <c r="Z278" s="118">
        <f t="shared" si="744"/>
        <v>0</v>
      </c>
      <c r="AA278" s="118">
        <f t="shared" si="744"/>
        <v>0</v>
      </c>
      <c r="AB278" s="118">
        <f t="shared" si="744"/>
        <v>0</v>
      </c>
      <c r="AC278" s="118">
        <f t="shared" si="744"/>
        <v>0</v>
      </c>
      <c r="AD278" s="118">
        <f t="shared" si="744"/>
        <v>0</v>
      </c>
      <c r="AE278" s="118">
        <f t="shared" si="744"/>
        <v>0</v>
      </c>
      <c r="AF278" s="118">
        <f t="shared" si="744"/>
        <v>0</v>
      </c>
      <c r="AG278" s="118">
        <f t="shared" si="744"/>
        <v>0</v>
      </c>
      <c r="AH278" s="118">
        <f t="shared" si="744"/>
        <v>0</v>
      </c>
      <c r="AI278" s="118">
        <f t="shared" si="744"/>
        <v>0</v>
      </c>
      <c r="AJ278" s="118">
        <f t="shared" si="744"/>
        <v>0</v>
      </c>
      <c r="AK278" s="118">
        <f t="shared" si="744"/>
        <v>0</v>
      </c>
      <c r="AL278" s="118">
        <f t="shared" si="744"/>
        <v>0</v>
      </c>
      <c r="AM278" s="118">
        <f t="shared" si="744"/>
        <v>0</v>
      </c>
      <c r="AN278" s="118">
        <f t="shared" si="744"/>
        <v>0</v>
      </c>
      <c r="AO278" s="118">
        <f t="shared" si="744"/>
        <v>0</v>
      </c>
      <c r="AP278" s="118">
        <f t="shared" si="744"/>
        <v>0</v>
      </c>
      <c r="AQ278" s="118">
        <f t="shared" si="744"/>
        <v>0</v>
      </c>
      <c r="AR278" s="118">
        <f t="shared" si="744"/>
        <v>0</v>
      </c>
      <c r="AS278" s="118">
        <f t="shared" si="744"/>
        <v>0</v>
      </c>
      <c r="AT278" s="118">
        <f t="shared" si="744"/>
        <v>0</v>
      </c>
      <c r="AU278" s="118">
        <f t="shared" si="744"/>
        <v>0</v>
      </c>
      <c r="AV278" s="118">
        <f t="shared" si="744"/>
        <v>0</v>
      </c>
      <c r="AW278" s="118">
        <f t="shared" si="744"/>
        <v>0</v>
      </c>
      <c r="AX278" s="118">
        <f t="shared" si="744"/>
        <v>0</v>
      </c>
      <c r="AY278" s="118">
        <f t="shared" si="744"/>
        <v>0</v>
      </c>
      <c r="AZ278" s="118">
        <f t="shared" si="744"/>
        <v>0</v>
      </c>
      <c r="BA278" s="118">
        <f t="shared" si="744"/>
        <v>0</v>
      </c>
      <c r="BB278" s="118">
        <f t="shared" si="744"/>
        <v>0</v>
      </c>
      <c r="BC278" s="118">
        <f t="shared" si="744"/>
        <v>0</v>
      </c>
      <c r="BD278" s="118">
        <f t="shared" si="744"/>
        <v>0</v>
      </c>
      <c r="BE278" s="118">
        <f t="shared" si="744"/>
        <v>0</v>
      </c>
      <c r="BF278" s="118">
        <f t="shared" si="744"/>
        <v>0</v>
      </c>
      <c r="BG278" s="118">
        <f t="shared" si="744"/>
        <v>0</v>
      </c>
      <c r="BH278" s="118">
        <f t="shared" si="744"/>
        <v>0</v>
      </c>
      <c r="BI278" s="118">
        <f t="shared" si="744"/>
        <v>0</v>
      </c>
      <c r="BJ278" s="118">
        <f t="shared" si="744"/>
        <v>0</v>
      </c>
      <c r="BK278" s="118">
        <f t="shared" si="744"/>
        <v>-212754.14</v>
      </c>
      <c r="BL278" s="118">
        <f t="shared" si="744"/>
        <v>611777.95453979995</v>
      </c>
      <c r="BM278" s="118">
        <f t="shared" si="744"/>
        <v>-94692.38</v>
      </c>
      <c r="BN278" s="118">
        <f t="shared" si="744"/>
        <v>251413.1</v>
      </c>
      <c r="BO278" s="118">
        <f t="shared" si="744"/>
        <v>-169095.81</v>
      </c>
      <c r="BP278" s="118">
        <f t="shared" ref="BP278:BV278" si="745">SUM(BP275:BP277)</f>
        <v>512274.09546020004</v>
      </c>
      <c r="BQ278" s="118">
        <f t="shared" si="745"/>
        <v>78602.64</v>
      </c>
      <c r="BR278" s="118">
        <f t="shared" si="745"/>
        <v>-12213.26</v>
      </c>
      <c r="BS278" s="118">
        <f t="shared" si="745"/>
        <v>283188.83</v>
      </c>
      <c r="BT278" s="118">
        <f t="shared" si="745"/>
        <v>503134.28</v>
      </c>
      <c r="BU278" s="118">
        <f t="shared" si="745"/>
        <v>15826.78</v>
      </c>
      <c r="BV278" s="118">
        <f t="shared" si="745"/>
        <v>115771.94</v>
      </c>
      <c r="BW278" s="118">
        <f t="shared" ref="BW278:CA278" si="746">SUM(BW275:BW277)</f>
        <v>585063.38</v>
      </c>
      <c r="BX278" s="118">
        <f t="shared" si="746"/>
        <v>0</v>
      </c>
      <c r="BY278" s="118">
        <f t="shared" si="746"/>
        <v>0</v>
      </c>
      <c r="BZ278" s="118">
        <f t="shared" si="746"/>
        <v>0</v>
      </c>
      <c r="CA278" s="118">
        <f t="shared" si="746"/>
        <v>0</v>
      </c>
    </row>
    <row r="279" spans="1:79" s="25" customFormat="1" x14ac:dyDescent="0.2">
      <c r="A279" s="39"/>
      <c r="B279" s="39" t="s">
        <v>261</v>
      </c>
      <c r="D279" s="115">
        <f t="shared" ref="D279:BO279" si="747">D274+D278</f>
        <v>0</v>
      </c>
      <c r="E279" s="115">
        <f t="shared" si="747"/>
        <v>0</v>
      </c>
      <c r="F279" s="115">
        <f t="shared" si="747"/>
        <v>0</v>
      </c>
      <c r="G279" s="115">
        <f t="shared" si="747"/>
        <v>0</v>
      </c>
      <c r="H279" s="115">
        <f t="shared" si="747"/>
        <v>0</v>
      </c>
      <c r="I279" s="115">
        <f t="shared" si="747"/>
        <v>0</v>
      </c>
      <c r="J279" s="115">
        <f t="shared" si="747"/>
        <v>0</v>
      </c>
      <c r="K279" s="115">
        <f t="shared" si="747"/>
        <v>0</v>
      </c>
      <c r="L279" s="115">
        <f t="shared" si="747"/>
        <v>0</v>
      </c>
      <c r="M279" s="115">
        <f t="shared" si="747"/>
        <v>0</v>
      </c>
      <c r="N279" s="115">
        <f t="shared" si="747"/>
        <v>0</v>
      </c>
      <c r="O279" s="115">
        <f t="shared" si="747"/>
        <v>0</v>
      </c>
      <c r="P279" s="115">
        <f t="shared" si="747"/>
        <v>0</v>
      </c>
      <c r="Q279" s="115">
        <f t="shared" si="747"/>
        <v>0</v>
      </c>
      <c r="R279" s="115">
        <f t="shared" si="747"/>
        <v>0</v>
      </c>
      <c r="S279" s="115">
        <f t="shared" si="747"/>
        <v>0</v>
      </c>
      <c r="T279" s="115">
        <f t="shared" si="747"/>
        <v>0</v>
      </c>
      <c r="U279" s="115">
        <f t="shared" si="747"/>
        <v>0</v>
      </c>
      <c r="V279" s="115">
        <f t="shared" si="747"/>
        <v>0</v>
      </c>
      <c r="W279" s="115">
        <f t="shared" si="747"/>
        <v>0</v>
      </c>
      <c r="X279" s="115">
        <f t="shared" si="747"/>
        <v>0</v>
      </c>
      <c r="Y279" s="115">
        <f t="shared" si="747"/>
        <v>0</v>
      </c>
      <c r="Z279" s="115">
        <f t="shared" si="747"/>
        <v>0</v>
      </c>
      <c r="AA279" s="115">
        <f t="shared" si="747"/>
        <v>0</v>
      </c>
      <c r="AB279" s="115">
        <f t="shared" si="747"/>
        <v>0</v>
      </c>
      <c r="AC279" s="115">
        <f t="shared" si="747"/>
        <v>0</v>
      </c>
      <c r="AD279" s="115">
        <f t="shared" si="747"/>
        <v>0</v>
      </c>
      <c r="AE279" s="115">
        <f t="shared" si="747"/>
        <v>0</v>
      </c>
      <c r="AF279" s="115">
        <f t="shared" si="747"/>
        <v>0</v>
      </c>
      <c r="AG279" s="115">
        <f t="shared" si="747"/>
        <v>0</v>
      </c>
      <c r="AH279" s="115">
        <f t="shared" si="747"/>
        <v>0</v>
      </c>
      <c r="AI279" s="115">
        <f t="shared" si="747"/>
        <v>0</v>
      </c>
      <c r="AJ279" s="115">
        <f t="shared" si="747"/>
        <v>0</v>
      </c>
      <c r="AK279" s="115">
        <f t="shared" si="747"/>
        <v>0</v>
      </c>
      <c r="AL279" s="115">
        <f t="shared" si="747"/>
        <v>0</v>
      </c>
      <c r="AM279" s="115">
        <f t="shared" si="747"/>
        <v>0</v>
      </c>
      <c r="AN279" s="115">
        <f t="shared" si="747"/>
        <v>0</v>
      </c>
      <c r="AO279" s="115">
        <f t="shared" si="747"/>
        <v>0</v>
      </c>
      <c r="AP279" s="115">
        <f t="shared" si="747"/>
        <v>0</v>
      </c>
      <c r="AQ279" s="115">
        <f t="shared" si="747"/>
        <v>0</v>
      </c>
      <c r="AR279" s="115">
        <f t="shared" si="747"/>
        <v>0</v>
      </c>
      <c r="AS279" s="115">
        <f t="shared" si="747"/>
        <v>0</v>
      </c>
      <c r="AT279" s="115">
        <f t="shared" si="747"/>
        <v>0</v>
      </c>
      <c r="AU279" s="115">
        <f t="shared" si="747"/>
        <v>0</v>
      </c>
      <c r="AV279" s="115">
        <f t="shared" si="747"/>
        <v>0</v>
      </c>
      <c r="AW279" s="115">
        <f t="shared" si="747"/>
        <v>0</v>
      </c>
      <c r="AX279" s="115">
        <f t="shared" si="747"/>
        <v>0</v>
      </c>
      <c r="AY279" s="115">
        <f t="shared" si="747"/>
        <v>0</v>
      </c>
      <c r="AZ279" s="115">
        <f t="shared" si="747"/>
        <v>0</v>
      </c>
      <c r="BA279" s="115">
        <f t="shared" si="747"/>
        <v>0</v>
      </c>
      <c r="BB279" s="115">
        <f t="shared" si="747"/>
        <v>0</v>
      </c>
      <c r="BC279" s="115">
        <f t="shared" si="747"/>
        <v>0</v>
      </c>
      <c r="BD279" s="115">
        <f t="shared" si="747"/>
        <v>0</v>
      </c>
      <c r="BE279" s="115">
        <f t="shared" si="747"/>
        <v>0</v>
      </c>
      <c r="BF279" s="115">
        <f t="shared" si="747"/>
        <v>0</v>
      </c>
      <c r="BG279" s="115">
        <f t="shared" si="747"/>
        <v>0</v>
      </c>
      <c r="BH279" s="115">
        <f t="shared" si="747"/>
        <v>0</v>
      </c>
      <c r="BI279" s="115">
        <f t="shared" si="747"/>
        <v>0</v>
      </c>
      <c r="BJ279" s="115">
        <f t="shared" si="747"/>
        <v>0</v>
      </c>
      <c r="BK279" s="115">
        <f t="shared" si="747"/>
        <v>-212754.14</v>
      </c>
      <c r="BL279" s="115">
        <f t="shared" si="747"/>
        <v>399023.81453979993</v>
      </c>
      <c r="BM279" s="115">
        <f t="shared" si="747"/>
        <v>304331.43453979993</v>
      </c>
      <c r="BN279" s="115">
        <f t="shared" si="747"/>
        <v>555744.5345397999</v>
      </c>
      <c r="BO279" s="115">
        <f t="shared" si="747"/>
        <v>386648.72453979991</v>
      </c>
      <c r="BP279" s="115">
        <f t="shared" ref="BP279:BV279" si="748">BP274+BP278</f>
        <v>898922.82</v>
      </c>
      <c r="BQ279" s="115">
        <f t="shared" si="748"/>
        <v>977525.46</v>
      </c>
      <c r="BR279" s="115">
        <f t="shared" si="748"/>
        <v>965312.2</v>
      </c>
      <c r="BS279" s="115">
        <f t="shared" si="748"/>
        <v>1248501.03</v>
      </c>
      <c r="BT279" s="115">
        <f t="shared" si="748"/>
        <v>1751635.31</v>
      </c>
      <c r="BU279" s="115">
        <f t="shared" si="748"/>
        <v>1767462.09</v>
      </c>
      <c r="BV279" s="115">
        <f t="shared" si="748"/>
        <v>1883234.03</v>
      </c>
      <c r="BW279" s="115">
        <f t="shared" ref="BW279:CA279" si="749">BW274+BW278</f>
        <v>2468297.41</v>
      </c>
      <c r="BX279" s="115">
        <f t="shared" si="749"/>
        <v>2468297.41</v>
      </c>
      <c r="BY279" s="115">
        <f t="shared" si="749"/>
        <v>2468297.41</v>
      </c>
      <c r="BZ279" s="115">
        <f t="shared" si="749"/>
        <v>2468297.41</v>
      </c>
      <c r="CA279" s="115">
        <f t="shared" si="749"/>
        <v>2468297.41</v>
      </c>
    </row>
    <row r="280" spans="1:79" s="25" customFormat="1" x14ac:dyDescent="0.2">
      <c r="A280" s="39"/>
      <c r="B280" s="39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</row>
    <row r="281" spans="1:79" x14ac:dyDescent="0.2">
      <c r="A281" s="106" t="s">
        <v>273</v>
      </c>
      <c r="C281" s="114">
        <v>18237241</v>
      </c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Y281" s="25"/>
      <c r="BZ281" s="25"/>
      <c r="CA281" s="25"/>
    </row>
    <row r="282" spans="1:79" x14ac:dyDescent="0.2">
      <c r="B282" s="39" t="s">
        <v>257</v>
      </c>
      <c r="C282" s="114">
        <v>25400641</v>
      </c>
      <c r="D282" s="115">
        <f t="shared" ref="D282:BO282" si="750">C287</f>
        <v>0</v>
      </c>
      <c r="E282" s="115">
        <f t="shared" si="750"/>
        <v>0</v>
      </c>
      <c r="F282" s="115">
        <f t="shared" si="750"/>
        <v>0</v>
      </c>
      <c r="G282" s="115">
        <f t="shared" si="750"/>
        <v>0</v>
      </c>
      <c r="H282" s="115">
        <f t="shared" si="750"/>
        <v>0</v>
      </c>
      <c r="I282" s="115">
        <f t="shared" si="750"/>
        <v>0</v>
      </c>
      <c r="J282" s="115">
        <f t="shared" si="750"/>
        <v>0</v>
      </c>
      <c r="K282" s="115">
        <f t="shared" si="750"/>
        <v>0</v>
      </c>
      <c r="L282" s="115">
        <f t="shared" si="750"/>
        <v>0</v>
      </c>
      <c r="M282" s="115">
        <f t="shared" si="750"/>
        <v>0</v>
      </c>
      <c r="N282" s="115">
        <f t="shared" si="750"/>
        <v>0</v>
      </c>
      <c r="O282" s="115">
        <f t="shared" si="750"/>
        <v>0</v>
      </c>
      <c r="P282" s="115">
        <f t="shared" si="750"/>
        <v>0</v>
      </c>
      <c r="Q282" s="115">
        <f t="shared" si="750"/>
        <v>0</v>
      </c>
      <c r="R282" s="115">
        <f t="shared" si="750"/>
        <v>0</v>
      </c>
      <c r="S282" s="115">
        <f t="shared" si="750"/>
        <v>0</v>
      </c>
      <c r="T282" s="115">
        <f t="shared" si="750"/>
        <v>0</v>
      </c>
      <c r="U282" s="115">
        <f t="shared" si="750"/>
        <v>0</v>
      </c>
      <c r="V282" s="115">
        <f t="shared" si="750"/>
        <v>0</v>
      </c>
      <c r="W282" s="115">
        <f t="shared" si="750"/>
        <v>0</v>
      </c>
      <c r="X282" s="115">
        <f t="shared" si="750"/>
        <v>0</v>
      </c>
      <c r="Y282" s="115">
        <f t="shared" si="750"/>
        <v>0</v>
      </c>
      <c r="Z282" s="115">
        <f t="shared" si="750"/>
        <v>0</v>
      </c>
      <c r="AA282" s="115">
        <f t="shared" si="750"/>
        <v>0</v>
      </c>
      <c r="AB282" s="115">
        <f t="shared" si="750"/>
        <v>0</v>
      </c>
      <c r="AC282" s="115">
        <f t="shared" si="750"/>
        <v>0</v>
      </c>
      <c r="AD282" s="115">
        <f t="shared" si="750"/>
        <v>0</v>
      </c>
      <c r="AE282" s="115">
        <f t="shared" si="750"/>
        <v>0</v>
      </c>
      <c r="AF282" s="115">
        <f t="shared" si="750"/>
        <v>0</v>
      </c>
      <c r="AG282" s="115">
        <f t="shared" si="750"/>
        <v>0</v>
      </c>
      <c r="AH282" s="115">
        <f t="shared" si="750"/>
        <v>0</v>
      </c>
      <c r="AI282" s="115">
        <f t="shared" si="750"/>
        <v>0</v>
      </c>
      <c r="AJ282" s="115">
        <f t="shared" si="750"/>
        <v>0</v>
      </c>
      <c r="AK282" s="115">
        <f t="shared" si="750"/>
        <v>0</v>
      </c>
      <c r="AL282" s="115">
        <f t="shared" si="750"/>
        <v>0</v>
      </c>
      <c r="AM282" s="115">
        <f t="shared" si="750"/>
        <v>0</v>
      </c>
      <c r="AN282" s="115">
        <f t="shared" si="750"/>
        <v>0</v>
      </c>
      <c r="AO282" s="115">
        <f t="shared" si="750"/>
        <v>0</v>
      </c>
      <c r="AP282" s="115">
        <f t="shared" si="750"/>
        <v>0</v>
      </c>
      <c r="AQ282" s="115">
        <f t="shared" si="750"/>
        <v>0</v>
      </c>
      <c r="AR282" s="115">
        <f t="shared" si="750"/>
        <v>0</v>
      </c>
      <c r="AS282" s="115">
        <f t="shared" si="750"/>
        <v>0</v>
      </c>
      <c r="AT282" s="115">
        <f t="shared" si="750"/>
        <v>0</v>
      </c>
      <c r="AU282" s="115">
        <f t="shared" si="750"/>
        <v>0</v>
      </c>
      <c r="AV282" s="115">
        <f t="shared" si="750"/>
        <v>0</v>
      </c>
      <c r="AW282" s="115">
        <f t="shared" si="750"/>
        <v>0</v>
      </c>
      <c r="AX282" s="115">
        <f t="shared" si="750"/>
        <v>0</v>
      </c>
      <c r="AY282" s="115">
        <f t="shared" si="750"/>
        <v>0</v>
      </c>
      <c r="AZ282" s="115">
        <f t="shared" si="750"/>
        <v>0</v>
      </c>
      <c r="BA282" s="115">
        <f t="shared" si="750"/>
        <v>0</v>
      </c>
      <c r="BB282" s="115">
        <f t="shared" si="750"/>
        <v>0</v>
      </c>
      <c r="BC282" s="115">
        <f t="shared" si="750"/>
        <v>0</v>
      </c>
      <c r="BD282" s="115">
        <f t="shared" si="750"/>
        <v>0</v>
      </c>
      <c r="BE282" s="115">
        <f t="shared" si="750"/>
        <v>0</v>
      </c>
      <c r="BF282" s="115">
        <f t="shared" si="750"/>
        <v>0</v>
      </c>
      <c r="BG282" s="115">
        <f t="shared" si="750"/>
        <v>0</v>
      </c>
      <c r="BH282" s="115">
        <f t="shared" si="750"/>
        <v>0</v>
      </c>
      <c r="BI282" s="115">
        <f t="shared" si="750"/>
        <v>0</v>
      </c>
      <c r="BJ282" s="115">
        <f t="shared" si="750"/>
        <v>0</v>
      </c>
      <c r="BK282" s="115">
        <f t="shared" si="750"/>
        <v>0</v>
      </c>
      <c r="BL282" s="115">
        <f t="shared" si="750"/>
        <v>-35937.72</v>
      </c>
      <c r="BM282" s="115">
        <f t="shared" si="750"/>
        <v>-240266.59207911001</v>
      </c>
      <c r="BN282" s="115">
        <f t="shared" si="750"/>
        <v>-778802.92207910994</v>
      </c>
      <c r="BO282" s="115">
        <f t="shared" si="750"/>
        <v>-995827.12207911001</v>
      </c>
      <c r="BP282" s="115">
        <f t="shared" ref="BP282" si="751">BO287</f>
        <v>-1915059.41207911</v>
      </c>
      <c r="BQ282" s="115">
        <f t="shared" ref="BQ282" si="752">BP287</f>
        <v>-2600165.56</v>
      </c>
      <c r="BR282" s="115">
        <f t="shared" ref="BR282" si="753">BQ287</f>
        <v>-2530288.48</v>
      </c>
      <c r="BS282" s="115">
        <f t="shared" ref="BS282" si="754">BR287</f>
        <v>-3193429.84</v>
      </c>
      <c r="BT282" s="115">
        <f t="shared" ref="BT282" si="755">BS287</f>
        <v>-3757773.8899999997</v>
      </c>
      <c r="BU282" s="115">
        <f t="shared" ref="BU282" si="756">BT287</f>
        <v>-3240515.3999999994</v>
      </c>
      <c r="BV282" s="115">
        <f t="shared" ref="BV282" si="757">BU287</f>
        <v>-3521357.3699999992</v>
      </c>
      <c r="BW282" s="115">
        <f t="shared" ref="BW282" si="758">BV287</f>
        <v>-3733056.0899999994</v>
      </c>
      <c r="BX282" s="115">
        <f t="shared" ref="BX282" si="759">BW287</f>
        <v>-3615896.9699999993</v>
      </c>
      <c r="BY282" s="115">
        <f t="shared" ref="BY282" si="760">BX287</f>
        <v>-3615896.9699999993</v>
      </c>
      <c r="BZ282" s="115">
        <f t="shared" ref="BZ282" si="761">BY287</f>
        <v>-3615896.9699999993</v>
      </c>
      <c r="CA282" s="115">
        <f t="shared" ref="CA282" si="762">BZ287</f>
        <v>-3615896.9699999993</v>
      </c>
    </row>
    <row r="283" spans="1:79" x14ac:dyDescent="0.2">
      <c r="A283" s="121"/>
      <c r="B283" s="116" t="s">
        <v>258</v>
      </c>
      <c r="C283" s="116"/>
      <c r="D283" s="123">
        <v>0</v>
      </c>
      <c r="E283" s="123">
        <v>0</v>
      </c>
      <c r="F283" s="123">
        <v>0</v>
      </c>
      <c r="G283" s="123">
        <v>0</v>
      </c>
      <c r="H283" s="123">
        <v>0</v>
      </c>
      <c r="I283" s="123">
        <v>0</v>
      </c>
      <c r="J283" s="123">
        <v>0</v>
      </c>
      <c r="K283" s="123">
        <v>0</v>
      </c>
      <c r="L283" s="123">
        <v>0</v>
      </c>
      <c r="M283" s="123">
        <v>0</v>
      </c>
      <c r="N283" s="123">
        <v>0</v>
      </c>
      <c r="O283" s="123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3">
        <v>0</v>
      </c>
      <c r="W283" s="123">
        <v>0</v>
      </c>
      <c r="X283" s="123">
        <v>0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0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</v>
      </c>
      <c r="AR283" s="123">
        <v>0</v>
      </c>
      <c r="AS283" s="123">
        <v>0</v>
      </c>
      <c r="AT283" s="123">
        <v>0</v>
      </c>
      <c r="AU283" s="123">
        <v>0</v>
      </c>
      <c r="AV283" s="123">
        <v>0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>
        <v>0</v>
      </c>
      <c r="BC283" s="123">
        <v>0</v>
      </c>
      <c r="BD283" s="123">
        <v>0</v>
      </c>
      <c r="BE283" s="123">
        <v>0</v>
      </c>
      <c r="BF283" s="123">
        <v>0</v>
      </c>
      <c r="BG283" s="123">
        <v>0</v>
      </c>
      <c r="BH283" s="123">
        <v>0</v>
      </c>
      <c r="BI283" s="123">
        <v>0</v>
      </c>
      <c r="BJ283" s="123">
        <v>0</v>
      </c>
      <c r="BK283" s="123">
        <v>0</v>
      </c>
      <c r="BL283" s="123">
        <v>0</v>
      </c>
      <c r="BM283" s="123">
        <v>0</v>
      </c>
      <c r="BN283" s="123">
        <v>0</v>
      </c>
      <c r="BO283" s="123">
        <v>0</v>
      </c>
      <c r="BP283" s="123">
        <v>-1050.2879208899903</v>
      </c>
      <c r="BQ283" s="123">
        <v>0</v>
      </c>
      <c r="BR283" s="123">
        <v>0</v>
      </c>
      <c r="BS283" s="123">
        <v>0</v>
      </c>
      <c r="BT283" s="123">
        <v>0</v>
      </c>
      <c r="BU283" s="123">
        <v>0</v>
      </c>
      <c r="BV283" s="123">
        <v>0</v>
      </c>
      <c r="BW283" s="123">
        <v>0</v>
      </c>
      <c r="BX283" s="123"/>
      <c r="BY283" s="123"/>
      <c r="BZ283" s="305"/>
      <c r="CA283" s="305"/>
    </row>
    <row r="284" spans="1:79" x14ac:dyDescent="0.2">
      <c r="A284" s="121"/>
      <c r="B284" s="116" t="s">
        <v>288</v>
      </c>
      <c r="C284" s="116"/>
      <c r="D284" s="123">
        <v>0</v>
      </c>
      <c r="E284" s="123">
        <v>0</v>
      </c>
      <c r="F284" s="123">
        <v>0</v>
      </c>
      <c r="G284" s="123">
        <v>0</v>
      </c>
      <c r="H284" s="123">
        <v>0</v>
      </c>
      <c r="I284" s="123">
        <v>0</v>
      </c>
      <c r="J284" s="123">
        <v>0</v>
      </c>
      <c r="K284" s="123">
        <v>0</v>
      </c>
      <c r="L284" s="123">
        <v>0</v>
      </c>
      <c r="M284" s="123">
        <v>0</v>
      </c>
      <c r="N284" s="123">
        <v>0</v>
      </c>
      <c r="O284" s="123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3">
        <v>0</v>
      </c>
      <c r="W284" s="123">
        <v>0</v>
      </c>
      <c r="X284" s="123">
        <v>0</v>
      </c>
      <c r="Y284" s="123">
        <v>0</v>
      </c>
      <c r="Z284" s="123">
        <v>0</v>
      </c>
      <c r="AA284" s="123">
        <v>0</v>
      </c>
      <c r="AB284" s="123">
        <v>0</v>
      </c>
      <c r="AC284" s="123">
        <v>0</v>
      </c>
      <c r="AD284" s="123">
        <v>0</v>
      </c>
      <c r="AE284" s="123">
        <v>0</v>
      </c>
      <c r="AF284" s="123">
        <v>0</v>
      </c>
      <c r="AG284" s="123">
        <v>0</v>
      </c>
      <c r="AH284" s="123">
        <v>0</v>
      </c>
      <c r="AI284" s="123">
        <v>0</v>
      </c>
      <c r="AJ284" s="123">
        <v>0</v>
      </c>
      <c r="AK284" s="123">
        <v>0</v>
      </c>
      <c r="AL284" s="123">
        <v>0</v>
      </c>
      <c r="AM284" s="123">
        <v>0</v>
      </c>
      <c r="AN284" s="123">
        <v>0</v>
      </c>
      <c r="AO284" s="123">
        <v>0</v>
      </c>
      <c r="AP284" s="123">
        <v>0</v>
      </c>
      <c r="AQ284" s="123">
        <v>0</v>
      </c>
      <c r="AR284" s="123">
        <v>0</v>
      </c>
      <c r="AS284" s="123">
        <v>0</v>
      </c>
      <c r="AT284" s="123">
        <v>0</v>
      </c>
      <c r="AU284" s="123">
        <v>0</v>
      </c>
      <c r="AV284" s="123">
        <v>0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>
        <v>0</v>
      </c>
      <c r="BC284" s="123">
        <v>0</v>
      </c>
      <c r="BD284" s="123">
        <v>0</v>
      </c>
      <c r="BE284" s="123">
        <v>0</v>
      </c>
      <c r="BF284" s="123">
        <v>0</v>
      </c>
      <c r="BG284" s="123">
        <v>0</v>
      </c>
      <c r="BH284" s="123">
        <v>0</v>
      </c>
      <c r="BI284" s="123">
        <v>0</v>
      </c>
      <c r="BJ284" s="123">
        <v>0</v>
      </c>
      <c r="BK284" s="123">
        <v>0</v>
      </c>
      <c r="BL284" s="305">
        <v>36988.007920889992</v>
      </c>
      <c r="BM284" s="123">
        <v>0</v>
      </c>
      <c r="BN284" s="123">
        <v>0</v>
      </c>
      <c r="BO284" s="123">
        <v>0</v>
      </c>
      <c r="BP284" s="123">
        <v>0</v>
      </c>
      <c r="BQ284" s="123">
        <v>0</v>
      </c>
      <c r="BR284" s="123">
        <v>0</v>
      </c>
      <c r="BS284" s="123">
        <v>0</v>
      </c>
      <c r="BT284" s="123">
        <v>0</v>
      </c>
      <c r="BU284" s="123">
        <v>0</v>
      </c>
      <c r="BV284" s="123">
        <v>0</v>
      </c>
      <c r="BW284" s="123">
        <v>0</v>
      </c>
      <c r="BX284" s="123"/>
      <c r="BY284" s="123"/>
      <c r="BZ284" s="305"/>
      <c r="CA284" s="305"/>
    </row>
    <row r="285" spans="1:79" x14ac:dyDescent="0.2">
      <c r="A285" s="116"/>
      <c r="B285" s="116" t="s">
        <v>270</v>
      </c>
      <c r="C285" s="124"/>
      <c r="D285" s="305">
        <v>0</v>
      </c>
      <c r="E285" s="305">
        <v>0</v>
      </c>
      <c r="F285" s="305">
        <v>0</v>
      </c>
      <c r="G285" s="305">
        <v>0</v>
      </c>
      <c r="H285" s="305">
        <v>0</v>
      </c>
      <c r="I285" s="305">
        <v>0</v>
      </c>
      <c r="J285" s="305">
        <v>0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0</v>
      </c>
      <c r="W285" s="305">
        <v>0</v>
      </c>
      <c r="X285" s="305">
        <v>0</v>
      </c>
      <c r="Y285" s="305">
        <v>0</v>
      </c>
      <c r="Z285" s="305">
        <v>0</v>
      </c>
      <c r="AA285" s="305">
        <v>0</v>
      </c>
      <c r="AB285" s="305">
        <v>0</v>
      </c>
      <c r="AC285" s="305">
        <v>0</v>
      </c>
      <c r="AD285" s="305">
        <v>0</v>
      </c>
      <c r="AE285" s="305">
        <v>0</v>
      </c>
      <c r="AF285" s="305">
        <v>0</v>
      </c>
      <c r="AG285" s="305">
        <v>0</v>
      </c>
      <c r="AH285" s="305">
        <v>0</v>
      </c>
      <c r="AI285" s="305">
        <v>0</v>
      </c>
      <c r="AJ285" s="305">
        <v>0</v>
      </c>
      <c r="AK285" s="305">
        <v>0</v>
      </c>
      <c r="AL285" s="305">
        <v>0</v>
      </c>
      <c r="AM285" s="305">
        <v>0</v>
      </c>
      <c r="AN285" s="305">
        <v>0</v>
      </c>
      <c r="AO285" s="305">
        <v>0</v>
      </c>
      <c r="AP285" s="305">
        <v>0</v>
      </c>
      <c r="AQ285" s="305">
        <v>0</v>
      </c>
      <c r="AR285" s="305">
        <v>0</v>
      </c>
      <c r="AS285" s="305">
        <v>0</v>
      </c>
      <c r="AT285" s="305">
        <v>0</v>
      </c>
      <c r="AU285" s="305">
        <v>0</v>
      </c>
      <c r="AV285" s="305">
        <v>0</v>
      </c>
      <c r="AW285" s="305">
        <v>0</v>
      </c>
      <c r="AX285" s="305">
        <v>0</v>
      </c>
      <c r="AY285" s="305">
        <v>0</v>
      </c>
      <c r="AZ285" s="305">
        <v>0</v>
      </c>
      <c r="BA285" s="305">
        <v>0</v>
      </c>
      <c r="BB285" s="305">
        <v>0</v>
      </c>
      <c r="BC285" s="305">
        <v>0</v>
      </c>
      <c r="BD285" s="305">
        <v>0</v>
      </c>
      <c r="BE285" s="305">
        <v>0</v>
      </c>
      <c r="BF285" s="305">
        <v>0</v>
      </c>
      <c r="BG285" s="305">
        <v>0</v>
      </c>
      <c r="BH285" s="305">
        <v>0</v>
      </c>
      <c r="BI285" s="305">
        <v>0</v>
      </c>
      <c r="BJ285" s="305">
        <v>0</v>
      </c>
      <c r="BK285" s="305">
        <v>-35937.72</v>
      </c>
      <c r="BL285" s="117">
        <f>'FPC Sch 7A,11,25,29,35,43'!C36</f>
        <v>-241316.88</v>
      </c>
      <c r="BM285" s="117">
        <f>'FPC Sch 7A,11,25,29,35,43'!D36</f>
        <v>-538536.32999999996</v>
      </c>
      <c r="BN285" s="117">
        <f>'FPC Sch 7A,11,25,29,35,43'!E36</f>
        <v>-217024.2</v>
      </c>
      <c r="BO285" s="117">
        <f>'FPC Sch 7A,11,25,29,35,43'!F36</f>
        <v>-919232.29</v>
      </c>
      <c r="BP285" s="117">
        <f>'FPC Sch 7A,11,25,29,35,43'!G36</f>
        <v>-684055.86</v>
      </c>
      <c r="BQ285" s="117">
        <f>'FPC Sch 7A,11,25,29,35,43'!H36</f>
        <v>69877.08</v>
      </c>
      <c r="BR285" s="117">
        <f>'FPC Sch 7A,11,25,29,35,43'!I36</f>
        <v>-663141.36</v>
      </c>
      <c r="BS285" s="117">
        <f>'FPC Sch 7A,11,25,29,35,43'!J36</f>
        <v>-564344.05000000005</v>
      </c>
      <c r="BT285" s="117">
        <f>'FPC Sch 7A,11,25,29,35,43'!K36</f>
        <v>517258.49</v>
      </c>
      <c r="BU285" s="117">
        <f>'FPC Sch 7A,11,25,29,35,43'!L36</f>
        <v>-280841.96999999997</v>
      </c>
      <c r="BV285" s="117">
        <f>'FPC Sch 7A,11,25,29,35,43'!M36</f>
        <v>-211698.72</v>
      </c>
      <c r="BW285" s="117">
        <f>'FPC Sch 7A,11,25,29,35,43'!N36</f>
        <v>117159.12</v>
      </c>
      <c r="BX285" s="117"/>
      <c r="BY285" s="117"/>
      <c r="BZ285" s="305"/>
      <c r="CA285" s="305"/>
    </row>
    <row r="286" spans="1:79" x14ac:dyDescent="0.2">
      <c r="B286" s="39" t="s">
        <v>260</v>
      </c>
      <c r="D286" s="118">
        <f t="shared" ref="D286:BO286" si="763">SUM(D283:D285)</f>
        <v>0</v>
      </c>
      <c r="E286" s="118">
        <f t="shared" si="763"/>
        <v>0</v>
      </c>
      <c r="F286" s="118">
        <f t="shared" si="763"/>
        <v>0</v>
      </c>
      <c r="G286" s="118">
        <f t="shared" si="763"/>
        <v>0</v>
      </c>
      <c r="H286" s="118">
        <f t="shared" si="763"/>
        <v>0</v>
      </c>
      <c r="I286" s="118">
        <f t="shared" si="763"/>
        <v>0</v>
      </c>
      <c r="J286" s="118">
        <f t="shared" si="763"/>
        <v>0</v>
      </c>
      <c r="K286" s="118">
        <f t="shared" si="763"/>
        <v>0</v>
      </c>
      <c r="L286" s="118">
        <f t="shared" si="763"/>
        <v>0</v>
      </c>
      <c r="M286" s="118">
        <f t="shared" si="763"/>
        <v>0</v>
      </c>
      <c r="N286" s="118">
        <f t="shared" si="763"/>
        <v>0</v>
      </c>
      <c r="O286" s="118">
        <f t="shared" si="763"/>
        <v>0</v>
      </c>
      <c r="P286" s="118">
        <f t="shared" si="763"/>
        <v>0</v>
      </c>
      <c r="Q286" s="118">
        <f t="shared" si="763"/>
        <v>0</v>
      </c>
      <c r="R286" s="118">
        <f t="shared" si="763"/>
        <v>0</v>
      </c>
      <c r="S286" s="118">
        <f t="shared" si="763"/>
        <v>0</v>
      </c>
      <c r="T286" s="118">
        <f t="shared" si="763"/>
        <v>0</v>
      </c>
      <c r="U286" s="118">
        <f t="shared" si="763"/>
        <v>0</v>
      </c>
      <c r="V286" s="118">
        <f t="shared" si="763"/>
        <v>0</v>
      </c>
      <c r="W286" s="118">
        <f t="shared" si="763"/>
        <v>0</v>
      </c>
      <c r="X286" s="118">
        <f t="shared" si="763"/>
        <v>0</v>
      </c>
      <c r="Y286" s="118">
        <f t="shared" si="763"/>
        <v>0</v>
      </c>
      <c r="Z286" s="118">
        <f t="shared" si="763"/>
        <v>0</v>
      </c>
      <c r="AA286" s="118">
        <f t="shared" si="763"/>
        <v>0</v>
      </c>
      <c r="AB286" s="118">
        <f t="shared" si="763"/>
        <v>0</v>
      </c>
      <c r="AC286" s="118">
        <f t="shared" si="763"/>
        <v>0</v>
      </c>
      <c r="AD286" s="118">
        <f t="shared" si="763"/>
        <v>0</v>
      </c>
      <c r="AE286" s="118">
        <f t="shared" si="763"/>
        <v>0</v>
      </c>
      <c r="AF286" s="118">
        <f t="shared" si="763"/>
        <v>0</v>
      </c>
      <c r="AG286" s="118">
        <f t="shared" si="763"/>
        <v>0</v>
      </c>
      <c r="AH286" s="118">
        <f t="shared" si="763"/>
        <v>0</v>
      </c>
      <c r="AI286" s="118">
        <f t="shared" si="763"/>
        <v>0</v>
      </c>
      <c r="AJ286" s="118">
        <f t="shared" si="763"/>
        <v>0</v>
      </c>
      <c r="AK286" s="118">
        <f t="shared" si="763"/>
        <v>0</v>
      </c>
      <c r="AL286" s="118">
        <f t="shared" si="763"/>
        <v>0</v>
      </c>
      <c r="AM286" s="118">
        <f t="shared" si="763"/>
        <v>0</v>
      </c>
      <c r="AN286" s="118">
        <f t="shared" si="763"/>
        <v>0</v>
      </c>
      <c r="AO286" s="118">
        <f t="shared" si="763"/>
        <v>0</v>
      </c>
      <c r="AP286" s="118">
        <f t="shared" si="763"/>
        <v>0</v>
      </c>
      <c r="AQ286" s="118">
        <f t="shared" si="763"/>
        <v>0</v>
      </c>
      <c r="AR286" s="118">
        <f t="shared" si="763"/>
        <v>0</v>
      </c>
      <c r="AS286" s="118">
        <f t="shared" si="763"/>
        <v>0</v>
      </c>
      <c r="AT286" s="118">
        <f t="shared" si="763"/>
        <v>0</v>
      </c>
      <c r="AU286" s="118">
        <f t="shared" si="763"/>
        <v>0</v>
      </c>
      <c r="AV286" s="118">
        <f t="shared" si="763"/>
        <v>0</v>
      </c>
      <c r="AW286" s="118">
        <f t="shared" si="763"/>
        <v>0</v>
      </c>
      <c r="AX286" s="118">
        <f t="shared" si="763"/>
        <v>0</v>
      </c>
      <c r="AY286" s="118">
        <f t="shared" si="763"/>
        <v>0</v>
      </c>
      <c r="AZ286" s="118">
        <f t="shared" si="763"/>
        <v>0</v>
      </c>
      <c r="BA286" s="118">
        <f t="shared" si="763"/>
        <v>0</v>
      </c>
      <c r="BB286" s="118">
        <f t="shared" si="763"/>
        <v>0</v>
      </c>
      <c r="BC286" s="118">
        <f t="shared" si="763"/>
        <v>0</v>
      </c>
      <c r="BD286" s="118">
        <f t="shared" si="763"/>
        <v>0</v>
      </c>
      <c r="BE286" s="118">
        <f t="shared" si="763"/>
        <v>0</v>
      </c>
      <c r="BF286" s="118">
        <f t="shared" si="763"/>
        <v>0</v>
      </c>
      <c r="BG286" s="118">
        <f t="shared" si="763"/>
        <v>0</v>
      </c>
      <c r="BH286" s="118">
        <f t="shared" si="763"/>
        <v>0</v>
      </c>
      <c r="BI286" s="118">
        <f t="shared" si="763"/>
        <v>0</v>
      </c>
      <c r="BJ286" s="118">
        <f t="shared" si="763"/>
        <v>0</v>
      </c>
      <c r="BK286" s="118">
        <f t="shared" si="763"/>
        <v>-35937.72</v>
      </c>
      <c r="BL286" s="118">
        <f t="shared" si="763"/>
        <v>-204328.87207911001</v>
      </c>
      <c r="BM286" s="118">
        <f t="shared" si="763"/>
        <v>-538536.32999999996</v>
      </c>
      <c r="BN286" s="118">
        <f t="shared" si="763"/>
        <v>-217024.2</v>
      </c>
      <c r="BO286" s="118">
        <f t="shared" si="763"/>
        <v>-919232.29</v>
      </c>
      <c r="BP286" s="118">
        <f t="shared" ref="BP286:BV286" si="764">SUM(BP283:BP285)</f>
        <v>-685106.14792089001</v>
      </c>
      <c r="BQ286" s="118">
        <f t="shared" si="764"/>
        <v>69877.08</v>
      </c>
      <c r="BR286" s="118">
        <f t="shared" si="764"/>
        <v>-663141.36</v>
      </c>
      <c r="BS286" s="118">
        <f t="shared" si="764"/>
        <v>-564344.05000000005</v>
      </c>
      <c r="BT286" s="118">
        <f t="shared" si="764"/>
        <v>517258.49</v>
      </c>
      <c r="BU286" s="118">
        <f t="shared" si="764"/>
        <v>-280841.96999999997</v>
      </c>
      <c r="BV286" s="118">
        <f t="shared" si="764"/>
        <v>-211698.72</v>
      </c>
      <c r="BW286" s="118">
        <f t="shared" ref="BW286:CA286" si="765">SUM(BW283:BW285)</f>
        <v>117159.12</v>
      </c>
      <c r="BX286" s="118">
        <f t="shared" si="765"/>
        <v>0</v>
      </c>
      <c r="BY286" s="118">
        <f t="shared" si="765"/>
        <v>0</v>
      </c>
      <c r="BZ286" s="118">
        <f t="shared" si="765"/>
        <v>0</v>
      </c>
      <c r="CA286" s="118">
        <f t="shared" si="765"/>
        <v>0</v>
      </c>
    </row>
    <row r="287" spans="1:79" x14ac:dyDescent="0.2">
      <c r="B287" s="39" t="s">
        <v>261</v>
      </c>
      <c r="D287" s="115">
        <f t="shared" ref="D287:BO287" si="766">D282+D286</f>
        <v>0</v>
      </c>
      <c r="E287" s="115">
        <f t="shared" si="766"/>
        <v>0</v>
      </c>
      <c r="F287" s="115">
        <f t="shared" si="766"/>
        <v>0</v>
      </c>
      <c r="G287" s="115">
        <f t="shared" si="766"/>
        <v>0</v>
      </c>
      <c r="H287" s="115">
        <f t="shared" si="766"/>
        <v>0</v>
      </c>
      <c r="I287" s="115">
        <f t="shared" si="766"/>
        <v>0</v>
      </c>
      <c r="J287" s="115">
        <f t="shared" si="766"/>
        <v>0</v>
      </c>
      <c r="K287" s="115">
        <f t="shared" si="766"/>
        <v>0</v>
      </c>
      <c r="L287" s="115">
        <f t="shared" si="766"/>
        <v>0</v>
      </c>
      <c r="M287" s="115">
        <f t="shared" si="766"/>
        <v>0</v>
      </c>
      <c r="N287" s="115">
        <f t="shared" si="766"/>
        <v>0</v>
      </c>
      <c r="O287" s="115">
        <f t="shared" si="766"/>
        <v>0</v>
      </c>
      <c r="P287" s="115">
        <f t="shared" si="766"/>
        <v>0</v>
      </c>
      <c r="Q287" s="115">
        <f t="shared" si="766"/>
        <v>0</v>
      </c>
      <c r="R287" s="115">
        <f t="shared" si="766"/>
        <v>0</v>
      </c>
      <c r="S287" s="115">
        <f t="shared" si="766"/>
        <v>0</v>
      </c>
      <c r="T287" s="115">
        <f t="shared" si="766"/>
        <v>0</v>
      </c>
      <c r="U287" s="115">
        <f t="shared" si="766"/>
        <v>0</v>
      </c>
      <c r="V287" s="115">
        <f t="shared" si="766"/>
        <v>0</v>
      </c>
      <c r="W287" s="115">
        <f t="shared" si="766"/>
        <v>0</v>
      </c>
      <c r="X287" s="115">
        <f t="shared" si="766"/>
        <v>0</v>
      </c>
      <c r="Y287" s="115">
        <f t="shared" si="766"/>
        <v>0</v>
      </c>
      <c r="Z287" s="115">
        <f t="shared" si="766"/>
        <v>0</v>
      </c>
      <c r="AA287" s="115">
        <f t="shared" si="766"/>
        <v>0</v>
      </c>
      <c r="AB287" s="115">
        <f t="shared" si="766"/>
        <v>0</v>
      </c>
      <c r="AC287" s="115">
        <f t="shared" si="766"/>
        <v>0</v>
      </c>
      <c r="AD287" s="115">
        <f t="shared" si="766"/>
        <v>0</v>
      </c>
      <c r="AE287" s="115">
        <f t="shared" si="766"/>
        <v>0</v>
      </c>
      <c r="AF287" s="115">
        <f t="shared" si="766"/>
        <v>0</v>
      </c>
      <c r="AG287" s="115">
        <f t="shared" si="766"/>
        <v>0</v>
      </c>
      <c r="AH287" s="115">
        <f t="shared" si="766"/>
        <v>0</v>
      </c>
      <c r="AI287" s="115">
        <f t="shared" si="766"/>
        <v>0</v>
      </c>
      <c r="AJ287" s="115">
        <f t="shared" si="766"/>
        <v>0</v>
      </c>
      <c r="AK287" s="115">
        <f t="shared" si="766"/>
        <v>0</v>
      </c>
      <c r="AL287" s="115">
        <f t="shared" si="766"/>
        <v>0</v>
      </c>
      <c r="AM287" s="115">
        <f t="shared" si="766"/>
        <v>0</v>
      </c>
      <c r="AN287" s="115">
        <f t="shared" si="766"/>
        <v>0</v>
      </c>
      <c r="AO287" s="115">
        <f t="shared" si="766"/>
        <v>0</v>
      </c>
      <c r="AP287" s="115">
        <f t="shared" si="766"/>
        <v>0</v>
      </c>
      <c r="AQ287" s="115">
        <f t="shared" si="766"/>
        <v>0</v>
      </c>
      <c r="AR287" s="115">
        <f t="shared" si="766"/>
        <v>0</v>
      </c>
      <c r="AS287" s="115">
        <f t="shared" si="766"/>
        <v>0</v>
      </c>
      <c r="AT287" s="115">
        <f t="shared" si="766"/>
        <v>0</v>
      </c>
      <c r="AU287" s="115">
        <f t="shared" si="766"/>
        <v>0</v>
      </c>
      <c r="AV287" s="115">
        <f t="shared" si="766"/>
        <v>0</v>
      </c>
      <c r="AW287" s="115">
        <f t="shared" si="766"/>
        <v>0</v>
      </c>
      <c r="AX287" s="115">
        <f t="shared" si="766"/>
        <v>0</v>
      </c>
      <c r="AY287" s="115">
        <f t="shared" si="766"/>
        <v>0</v>
      </c>
      <c r="AZ287" s="115">
        <f t="shared" si="766"/>
        <v>0</v>
      </c>
      <c r="BA287" s="115">
        <f t="shared" si="766"/>
        <v>0</v>
      </c>
      <c r="BB287" s="115">
        <f t="shared" si="766"/>
        <v>0</v>
      </c>
      <c r="BC287" s="115">
        <f t="shared" si="766"/>
        <v>0</v>
      </c>
      <c r="BD287" s="115">
        <f t="shared" si="766"/>
        <v>0</v>
      </c>
      <c r="BE287" s="115">
        <f t="shared" si="766"/>
        <v>0</v>
      </c>
      <c r="BF287" s="115">
        <f t="shared" si="766"/>
        <v>0</v>
      </c>
      <c r="BG287" s="115">
        <f t="shared" si="766"/>
        <v>0</v>
      </c>
      <c r="BH287" s="115">
        <f t="shared" si="766"/>
        <v>0</v>
      </c>
      <c r="BI287" s="115">
        <f t="shared" si="766"/>
        <v>0</v>
      </c>
      <c r="BJ287" s="115">
        <f t="shared" si="766"/>
        <v>0</v>
      </c>
      <c r="BK287" s="115">
        <f t="shared" si="766"/>
        <v>-35937.72</v>
      </c>
      <c r="BL287" s="115">
        <f t="shared" si="766"/>
        <v>-240266.59207911001</v>
      </c>
      <c r="BM287" s="115">
        <f t="shared" si="766"/>
        <v>-778802.92207910994</v>
      </c>
      <c r="BN287" s="115">
        <f t="shared" si="766"/>
        <v>-995827.12207911001</v>
      </c>
      <c r="BO287" s="115">
        <f t="shared" si="766"/>
        <v>-1915059.41207911</v>
      </c>
      <c r="BP287" s="115">
        <f t="shared" ref="BP287:BV287" si="767">BP282+BP286</f>
        <v>-2600165.56</v>
      </c>
      <c r="BQ287" s="115">
        <f t="shared" si="767"/>
        <v>-2530288.48</v>
      </c>
      <c r="BR287" s="115">
        <f t="shared" si="767"/>
        <v>-3193429.84</v>
      </c>
      <c r="BS287" s="115">
        <f t="shared" si="767"/>
        <v>-3757773.8899999997</v>
      </c>
      <c r="BT287" s="115">
        <f t="shared" si="767"/>
        <v>-3240515.3999999994</v>
      </c>
      <c r="BU287" s="115">
        <f t="shared" si="767"/>
        <v>-3521357.3699999992</v>
      </c>
      <c r="BV287" s="115">
        <f t="shared" si="767"/>
        <v>-3733056.0899999994</v>
      </c>
      <c r="BW287" s="115">
        <f t="shared" ref="BW287:CA287" si="768">BW282+BW286</f>
        <v>-3615896.9699999993</v>
      </c>
      <c r="BX287" s="115">
        <f t="shared" si="768"/>
        <v>-3615896.9699999993</v>
      </c>
      <c r="BY287" s="115">
        <f t="shared" si="768"/>
        <v>-3615896.9699999993</v>
      </c>
      <c r="BZ287" s="115">
        <f t="shared" si="768"/>
        <v>-3615896.9699999993</v>
      </c>
      <c r="CA287" s="115">
        <f t="shared" si="768"/>
        <v>-3615896.9699999993</v>
      </c>
    </row>
    <row r="288" spans="1:79" x14ac:dyDescent="0.2"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Y288" s="25"/>
      <c r="BZ288" s="25"/>
      <c r="CA288" s="25"/>
    </row>
    <row r="289" spans="1:79" x14ac:dyDescent="0.2">
      <c r="A289" s="106" t="s">
        <v>274</v>
      </c>
      <c r="C289" s="114">
        <v>18237281</v>
      </c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Y289" s="25"/>
      <c r="BZ289" s="25"/>
      <c r="CA289" s="25"/>
    </row>
    <row r="290" spans="1:79" x14ac:dyDescent="0.2">
      <c r="B290" s="39" t="s">
        <v>257</v>
      </c>
      <c r="C290" s="114">
        <v>25400681</v>
      </c>
      <c r="D290" s="115">
        <f t="shared" ref="D290:BO290" si="769">C295</f>
        <v>0</v>
      </c>
      <c r="E290" s="115">
        <f t="shared" si="769"/>
        <v>0</v>
      </c>
      <c r="F290" s="115">
        <f t="shared" si="769"/>
        <v>0</v>
      </c>
      <c r="G290" s="115">
        <f t="shared" si="769"/>
        <v>0</v>
      </c>
      <c r="H290" s="115">
        <f t="shared" si="769"/>
        <v>0</v>
      </c>
      <c r="I290" s="115">
        <f t="shared" si="769"/>
        <v>0</v>
      </c>
      <c r="J290" s="115">
        <f t="shared" si="769"/>
        <v>0</v>
      </c>
      <c r="K290" s="115">
        <f t="shared" si="769"/>
        <v>0</v>
      </c>
      <c r="L290" s="115">
        <f t="shared" si="769"/>
        <v>0</v>
      </c>
      <c r="M290" s="115">
        <f t="shared" si="769"/>
        <v>0</v>
      </c>
      <c r="N290" s="115">
        <f t="shared" si="769"/>
        <v>0</v>
      </c>
      <c r="O290" s="115">
        <f t="shared" si="769"/>
        <v>0</v>
      </c>
      <c r="P290" s="115">
        <f t="shared" si="769"/>
        <v>0</v>
      </c>
      <c r="Q290" s="115">
        <f t="shared" si="769"/>
        <v>0</v>
      </c>
      <c r="R290" s="115">
        <f t="shared" si="769"/>
        <v>0</v>
      </c>
      <c r="S290" s="115">
        <f t="shared" si="769"/>
        <v>0</v>
      </c>
      <c r="T290" s="115">
        <f t="shared" si="769"/>
        <v>0</v>
      </c>
      <c r="U290" s="115">
        <f t="shared" si="769"/>
        <v>0</v>
      </c>
      <c r="V290" s="115">
        <f t="shared" si="769"/>
        <v>0</v>
      </c>
      <c r="W290" s="115">
        <f t="shared" si="769"/>
        <v>0</v>
      </c>
      <c r="X290" s="115">
        <f t="shared" si="769"/>
        <v>0</v>
      </c>
      <c r="Y290" s="115">
        <f t="shared" si="769"/>
        <v>0</v>
      </c>
      <c r="Z290" s="115">
        <f t="shared" si="769"/>
        <v>0</v>
      </c>
      <c r="AA290" s="115">
        <f t="shared" si="769"/>
        <v>0</v>
      </c>
      <c r="AB290" s="115">
        <f t="shared" si="769"/>
        <v>0</v>
      </c>
      <c r="AC290" s="115">
        <f t="shared" si="769"/>
        <v>0</v>
      </c>
      <c r="AD290" s="115">
        <f t="shared" si="769"/>
        <v>0</v>
      </c>
      <c r="AE290" s="115">
        <f t="shared" si="769"/>
        <v>0</v>
      </c>
      <c r="AF290" s="115">
        <f t="shared" si="769"/>
        <v>0</v>
      </c>
      <c r="AG290" s="115">
        <f t="shared" si="769"/>
        <v>0</v>
      </c>
      <c r="AH290" s="115">
        <f t="shared" si="769"/>
        <v>0</v>
      </c>
      <c r="AI290" s="115">
        <f t="shared" si="769"/>
        <v>0</v>
      </c>
      <c r="AJ290" s="115">
        <f t="shared" si="769"/>
        <v>0</v>
      </c>
      <c r="AK290" s="115">
        <f t="shared" si="769"/>
        <v>0</v>
      </c>
      <c r="AL290" s="115">
        <f t="shared" si="769"/>
        <v>0</v>
      </c>
      <c r="AM290" s="115">
        <f t="shared" si="769"/>
        <v>0</v>
      </c>
      <c r="AN290" s="115">
        <f t="shared" si="769"/>
        <v>0</v>
      </c>
      <c r="AO290" s="115">
        <f t="shared" si="769"/>
        <v>0</v>
      </c>
      <c r="AP290" s="115">
        <f t="shared" si="769"/>
        <v>0</v>
      </c>
      <c r="AQ290" s="115">
        <f t="shared" si="769"/>
        <v>0</v>
      </c>
      <c r="AR290" s="115">
        <f t="shared" si="769"/>
        <v>0</v>
      </c>
      <c r="AS290" s="115">
        <f t="shared" si="769"/>
        <v>0</v>
      </c>
      <c r="AT290" s="115">
        <f t="shared" si="769"/>
        <v>0</v>
      </c>
      <c r="AU290" s="115">
        <f t="shared" si="769"/>
        <v>0</v>
      </c>
      <c r="AV290" s="115">
        <f t="shared" si="769"/>
        <v>0</v>
      </c>
      <c r="AW290" s="115">
        <f t="shared" si="769"/>
        <v>0</v>
      </c>
      <c r="AX290" s="115">
        <f t="shared" si="769"/>
        <v>0</v>
      </c>
      <c r="AY290" s="115">
        <f t="shared" si="769"/>
        <v>0</v>
      </c>
      <c r="AZ290" s="115">
        <f t="shared" si="769"/>
        <v>0</v>
      </c>
      <c r="BA290" s="115">
        <f t="shared" si="769"/>
        <v>0</v>
      </c>
      <c r="BB290" s="115">
        <f t="shared" si="769"/>
        <v>0</v>
      </c>
      <c r="BC290" s="115">
        <f t="shared" si="769"/>
        <v>0</v>
      </c>
      <c r="BD290" s="115">
        <f t="shared" si="769"/>
        <v>0</v>
      </c>
      <c r="BE290" s="115">
        <f t="shared" si="769"/>
        <v>0</v>
      </c>
      <c r="BF290" s="115">
        <f t="shared" si="769"/>
        <v>0</v>
      </c>
      <c r="BG290" s="115">
        <f t="shared" si="769"/>
        <v>0</v>
      </c>
      <c r="BH290" s="115">
        <f t="shared" si="769"/>
        <v>0</v>
      </c>
      <c r="BI290" s="115">
        <f t="shared" si="769"/>
        <v>0</v>
      </c>
      <c r="BJ290" s="115">
        <f t="shared" si="769"/>
        <v>0</v>
      </c>
      <c r="BK290" s="115">
        <f t="shared" si="769"/>
        <v>0</v>
      </c>
      <c r="BL290" s="115">
        <f t="shared" si="769"/>
        <v>129130.56</v>
      </c>
      <c r="BM290" s="115">
        <f t="shared" si="769"/>
        <v>472597.07665573998</v>
      </c>
      <c r="BN290" s="115">
        <f t="shared" si="769"/>
        <v>591966.05665574002</v>
      </c>
      <c r="BO290" s="115">
        <f t="shared" si="769"/>
        <v>714105.77665573999</v>
      </c>
      <c r="BP290" s="115">
        <f t="shared" ref="BP290" si="770">BO295</f>
        <v>737066.40665573999</v>
      </c>
      <c r="BQ290" s="115">
        <f t="shared" ref="BQ290" si="771">BP295</f>
        <v>978828.97</v>
      </c>
      <c r="BR290" s="115">
        <f t="shared" ref="BR290" si="772">BQ295</f>
        <v>1242985.24</v>
      </c>
      <c r="BS290" s="115">
        <f t="shared" ref="BS290" si="773">BR295</f>
        <v>1286555.77</v>
      </c>
      <c r="BT290" s="115">
        <f t="shared" ref="BT290" si="774">BS295</f>
        <v>1804217.42</v>
      </c>
      <c r="BU290" s="115">
        <f t="shared" ref="BU290" si="775">BT295</f>
        <v>1916277.13</v>
      </c>
      <c r="BV290" s="115">
        <f t="shared" ref="BV290" si="776">BU295</f>
        <v>2194751.36</v>
      </c>
      <c r="BW290" s="115">
        <f t="shared" ref="BW290" si="777">BV295</f>
        <v>2464422.69</v>
      </c>
      <c r="BX290" s="115">
        <f t="shared" ref="BX290" si="778">BW295</f>
        <v>2784489.89</v>
      </c>
      <c r="BY290" s="115">
        <f t="shared" ref="BY290" si="779">BX295</f>
        <v>2784489.89</v>
      </c>
      <c r="BZ290" s="115">
        <f t="shared" ref="BZ290" si="780">BY295</f>
        <v>2784489.89</v>
      </c>
      <c r="CA290" s="115">
        <f t="shared" ref="CA290" si="781">BZ295</f>
        <v>2784489.89</v>
      </c>
    </row>
    <row r="291" spans="1:79" x14ac:dyDescent="0.2">
      <c r="A291" s="121"/>
      <c r="B291" s="116" t="s">
        <v>258</v>
      </c>
      <c r="C291" s="116"/>
      <c r="D291" s="305">
        <v>0</v>
      </c>
      <c r="E291" s="305">
        <v>0</v>
      </c>
      <c r="F291" s="305">
        <v>0</v>
      </c>
      <c r="G291" s="305">
        <v>0</v>
      </c>
      <c r="H291" s="305">
        <v>0</v>
      </c>
      <c r="I291" s="305">
        <v>0</v>
      </c>
      <c r="J291" s="305">
        <v>0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0</v>
      </c>
      <c r="W291" s="305">
        <v>0</v>
      </c>
      <c r="X291" s="305">
        <v>0</v>
      </c>
      <c r="Y291" s="305">
        <v>0</v>
      </c>
      <c r="Z291" s="305">
        <v>0</v>
      </c>
      <c r="AA291" s="305">
        <v>0</v>
      </c>
      <c r="AB291" s="305">
        <v>0</v>
      </c>
      <c r="AC291" s="305">
        <v>0</v>
      </c>
      <c r="AD291" s="305">
        <v>0</v>
      </c>
      <c r="AE291" s="305">
        <v>0</v>
      </c>
      <c r="AF291" s="305">
        <v>0</v>
      </c>
      <c r="AG291" s="305">
        <v>0</v>
      </c>
      <c r="AH291" s="305">
        <v>0</v>
      </c>
      <c r="AI291" s="305">
        <v>0</v>
      </c>
      <c r="AJ291" s="305">
        <v>0</v>
      </c>
      <c r="AK291" s="305">
        <v>0</v>
      </c>
      <c r="AL291" s="305">
        <v>0</v>
      </c>
      <c r="AM291" s="305">
        <v>0</v>
      </c>
      <c r="AN291" s="305">
        <v>0</v>
      </c>
      <c r="AO291" s="305">
        <v>0</v>
      </c>
      <c r="AP291" s="305">
        <v>0</v>
      </c>
      <c r="AQ291" s="305">
        <v>0</v>
      </c>
      <c r="AR291" s="305">
        <v>0</v>
      </c>
      <c r="AS291" s="305">
        <v>0</v>
      </c>
      <c r="AT291" s="305">
        <v>0</v>
      </c>
      <c r="AU291" s="305">
        <v>0</v>
      </c>
      <c r="AV291" s="305">
        <v>0</v>
      </c>
      <c r="AW291" s="305">
        <v>0</v>
      </c>
      <c r="AX291" s="305">
        <v>0</v>
      </c>
      <c r="AY291" s="305">
        <v>0</v>
      </c>
      <c r="AZ291" s="305">
        <v>0</v>
      </c>
      <c r="BA291" s="305">
        <v>0</v>
      </c>
      <c r="BB291" s="305">
        <v>0</v>
      </c>
      <c r="BC291" s="305">
        <v>0</v>
      </c>
      <c r="BD291" s="305">
        <v>0</v>
      </c>
      <c r="BE291" s="305">
        <v>0</v>
      </c>
      <c r="BF291" s="305">
        <v>0</v>
      </c>
      <c r="BG291" s="305">
        <v>0</v>
      </c>
      <c r="BH291" s="305">
        <v>0</v>
      </c>
      <c r="BI291" s="305">
        <v>0</v>
      </c>
      <c r="BJ291" s="305">
        <v>0</v>
      </c>
      <c r="BK291" s="305">
        <v>0</v>
      </c>
      <c r="BL291" s="305">
        <v>0</v>
      </c>
      <c r="BM291" s="305">
        <v>0</v>
      </c>
      <c r="BN291" s="305">
        <v>0</v>
      </c>
      <c r="BO291" s="305">
        <v>0</v>
      </c>
      <c r="BP291" s="305">
        <v>-136333.21665573999</v>
      </c>
      <c r="BQ291" s="305">
        <v>0</v>
      </c>
      <c r="BR291" s="305">
        <v>0</v>
      </c>
      <c r="BS291" s="305">
        <v>0</v>
      </c>
      <c r="BT291" s="305">
        <v>0</v>
      </c>
      <c r="BU291" s="305">
        <v>0</v>
      </c>
      <c r="BV291" s="305">
        <v>0</v>
      </c>
      <c r="BW291" s="123">
        <v>0</v>
      </c>
      <c r="BX291" s="123"/>
      <c r="BY291" s="123"/>
      <c r="BZ291" s="305"/>
      <c r="CA291" s="305"/>
    </row>
    <row r="292" spans="1:79" x14ac:dyDescent="0.2">
      <c r="A292" s="121"/>
      <c r="B292" s="116" t="s">
        <v>288</v>
      </c>
      <c r="C292" s="116"/>
      <c r="D292" s="305">
        <v>0</v>
      </c>
      <c r="E292" s="305">
        <v>0</v>
      </c>
      <c r="F292" s="305">
        <v>0</v>
      </c>
      <c r="G292" s="305">
        <v>0</v>
      </c>
      <c r="H292" s="305">
        <v>0</v>
      </c>
      <c r="I292" s="305">
        <v>0</v>
      </c>
      <c r="J292" s="305">
        <v>0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5">
        <v>0</v>
      </c>
      <c r="AC292" s="305">
        <v>0</v>
      </c>
      <c r="AD292" s="305">
        <v>0</v>
      </c>
      <c r="AE292" s="305">
        <v>0</v>
      </c>
      <c r="AF292" s="305">
        <v>0</v>
      </c>
      <c r="AG292" s="305">
        <v>0</v>
      </c>
      <c r="AH292" s="305">
        <v>0</v>
      </c>
      <c r="AI292" s="305">
        <v>0</v>
      </c>
      <c r="AJ292" s="305">
        <v>0</v>
      </c>
      <c r="AK292" s="305">
        <v>0</v>
      </c>
      <c r="AL292" s="305">
        <v>0</v>
      </c>
      <c r="AM292" s="305">
        <v>0</v>
      </c>
      <c r="AN292" s="305">
        <v>0</v>
      </c>
      <c r="AO292" s="305">
        <v>0</v>
      </c>
      <c r="AP292" s="305">
        <v>0</v>
      </c>
      <c r="AQ292" s="305">
        <v>0</v>
      </c>
      <c r="AR292" s="305">
        <v>0</v>
      </c>
      <c r="AS292" s="305">
        <v>0</v>
      </c>
      <c r="AT292" s="305">
        <v>0</v>
      </c>
      <c r="AU292" s="305">
        <v>0</v>
      </c>
      <c r="AV292" s="305">
        <v>0</v>
      </c>
      <c r="AW292" s="305">
        <v>0</v>
      </c>
      <c r="AX292" s="305">
        <v>0</v>
      </c>
      <c r="AY292" s="305">
        <v>0</v>
      </c>
      <c r="AZ292" s="305">
        <v>0</v>
      </c>
      <c r="BA292" s="305">
        <v>0</v>
      </c>
      <c r="BB292" s="305">
        <v>0</v>
      </c>
      <c r="BC292" s="305">
        <v>0</v>
      </c>
      <c r="BD292" s="305">
        <v>0</v>
      </c>
      <c r="BE292" s="305">
        <v>0</v>
      </c>
      <c r="BF292" s="305">
        <v>0</v>
      </c>
      <c r="BG292" s="305">
        <v>0</v>
      </c>
      <c r="BH292" s="305">
        <v>0</v>
      </c>
      <c r="BI292" s="305">
        <v>0</v>
      </c>
      <c r="BJ292" s="305">
        <v>0</v>
      </c>
      <c r="BK292" s="305">
        <v>0</v>
      </c>
      <c r="BL292" s="305">
        <v>7202.6566557400001</v>
      </c>
      <c r="BM292" s="305">
        <v>0</v>
      </c>
      <c r="BN292" s="305">
        <v>0</v>
      </c>
      <c r="BO292" s="305">
        <v>0</v>
      </c>
      <c r="BP292" s="305">
        <v>0</v>
      </c>
      <c r="BQ292" s="305">
        <v>0</v>
      </c>
      <c r="BR292" s="305">
        <v>0</v>
      </c>
      <c r="BS292" s="305">
        <v>0</v>
      </c>
      <c r="BT292" s="305">
        <v>0</v>
      </c>
      <c r="BU292" s="305">
        <v>0</v>
      </c>
      <c r="BV292" s="305">
        <v>0</v>
      </c>
      <c r="BW292" s="123">
        <v>0</v>
      </c>
      <c r="BX292" s="123"/>
      <c r="BY292" s="123"/>
      <c r="BZ292" s="305"/>
      <c r="CA292" s="305"/>
    </row>
    <row r="293" spans="1:79" x14ac:dyDescent="0.2">
      <c r="A293" s="116"/>
      <c r="B293" s="116" t="s">
        <v>270</v>
      </c>
      <c r="C293" s="124"/>
      <c r="D293" s="305">
        <v>0</v>
      </c>
      <c r="E293" s="305">
        <v>0</v>
      </c>
      <c r="F293" s="305">
        <v>0</v>
      </c>
      <c r="G293" s="305">
        <v>0</v>
      </c>
      <c r="H293" s="305">
        <v>0</v>
      </c>
      <c r="I293" s="305">
        <v>0</v>
      </c>
      <c r="J293" s="305">
        <v>0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0</v>
      </c>
      <c r="W293" s="305">
        <v>0</v>
      </c>
      <c r="X293" s="305">
        <v>0</v>
      </c>
      <c r="Y293" s="305">
        <v>0</v>
      </c>
      <c r="Z293" s="305">
        <v>0</v>
      </c>
      <c r="AA293" s="305">
        <v>0</v>
      </c>
      <c r="AB293" s="305">
        <v>0</v>
      </c>
      <c r="AC293" s="305">
        <v>0</v>
      </c>
      <c r="AD293" s="305">
        <v>0</v>
      </c>
      <c r="AE293" s="305">
        <v>0</v>
      </c>
      <c r="AF293" s="305">
        <v>0</v>
      </c>
      <c r="AG293" s="305">
        <v>0</v>
      </c>
      <c r="AH293" s="305">
        <v>0</v>
      </c>
      <c r="AI293" s="305">
        <v>0</v>
      </c>
      <c r="AJ293" s="305">
        <v>0</v>
      </c>
      <c r="AK293" s="305">
        <v>0</v>
      </c>
      <c r="AL293" s="305">
        <v>0</v>
      </c>
      <c r="AM293" s="305">
        <v>0</v>
      </c>
      <c r="AN293" s="305">
        <v>0</v>
      </c>
      <c r="AO293" s="305">
        <v>0</v>
      </c>
      <c r="AP293" s="305">
        <v>0</v>
      </c>
      <c r="AQ293" s="305">
        <v>0</v>
      </c>
      <c r="AR293" s="305">
        <v>0</v>
      </c>
      <c r="AS293" s="305">
        <v>0</v>
      </c>
      <c r="AT293" s="305">
        <v>0</v>
      </c>
      <c r="AU293" s="305">
        <v>0</v>
      </c>
      <c r="AV293" s="305">
        <v>0</v>
      </c>
      <c r="AW293" s="305">
        <v>0</v>
      </c>
      <c r="AX293" s="305">
        <v>0</v>
      </c>
      <c r="AY293" s="305">
        <v>0</v>
      </c>
      <c r="AZ293" s="305">
        <v>0</v>
      </c>
      <c r="BA293" s="305">
        <v>0</v>
      </c>
      <c r="BB293" s="305">
        <v>0</v>
      </c>
      <c r="BC293" s="305">
        <v>0</v>
      </c>
      <c r="BD293" s="305">
        <v>0</v>
      </c>
      <c r="BE293" s="305">
        <v>0</v>
      </c>
      <c r="BF293" s="305">
        <v>0</v>
      </c>
      <c r="BG293" s="305">
        <v>0</v>
      </c>
      <c r="BH293" s="305">
        <v>0</v>
      </c>
      <c r="BI293" s="305">
        <v>0</v>
      </c>
      <c r="BJ293" s="305">
        <v>0</v>
      </c>
      <c r="BK293" s="305">
        <v>129130.56</v>
      </c>
      <c r="BL293" s="117">
        <f>'FPC Sch 40'!C36</f>
        <v>336263.86</v>
      </c>
      <c r="BM293" s="117">
        <f>'FPC Sch 40'!D36</f>
        <v>119368.98</v>
      </c>
      <c r="BN293" s="117">
        <f>'FPC Sch 40'!E36</f>
        <v>122139.72</v>
      </c>
      <c r="BO293" s="117">
        <f>'FPC Sch 40'!F36</f>
        <v>22960.63</v>
      </c>
      <c r="BP293" s="117">
        <f>'FPC Sch 40'!G36</f>
        <v>378095.78</v>
      </c>
      <c r="BQ293" s="117">
        <f>'FPC Sch 40'!H36</f>
        <v>264156.27</v>
      </c>
      <c r="BR293" s="117">
        <f>'FPC Sch 40'!I36</f>
        <v>43570.53</v>
      </c>
      <c r="BS293" s="117">
        <f>'FPC Sch 40'!J36</f>
        <v>517661.65</v>
      </c>
      <c r="BT293" s="117">
        <f>'FPC Sch 40'!K36</f>
        <v>112059.71</v>
      </c>
      <c r="BU293" s="117">
        <f>'FPC Sch 40'!L36</f>
        <v>278474.23</v>
      </c>
      <c r="BV293" s="117">
        <f>'FPC Sch 40'!M36</f>
        <v>269671.33</v>
      </c>
      <c r="BW293" s="117">
        <f>'FPC Sch 40'!N36</f>
        <v>320067.20000000001</v>
      </c>
      <c r="BX293" s="117"/>
      <c r="BY293" s="117"/>
      <c r="BZ293" s="305"/>
      <c r="CA293" s="305"/>
    </row>
    <row r="294" spans="1:79" x14ac:dyDescent="0.2">
      <c r="B294" s="39" t="s">
        <v>260</v>
      </c>
      <c r="D294" s="118">
        <f t="shared" ref="D294:BO294" si="782">SUM(D291:D293)</f>
        <v>0</v>
      </c>
      <c r="E294" s="118">
        <f t="shared" si="782"/>
        <v>0</v>
      </c>
      <c r="F294" s="118">
        <f t="shared" si="782"/>
        <v>0</v>
      </c>
      <c r="G294" s="118">
        <f t="shared" si="782"/>
        <v>0</v>
      </c>
      <c r="H294" s="118">
        <f t="shared" si="782"/>
        <v>0</v>
      </c>
      <c r="I294" s="118">
        <f t="shared" si="782"/>
        <v>0</v>
      </c>
      <c r="J294" s="118">
        <f t="shared" si="782"/>
        <v>0</v>
      </c>
      <c r="K294" s="118">
        <f t="shared" si="782"/>
        <v>0</v>
      </c>
      <c r="L294" s="118">
        <f t="shared" si="782"/>
        <v>0</v>
      </c>
      <c r="M294" s="118">
        <f t="shared" si="782"/>
        <v>0</v>
      </c>
      <c r="N294" s="118">
        <f t="shared" si="782"/>
        <v>0</v>
      </c>
      <c r="O294" s="118">
        <f t="shared" si="782"/>
        <v>0</v>
      </c>
      <c r="P294" s="118">
        <f t="shared" si="782"/>
        <v>0</v>
      </c>
      <c r="Q294" s="118">
        <f t="shared" si="782"/>
        <v>0</v>
      </c>
      <c r="R294" s="118">
        <f t="shared" si="782"/>
        <v>0</v>
      </c>
      <c r="S294" s="118">
        <f t="shared" si="782"/>
        <v>0</v>
      </c>
      <c r="T294" s="118">
        <f t="shared" si="782"/>
        <v>0</v>
      </c>
      <c r="U294" s="118">
        <f t="shared" si="782"/>
        <v>0</v>
      </c>
      <c r="V294" s="118">
        <f t="shared" si="782"/>
        <v>0</v>
      </c>
      <c r="W294" s="118">
        <f t="shared" si="782"/>
        <v>0</v>
      </c>
      <c r="X294" s="118">
        <f t="shared" si="782"/>
        <v>0</v>
      </c>
      <c r="Y294" s="118">
        <f t="shared" si="782"/>
        <v>0</v>
      </c>
      <c r="Z294" s="118">
        <f t="shared" si="782"/>
        <v>0</v>
      </c>
      <c r="AA294" s="118">
        <f t="shared" si="782"/>
        <v>0</v>
      </c>
      <c r="AB294" s="118">
        <f t="shared" si="782"/>
        <v>0</v>
      </c>
      <c r="AC294" s="118">
        <f t="shared" si="782"/>
        <v>0</v>
      </c>
      <c r="AD294" s="118">
        <f t="shared" si="782"/>
        <v>0</v>
      </c>
      <c r="AE294" s="118">
        <f t="shared" si="782"/>
        <v>0</v>
      </c>
      <c r="AF294" s="118">
        <f t="shared" si="782"/>
        <v>0</v>
      </c>
      <c r="AG294" s="118">
        <f t="shared" si="782"/>
        <v>0</v>
      </c>
      <c r="AH294" s="118">
        <f t="shared" si="782"/>
        <v>0</v>
      </c>
      <c r="AI294" s="118">
        <f t="shared" si="782"/>
        <v>0</v>
      </c>
      <c r="AJ294" s="118">
        <f t="shared" si="782"/>
        <v>0</v>
      </c>
      <c r="AK294" s="118">
        <f t="shared" si="782"/>
        <v>0</v>
      </c>
      <c r="AL294" s="118">
        <f t="shared" si="782"/>
        <v>0</v>
      </c>
      <c r="AM294" s="118">
        <f t="shared" si="782"/>
        <v>0</v>
      </c>
      <c r="AN294" s="118">
        <f t="shared" si="782"/>
        <v>0</v>
      </c>
      <c r="AO294" s="118">
        <f t="shared" si="782"/>
        <v>0</v>
      </c>
      <c r="AP294" s="118">
        <f t="shared" si="782"/>
        <v>0</v>
      </c>
      <c r="AQ294" s="118">
        <f t="shared" si="782"/>
        <v>0</v>
      </c>
      <c r="AR294" s="118">
        <f t="shared" si="782"/>
        <v>0</v>
      </c>
      <c r="AS294" s="118">
        <f t="shared" si="782"/>
        <v>0</v>
      </c>
      <c r="AT294" s="118">
        <f t="shared" si="782"/>
        <v>0</v>
      </c>
      <c r="AU294" s="118">
        <f t="shared" si="782"/>
        <v>0</v>
      </c>
      <c r="AV294" s="118">
        <f t="shared" si="782"/>
        <v>0</v>
      </c>
      <c r="AW294" s="118">
        <f t="shared" si="782"/>
        <v>0</v>
      </c>
      <c r="AX294" s="118">
        <f t="shared" si="782"/>
        <v>0</v>
      </c>
      <c r="AY294" s="118">
        <f t="shared" si="782"/>
        <v>0</v>
      </c>
      <c r="AZ294" s="118">
        <f t="shared" si="782"/>
        <v>0</v>
      </c>
      <c r="BA294" s="118">
        <f t="shared" si="782"/>
        <v>0</v>
      </c>
      <c r="BB294" s="118">
        <f t="shared" si="782"/>
        <v>0</v>
      </c>
      <c r="BC294" s="118">
        <f t="shared" si="782"/>
        <v>0</v>
      </c>
      <c r="BD294" s="118">
        <f t="shared" si="782"/>
        <v>0</v>
      </c>
      <c r="BE294" s="118">
        <f t="shared" si="782"/>
        <v>0</v>
      </c>
      <c r="BF294" s="118">
        <f t="shared" si="782"/>
        <v>0</v>
      </c>
      <c r="BG294" s="118">
        <f t="shared" si="782"/>
        <v>0</v>
      </c>
      <c r="BH294" s="118">
        <f t="shared" si="782"/>
        <v>0</v>
      </c>
      <c r="BI294" s="118">
        <f t="shared" si="782"/>
        <v>0</v>
      </c>
      <c r="BJ294" s="118">
        <f t="shared" si="782"/>
        <v>0</v>
      </c>
      <c r="BK294" s="118">
        <f t="shared" si="782"/>
        <v>129130.56</v>
      </c>
      <c r="BL294" s="118">
        <f t="shared" si="782"/>
        <v>343466.51665573998</v>
      </c>
      <c r="BM294" s="118">
        <f t="shared" si="782"/>
        <v>119368.98</v>
      </c>
      <c r="BN294" s="118">
        <f t="shared" si="782"/>
        <v>122139.72</v>
      </c>
      <c r="BO294" s="118">
        <f t="shared" si="782"/>
        <v>22960.63</v>
      </c>
      <c r="BP294" s="118">
        <f t="shared" ref="BP294:BV294" si="783">SUM(BP291:BP293)</f>
        <v>241762.56334426004</v>
      </c>
      <c r="BQ294" s="118">
        <f t="shared" si="783"/>
        <v>264156.27</v>
      </c>
      <c r="BR294" s="118">
        <f t="shared" si="783"/>
        <v>43570.53</v>
      </c>
      <c r="BS294" s="118">
        <f t="shared" si="783"/>
        <v>517661.65</v>
      </c>
      <c r="BT294" s="118">
        <f t="shared" si="783"/>
        <v>112059.71</v>
      </c>
      <c r="BU294" s="118">
        <f t="shared" si="783"/>
        <v>278474.23</v>
      </c>
      <c r="BV294" s="118">
        <f t="shared" si="783"/>
        <v>269671.33</v>
      </c>
      <c r="BW294" s="118">
        <f t="shared" ref="BW294:CA294" si="784">SUM(BW291:BW293)</f>
        <v>320067.20000000001</v>
      </c>
      <c r="BX294" s="118">
        <f t="shared" si="784"/>
        <v>0</v>
      </c>
      <c r="BY294" s="118">
        <f t="shared" si="784"/>
        <v>0</v>
      </c>
      <c r="BZ294" s="118">
        <f t="shared" si="784"/>
        <v>0</v>
      </c>
      <c r="CA294" s="118">
        <f t="shared" si="784"/>
        <v>0</v>
      </c>
    </row>
    <row r="295" spans="1:79" x14ac:dyDescent="0.2">
      <c r="B295" s="39" t="s">
        <v>261</v>
      </c>
      <c r="D295" s="115">
        <f t="shared" ref="D295:BO295" si="785">D290+D294</f>
        <v>0</v>
      </c>
      <c r="E295" s="115">
        <f t="shared" si="785"/>
        <v>0</v>
      </c>
      <c r="F295" s="115">
        <f t="shared" si="785"/>
        <v>0</v>
      </c>
      <c r="G295" s="115">
        <f t="shared" si="785"/>
        <v>0</v>
      </c>
      <c r="H295" s="115">
        <f t="shared" si="785"/>
        <v>0</v>
      </c>
      <c r="I295" s="115">
        <f t="shared" si="785"/>
        <v>0</v>
      </c>
      <c r="J295" s="115">
        <f t="shared" si="785"/>
        <v>0</v>
      </c>
      <c r="K295" s="115">
        <f t="shared" si="785"/>
        <v>0</v>
      </c>
      <c r="L295" s="115">
        <f t="shared" si="785"/>
        <v>0</v>
      </c>
      <c r="M295" s="115">
        <f t="shared" si="785"/>
        <v>0</v>
      </c>
      <c r="N295" s="115">
        <f t="shared" si="785"/>
        <v>0</v>
      </c>
      <c r="O295" s="115">
        <f t="shared" si="785"/>
        <v>0</v>
      </c>
      <c r="P295" s="115">
        <f t="shared" si="785"/>
        <v>0</v>
      </c>
      <c r="Q295" s="115">
        <f t="shared" si="785"/>
        <v>0</v>
      </c>
      <c r="R295" s="115">
        <f t="shared" si="785"/>
        <v>0</v>
      </c>
      <c r="S295" s="115">
        <f t="shared" si="785"/>
        <v>0</v>
      </c>
      <c r="T295" s="115">
        <f t="shared" si="785"/>
        <v>0</v>
      </c>
      <c r="U295" s="115">
        <f t="shared" si="785"/>
        <v>0</v>
      </c>
      <c r="V295" s="115">
        <f t="shared" si="785"/>
        <v>0</v>
      </c>
      <c r="W295" s="115">
        <f t="shared" si="785"/>
        <v>0</v>
      </c>
      <c r="X295" s="115">
        <f t="shared" si="785"/>
        <v>0</v>
      </c>
      <c r="Y295" s="115">
        <f t="shared" si="785"/>
        <v>0</v>
      </c>
      <c r="Z295" s="115">
        <f t="shared" si="785"/>
        <v>0</v>
      </c>
      <c r="AA295" s="115">
        <f t="shared" si="785"/>
        <v>0</v>
      </c>
      <c r="AB295" s="115">
        <f t="shared" si="785"/>
        <v>0</v>
      </c>
      <c r="AC295" s="115">
        <f t="shared" si="785"/>
        <v>0</v>
      </c>
      <c r="AD295" s="115">
        <f t="shared" si="785"/>
        <v>0</v>
      </c>
      <c r="AE295" s="115">
        <f t="shared" si="785"/>
        <v>0</v>
      </c>
      <c r="AF295" s="115">
        <f t="shared" si="785"/>
        <v>0</v>
      </c>
      <c r="AG295" s="115">
        <f t="shared" si="785"/>
        <v>0</v>
      </c>
      <c r="AH295" s="115">
        <f t="shared" si="785"/>
        <v>0</v>
      </c>
      <c r="AI295" s="115">
        <f t="shared" si="785"/>
        <v>0</v>
      </c>
      <c r="AJ295" s="115">
        <f t="shared" si="785"/>
        <v>0</v>
      </c>
      <c r="AK295" s="115">
        <f t="shared" si="785"/>
        <v>0</v>
      </c>
      <c r="AL295" s="115">
        <f t="shared" si="785"/>
        <v>0</v>
      </c>
      <c r="AM295" s="115">
        <f t="shared" si="785"/>
        <v>0</v>
      </c>
      <c r="AN295" s="115">
        <f t="shared" si="785"/>
        <v>0</v>
      </c>
      <c r="AO295" s="115">
        <f t="shared" si="785"/>
        <v>0</v>
      </c>
      <c r="AP295" s="115">
        <f t="shared" si="785"/>
        <v>0</v>
      </c>
      <c r="AQ295" s="115">
        <f t="shared" si="785"/>
        <v>0</v>
      </c>
      <c r="AR295" s="115">
        <f t="shared" si="785"/>
        <v>0</v>
      </c>
      <c r="AS295" s="115">
        <f t="shared" si="785"/>
        <v>0</v>
      </c>
      <c r="AT295" s="115">
        <f t="shared" si="785"/>
        <v>0</v>
      </c>
      <c r="AU295" s="115">
        <f t="shared" si="785"/>
        <v>0</v>
      </c>
      <c r="AV295" s="115">
        <f t="shared" si="785"/>
        <v>0</v>
      </c>
      <c r="AW295" s="115">
        <f t="shared" si="785"/>
        <v>0</v>
      </c>
      <c r="AX295" s="115">
        <f t="shared" si="785"/>
        <v>0</v>
      </c>
      <c r="AY295" s="115">
        <f t="shared" si="785"/>
        <v>0</v>
      </c>
      <c r="AZ295" s="115">
        <f t="shared" si="785"/>
        <v>0</v>
      </c>
      <c r="BA295" s="115">
        <f t="shared" si="785"/>
        <v>0</v>
      </c>
      <c r="BB295" s="115">
        <f t="shared" si="785"/>
        <v>0</v>
      </c>
      <c r="BC295" s="115">
        <f t="shared" si="785"/>
        <v>0</v>
      </c>
      <c r="BD295" s="115">
        <f t="shared" si="785"/>
        <v>0</v>
      </c>
      <c r="BE295" s="115">
        <f t="shared" si="785"/>
        <v>0</v>
      </c>
      <c r="BF295" s="115">
        <f t="shared" si="785"/>
        <v>0</v>
      </c>
      <c r="BG295" s="115">
        <f t="shared" si="785"/>
        <v>0</v>
      </c>
      <c r="BH295" s="115">
        <f t="shared" si="785"/>
        <v>0</v>
      </c>
      <c r="BI295" s="115">
        <f t="shared" si="785"/>
        <v>0</v>
      </c>
      <c r="BJ295" s="115">
        <f t="shared" si="785"/>
        <v>0</v>
      </c>
      <c r="BK295" s="115">
        <f t="shared" si="785"/>
        <v>129130.56</v>
      </c>
      <c r="BL295" s="115">
        <f t="shared" si="785"/>
        <v>472597.07665573998</v>
      </c>
      <c r="BM295" s="115">
        <f t="shared" si="785"/>
        <v>591966.05665574002</v>
      </c>
      <c r="BN295" s="115">
        <f t="shared" si="785"/>
        <v>714105.77665573999</v>
      </c>
      <c r="BO295" s="115">
        <f t="shared" si="785"/>
        <v>737066.40665573999</v>
      </c>
      <c r="BP295" s="115">
        <f t="shared" ref="BP295:BV295" si="786">BP290+BP294</f>
        <v>978828.97</v>
      </c>
      <c r="BQ295" s="115">
        <f t="shared" si="786"/>
        <v>1242985.24</v>
      </c>
      <c r="BR295" s="115">
        <f t="shared" si="786"/>
        <v>1286555.77</v>
      </c>
      <c r="BS295" s="115">
        <f t="shared" si="786"/>
        <v>1804217.42</v>
      </c>
      <c r="BT295" s="115">
        <f t="shared" si="786"/>
        <v>1916277.13</v>
      </c>
      <c r="BU295" s="115">
        <f t="shared" si="786"/>
        <v>2194751.36</v>
      </c>
      <c r="BV295" s="115">
        <f t="shared" si="786"/>
        <v>2464422.69</v>
      </c>
      <c r="BW295" s="115">
        <f t="shared" ref="BW295:CA295" si="787">BW290+BW294</f>
        <v>2784489.89</v>
      </c>
      <c r="BX295" s="115">
        <f t="shared" si="787"/>
        <v>2784489.89</v>
      </c>
      <c r="BY295" s="115">
        <f t="shared" si="787"/>
        <v>2784489.89</v>
      </c>
      <c r="BZ295" s="115">
        <f t="shared" si="787"/>
        <v>2784489.89</v>
      </c>
      <c r="CA295" s="115">
        <f t="shared" si="787"/>
        <v>2784489.89</v>
      </c>
    </row>
    <row r="296" spans="1:79" x14ac:dyDescent="0.2"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Y296" s="25"/>
      <c r="BZ296" s="25"/>
      <c r="CA296" s="25"/>
    </row>
    <row r="297" spans="1:79" x14ac:dyDescent="0.2">
      <c r="A297" s="106" t="s">
        <v>275</v>
      </c>
      <c r="C297" s="114">
        <v>18237271</v>
      </c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Y297" s="25"/>
      <c r="BZ297" s="25"/>
      <c r="CA297" s="25"/>
    </row>
    <row r="298" spans="1:79" x14ac:dyDescent="0.2">
      <c r="B298" s="39" t="s">
        <v>257</v>
      </c>
      <c r="C298" s="114">
        <v>25400671</v>
      </c>
      <c r="D298" s="115">
        <f t="shared" ref="D298:BK298" si="788">C303</f>
        <v>0</v>
      </c>
      <c r="E298" s="115">
        <f t="shared" si="788"/>
        <v>0</v>
      </c>
      <c r="F298" s="115">
        <f t="shared" si="788"/>
        <v>0</v>
      </c>
      <c r="G298" s="115">
        <f t="shared" si="788"/>
        <v>0</v>
      </c>
      <c r="H298" s="115">
        <f t="shared" si="788"/>
        <v>0</v>
      </c>
      <c r="I298" s="115">
        <f t="shared" si="788"/>
        <v>0</v>
      </c>
      <c r="J298" s="115">
        <f t="shared" si="788"/>
        <v>0</v>
      </c>
      <c r="K298" s="115">
        <f t="shared" si="788"/>
        <v>0</v>
      </c>
      <c r="L298" s="115">
        <f t="shared" si="788"/>
        <v>0</v>
      </c>
      <c r="M298" s="115">
        <f t="shared" si="788"/>
        <v>0</v>
      </c>
      <c r="N298" s="115">
        <f t="shared" si="788"/>
        <v>0</v>
      </c>
      <c r="O298" s="115">
        <f t="shared" si="788"/>
        <v>0</v>
      </c>
      <c r="P298" s="115">
        <f t="shared" si="788"/>
        <v>0</v>
      </c>
      <c r="Q298" s="115">
        <f t="shared" si="788"/>
        <v>0</v>
      </c>
      <c r="R298" s="115">
        <f t="shared" si="788"/>
        <v>0</v>
      </c>
      <c r="S298" s="115">
        <f t="shared" si="788"/>
        <v>0</v>
      </c>
      <c r="T298" s="115">
        <f t="shared" si="788"/>
        <v>0</v>
      </c>
      <c r="U298" s="115">
        <f t="shared" si="788"/>
        <v>0</v>
      </c>
      <c r="V298" s="115">
        <f t="shared" si="788"/>
        <v>0</v>
      </c>
      <c r="W298" s="115">
        <f t="shared" si="788"/>
        <v>0</v>
      </c>
      <c r="X298" s="115">
        <f t="shared" si="788"/>
        <v>0</v>
      </c>
      <c r="Y298" s="115">
        <f t="shared" si="788"/>
        <v>0</v>
      </c>
      <c r="Z298" s="115">
        <f t="shared" si="788"/>
        <v>0</v>
      </c>
      <c r="AA298" s="115">
        <f t="shared" si="788"/>
        <v>0</v>
      </c>
      <c r="AB298" s="115">
        <f t="shared" si="788"/>
        <v>0</v>
      </c>
      <c r="AC298" s="115">
        <f t="shared" si="788"/>
        <v>0</v>
      </c>
      <c r="AD298" s="115">
        <f t="shared" si="788"/>
        <v>0</v>
      </c>
      <c r="AE298" s="115">
        <f t="shared" si="788"/>
        <v>0</v>
      </c>
      <c r="AF298" s="115">
        <f t="shared" si="788"/>
        <v>0</v>
      </c>
      <c r="AG298" s="115">
        <f t="shared" si="788"/>
        <v>0</v>
      </c>
      <c r="AH298" s="115">
        <f t="shared" si="788"/>
        <v>0</v>
      </c>
      <c r="AI298" s="115">
        <f t="shared" si="788"/>
        <v>0</v>
      </c>
      <c r="AJ298" s="115">
        <f t="shared" si="788"/>
        <v>0</v>
      </c>
      <c r="AK298" s="115">
        <f t="shared" si="788"/>
        <v>0</v>
      </c>
      <c r="AL298" s="115">
        <f t="shared" si="788"/>
        <v>0</v>
      </c>
      <c r="AM298" s="115">
        <f t="shared" si="788"/>
        <v>0</v>
      </c>
      <c r="AN298" s="115">
        <f t="shared" si="788"/>
        <v>0</v>
      </c>
      <c r="AO298" s="115">
        <f t="shared" si="788"/>
        <v>0</v>
      </c>
      <c r="AP298" s="115">
        <f t="shared" si="788"/>
        <v>0</v>
      </c>
      <c r="AQ298" s="115">
        <f t="shared" si="788"/>
        <v>0</v>
      </c>
      <c r="AR298" s="115">
        <f t="shared" si="788"/>
        <v>0</v>
      </c>
      <c r="AS298" s="115">
        <f t="shared" si="788"/>
        <v>0</v>
      </c>
      <c r="AT298" s="115">
        <f t="shared" si="788"/>
        <v>0</v>
      </c>
      <c r="AU298" s="115">
        <f t="shared" si="788"/>
        <v>0</v>
      </c>
      <c r="AV298" s="115">
        <f t="shared" si="788"/>
        <v>0</v>
      </c>
      <c r="AW298" s="115">
        <f t="shared" si="788"/>
        <v>0</v>
      </c>
      <c r="AX298" s="115">
        <f t="shared" si="788"/>
        <v>0</v>
      </c>
      <c r="AY298" s="115">
        <f t="shared" si="788"/>
        <v>0</v>
      </c>
      <c r="AZ298" s="115">
        <f t="shared" si="788"/>
        <v>0</v>
      </c>
      <c r="BA298" s="115">
        <f t="shared" si="788"/>
        <v>0</v>
      </c>
      <c r="BB298" s="115">
        <f t="shared" si="788"/>
        <v>0</v>
      </c>
      <c r="BC298" s="115">
        <f t="shared" si="788"/>
        <v>0</v>
      </c>
      <c r="BD298" s="115">
        <f t="shared" si="788"/>
        <v>0</v>
      </c>
      <c r="BE298" s="115">
        <f t="shared" si="788"/>
        <v>0</v>
      </c>
      <c r="BF298" s="115">
        <f t="shared" si="788"/>
        <v>0</v>
      </c>
      <c r="BG298" s="115">
        <f t="shared" si="788"/>
        <v>0</v>
      </c>
      <c r="BH298" s="115">
        <f t="shared" si="788"/>
        <v>0</v>
      </c>
      <c r="BI298" s="115">
        <f t="shared" si="788"/>
        <v>0</v>
      </c>
      <c r="BJ298" s="115">
        <f t="shared" si="788"/>
        <v>0</v>
      </c>
      <c r="BK298" s="115">
        <f t="shared" si="788"/>
        <v>0</v>
      </c>
      <c r="BL298" s="115">
        <f>BK303</f>
        <v>133361.39000000001</v>
      </c>
      <c r="BM298" s="115">
        <f>BL303</f>
        <v>553107.41987235006</v>
      </c>
      <c r="BN298" s="115">
        <f>BM303</f>
        <v>65154.739872350066</v>
      </c>
      <c r="BO298" s="115">
        <f t="shared" ref="BO298" si="789">BN303</f>
        <v>205313.03987235005</v>
      </c>
      <c r="BP298" s="115">
        <f t="shared" ref="BP298" si="790">BO303</f>
        <v>288775.16987235006</v>
      </c>
      <c r="BQ298" s="115">
        <f t="shared" ref="BQ298" si="791">BP303</f>
        <v>-355485.52</v>
      </c>
      <c r="BR298" s="115">
        <f t="shared" ref="BR298" si="792">BQ303</f>
        <v>-43285.429999999993</v>
      </c>
      <c r="BS298" s="115">
        <f t="shared" ref="BS298" si="793">BR303</f>
        <v>-283395.94</v>
      </c>
      <c r="BT298" s="115">
        <f t="shared" ref="BT298" si="794">BS303</f>
        <v>-597554.23</v>
      </c>
      <c r="BU298" s="115">
        <f t="shared" ref="BU298" si="795">BT303</f>
        <v>-472613.72</v>
      </c>
      <c r="BV298" s="115">
        <f t="shared" ref="BV298" si="796">BU303</f>
        <v>-636936.06999999995</v>
      </c>
      <c r="BW298" s="115">
        <f t="shared" ref="BW298" si="797">BV303</f>
        <v>-495836.38999999996</v>
      </c>
      <c r="BX298" s="115">
        <f t="shared" ref="BX298" si="798">BW303</f>
        <v>-230971.06999999995</v>
      </c>
      <c r="BY298" s="115">
        <f t="shared" ref="BY298" si="799">BX303</f>
        <v>-230971.06999999995</v>
      </c>
      <c r="BZ298" s="115">
        <f t="shared" ref="BZ298" si="800">BY303</f>
        <v>-230971.06999999995</v>
      </c>
      <c r="CA298" s="115">
        <f t="shared" ref="CA298" si="801">BZ303</f>
        <v>-230971.06999999995</v>
      </c>
    </row>
    <row r="299" spans="1:79" x14ac:dyDescent="0.2">
      <c r="A299" s="121"/>
      <c r="B299" s="116" t="s">
        <v>258</v>
      </c>
      <c r="C299" s="116"/>
      <c r="D299" s="305">
        <v>0</v>
      </c>
      <c r="E299" s="305">
        <v>0</v>
      </c>
      <c r="F299" s="305">
        <v>0</v>
      </c>
      <c r="G299" s="305">
        <v>0</v>
      </c>
      <c r="H299" s="305">
        <v>0</v>
      </c>
      <c r="I299" s="305">
        <v>0</v>
      </c>
      <c r="J299" s="305">
        <v>0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0</v>
      </c>
      <c r="W299" s="305">
        <v>0</v>
      </c>
      <c r="X299" s="305">
        <v>0</v>
      </c>
      <c r="Y299" s="305">
        <v>0</v>
      </c>
      <c r="Z299" s="305">
        <v>0</v>
      </c>
      <c r="AA299" s="305">
        <v>0</v>
      </c>
      <c r="AB299" s="305">
        <v>0</v>
      </c>
      <c r="AC299" s="305">
        <v>0</v>
      </c>
      <c r="AD299" s="305">
        <v>0</v>
      </c>
      <c r="AE299" s="305">
        <v>0</v>
      </c>
      <c r="AF299" s="305">
        <v>0</v>
      </c>
      <c r="AG299" s="305">
        <v>0</v>
      </c>
      <c r="AH299" s="305">
        <v>0</v>
      </c>
      <c r="AI299" s="305">
        <v>0</v>
      </c>
      <c r="AJ299" s="305">
        <v>0</v>
      </c>
      <c r="AK299" s="305">
        <v>0</v>
      </c>
      <c r="AL299" s="305">
        <v>0</v>
      </c>
      <c r="AM299" s="305">
        <v>0</v>
      </c>
      <c r="AN299" s="305">
        <v>0</v>
      </c>
      <c r="AO299" s="305">
        <v>0</v>
      </c>
      <c r="AP299" s="305">
        <v>0</v>
      </c>
      <c r="AQ299" s="305">
        <v>0</v>
      </c>
      <c r="AR299" s="305">
        <v>0</v>
      </c>
      <c r="AS299" s="305">
        <v>0</v>
      </c>
      <c r="AT299" s="305">
        <v>0</v>
      </c>
      <c r="AU299" s="305">
        <v>0</v>
      </c>
      <c r="AV299" s="305">
        <v>0</v>
      </c>
      <c r="AW299" s="305">
        <v>0</v>
      </c>
      <c r="AX299" s="305">
        <v>0</v>
      </c>
      <c r="AY299" s="305">
        <v>0</v>
      </c>
      <c r="AZ299" s="305">
        <v>0</v>
      </c>
      <c r="BA299" s="305">
        <v>0</v>
      </c>
      <c r="BB299" s="305">
        <v>0</v>
      </c>
      <c r="BC299" s="305">
        <v>0</v>
      </c>
      <c r="BD299" s="305">
        <v>0</v>
      </c>
      <c r="BE299" s="305">
        <v>0</v>
      </c>
      <c r="BF299" s="305">
        <v>0</v>
      </c>
      <c r="BG299" s="305">
        <v>0</v>
      </c>
      <c r="BH299" s="305">
        <v>0</v>
      </c>
      <c r="BI299" s="305">
        <v>0</v>
      </c>
      <c r="BJ299" s="305">
        <v>0</v>
      </c>
      <c r="BK299" s="305">
        <v>0</v>
      </c>
      <c r="BL299" s="305">
        <v>0</v>
      </c>
      <c r="BM299" s="305">
        <v>0</v>
      </c>
      <c r="BN299" s="305">
        <v>0</v>
      </c>
      <c r="BO299" s="305">
        <v>0</v>
      </c>
      <c r="BP299" s="305">
        <v>-156520.87987235002</v>
      </c>
      <c r="BQ299" s="305">
        <v>0</v>
      </c>
      <c r="BR299" s="305">
        <v>0</v>
      </c>
      <c r="BS299" s="305">
        <v>0</v>
      </c>
      <c r="BT299" s="305">
        <v>0</v>
      </c>
      <c r="BU299" s="305">
        <v>0</v>
      </c>
      <c r="BV299" s="305">
        <v>0</v>
      </c>
      <c r="BW299" s="123">
        <v>0</v>
      </c>
      <c r="BX299" s="123"/>
      <c r="BY299" s="123"/>
      <c r="BZ299" s="305"/>
      <c r="CA299" s="305"/>
    </row>
    <row r="300" spans="1:79" x14ac:dyDescent="0.2">
      <c r="A300" s="121"/>
      <c r="B300" s="116" t="s">
        <v>288</v>
      </c>
      <c r="C300" s="116"/>
      <c r="D300" s="305">
        <v>0</v>
      </c>
      <c r="E300" s="305">
        <v>0</v>
      </c>
      <c r="F300" s="305">
        <v>0</v>
      </c>
      <c r="G300" s="305">
        <v>0</v>
      </c>
      <c r="H300" s="305">
        <v>0</v>
      </c>
      <c r="I300" s="305">
        <v>0</v>
      </c>
      <c r="J300" s="305">
        <v>0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0</v>
      </c>
      <c r="W300" s="305">
        <v>0</v>
      </c>
      <c r="X300" s="305">
        <v>0</v>
      </c>
      <c r="Y300" s="305">
        <v>0</v>
      </c>
      <c r="Z300" s="305">
        <v>0</v>
      </c>
      <c r="AA300" s="305">
        <v>0</v>
      </c>
      <c r="AB300" s="305">
        <v>0</v>
      </c>
      <c r="AC300" s="305">
        <v>0</v>
      </c>
      <c r="AD300" s="305">
        <v>0</v>
      </c>
      <c r="AE300" s="305">
        <v>0</v>
      </c>
      <c r="AF300" s="305">
        <v>0</v>
      </c>
      <c r="AG300" s="305">
        <v>0</v>
      </c>
      <c r="AH300" s="305">
        <v>0</v>
      </c>
      <c r="AI300" s="305">
        <v>0</v>
      </c>
      <c r="AJ300" s="305">
        <v>0</v>
      </c>
      <c r="AK300" s="305">
        <v>0</v>
      </c>
      <c r="AL300" s="305">
        <v>0</v>
      </c>
      <c r="AM300" s="305">
        <v>0</v>
      </c>
      <c r="AN300" s="305">
        <v>0</v>
      </c>
      <c r="AO300" s="305">
        <v>0</v>
      </c>
      <c r="AP300" s="305">
        <v>0</v>
      </c>
      <c r="AQ300" s="305">
        <v>0</v>
      </c>
      <c r="AR300" s="305">
        <v>0</v>
      </c>
      <c r="AS300" s="305">
        <v>0</v>
      </c>
      <c r="AT300" s="305">
        <v>0</v>
      </c>
      <c r="AU300" s="305">
        <v>0</v>
      </c>
      <c r="AV300" s="305">
        <v>0</v>
      </c>
      <c r="AW300" s="305">
        <v>0</v>
      </c>
      <c r="AX300" s="305">
        <v>0</v>
      </c>
      <c r="AY300" s="305">
        <v>0</v>
      </c>
      <c r="AZ300" s="305">
        <v>0</v>
      </c>
      <c r="BA300" s="305">
        <v>0</v>
      </c>
      <c r="BB300" s="305">
        <v>0</v>
      </c>
      <c r="BC300" s="305">
        <v>0</v>
      </c>
      <c r="BD300" s="305">
        <v>0</v>
      </c>
      <c r="BE300" s="305">
        <v>0</v>
      </c>
      <c r="BF300" s="305">
        <v>0</v>
      </c>
      <c r="BG300" s="305">
        <v>0</v>
      </c>
      <c r="BH300" s="305">
        <v>0</v>
      </c>
      <c r="BI300" s="305">
        <v>0</v>
      </c>
      <c r="BJ300" s="305">
        <v>0</v>
      </c>
      <c r="BK300" s="305">
        <v>0</v>
      </c>
      <c r="BL300" s="305">
        <v>23159.489872349997</v>
      </c>
      <c r="BM300" s="305">
        <v>0</v>
      </c>
      <c r="BN300" s="305">
        <v>0</v>
      </c>
      <c r="BO300" s="305">
        <v>0</v>
      </c>
      <c r="BP300" s="305">
        <v>0</v>
      </c>
      <c r="BQ300" s="305">
        <v>0</v>
      </c>
      <c r="BR300" s="305">
        <v>0</v>
      </c>
      <c r="BS300" s="305">
        <v>0</v>
      </c>
      <c r="BT300" s="305">
        <v>0</v>
      </c>
      <c r="BU300" s="305">
        <v>0</v>
      </c>
      <c r="BV300" s="305">
        <v>0</v>
      </c>
      <c r="BW300" s="123">
        <v>0</v>
      </c>
      <c r="BX300" s="123"/>
      <c r="BY300" s="123"/>
      <c r="BZ300" s="305"/>
      <c r="CA300" s="305"/>
    </row>
    <row r="301" spans="1:79" x14ac:dyDescent="0.2">
      <c r="A301" s="116"/>
      <c r="B301" s="116" t="s">
        <v>270</v>
      </c>
      <c r="C301" s="124"/>
      <c r="D301" s="305">
        <v>0</v>
      </c>
      <c r="E301" s="305">
        <v>0</v>
      </c>
      <c r="F301" s="305">
        <v>0</v>
      </c>
      <c r="G301" s="305">
        <v>0</v>
      </c>
      <c r="H301" s="305">
        <v>0</v>
      </c>
      <c r="I301" s="305">
        <v>0</v>
      </c>
      <c r="J301" s="305">
        <v>0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0</v>
      </c>
      <c r="W301" s="305">
        <v>0</v>
      </c>
      <c r="X301" s="305">
        <v>0</v>
      </c>
      <c r="Y301" s="305">
        <v>0</v>
      </c>
      <c r="Z301" s="305">
        <v>0</v>
      </c>
      <c r="AA301" s="305">
        <v>0</v>
      </c>
      <c r="AB301" s="305">
        <v>0</v>
      </c>
      <c r="AC301" s="305">
        <v>0</v>
      </c>
      <c r="AD301" s="305">
        <v>0</v>
      </c>
      <c r="AE301" s="305">
        <v>0</v>
      </c>
      <c r="AF301" s="305">
        <v>0</v>
      </c>
      <c r="AG301" s="305">
        <v>0</v>
      </c>
      <c r="AH301" s="305">
        <v>0</v>
      </c>
      <c r="AI301" s="305">
        <v>0</v>
      </c>
      <c r="AJ301" s="305">
        <v>0</v>
      </c>
      <c r="AK301" s="305">
        <v>0</v>
      </c>
      <c r="AL301" s="305">
        <v>0</v>
      </c>
      <c r="AM301" s="305">
        <v>0</v>
      </c>
      <c r="AN301" s="305">
        <v>0</v>
      </c>
      <c r="AO301" s="305">
        <v>0</v>
      </c>
      <c r="AP301" s="305">
        <v>0</v>
      </c>
      <c r="AQ301" s="305">
        <v>0</v>
      </c>
      <c r="AR301" s="305">
        <v>0</v>
      </c>
      <c r="AS301" s="305">
        <v>0</v>
      </c>
      <c r="AT301" s="305">
        <v>0</v>
      </c>
      <c r="AU301" s="305">
        <v>0</v>
      </c>
      <c r="AV301" s="305">
        <v>0</v>
      </c>
      <c r="AW301" s="305">
        <v>0</v>
      </c>
      <c r="AX301" s="305">
        <v>0</v>
      </c>
      <c r="AY301" s="305">
        <v>0</v>
      </c>
      <c r="AZ301" s="305">
        <v>0</v>
      </c>
      <c r="BA301" s="305">
        <v>0</v>
      </c>
      <c r="BB301" s="305">
        <v>0</v>
      </c>
      <c r="BC301" s="305">
        <v>0</v>
      </c>
      <c r="BD301" s="305">
        <v>0</v>
      </c>
      <c r="BE301" s="305">
        <v>0</v>
      </c>
      <c r="BF301" s="305">
        <v>0</v>
      </c>
      <c r="BG301" s="305">
        <v>0</v>
      </c>
      <c r="BH301" s="305">
        <v>0</v>
      </c>
      <c r="BI301" s="305">
        <v>0</v>
      </c>
      <c r="BJ301" s="305">
        <v>0</v>
      </c>
      <c r="BK301" s="305">
        <v>133361.39000000001</v>
      </c>
      <c r="BL301" s="117">
        <f>'FPC Sch 12&amp;26'!C36</f>
        <v>396586.54</v>
      </c>
      <c r="BM301" s="117">
        <f>'FPC Sch 12&amp;26'!D36</f>
        <v>-487952.68</v>
      </c>
      <c r="BN301" s="117">
        <f>'FPC Sch 12&amp;26'!E36</f>
        <v>140158.29999999999</v>
      </c>
      <c r="BO301" s="117">
        <f>'FPC Sch 12&amp;26'!F36</f>
        <v>83462.13</v>
      </c>
      <c r="BP301" s="117">
        <f>'FPC Sch 12&amp;26'!G36</f>
        <v>-487739.81</v>
      </c>
      <c r="BQ301" s="117">
        <f>'FPC Sch 12&amp;26'!H36</f>
        <v>312200.09000000003</v>
      </c>
      <c r="BR301" s="117">
        <f>'FPC Sch 12&amp;26'!I36</f>
        <v>-240110.51</v>
      </c>
      <c r="BS301" s="117">
        <f>'FPC Sch 12&amp;26'!J36</f>
        <v>-314158.28999999998</v>
      </c>
      <c r="BT301" s="117">
        <f>'FPC Sch 12&amp;26'!K36</f>
        <v>124940.51</v>
      </c>
      <c r="BU301" s="117">
        <f>'FPC Sch 12&amp;26'!L36</f>
        <v>-164322.35</v>
      </c>
      <c r="BV301" s="117">
        <f>'FPC Sch 12&amp;26'!M36</f>
        <v>141099.68</v>
      </c>
      <c r="BW301" s="117">
        <f>'FPC Sch 12&amp;26'!N36</f>
        <v>264865.32</v>
      </c>
      <c r="BX301" s="117"/>
      <c r="BY301" s="117"/>
      <c r="BZ301" s="305"/>
      <c r="CA301" s="305"/>
    </row>
    <row r="302" spans="1:79" x14ac:dyDescent="0.2">
      <c r="B302" s="39" t="s">
        <v>260</v>
      </c>
      <c r="D302" s="118">
        <f t="shared" ref="D302:BO302" si="802">SUM(D299:D301)</f>
        <v>0</v>
      </c>
      <c r="E302" s="118">
        <f t="shared" si="802"/>
        <v>0</v>
      </c>
      <c r="F302" s="118">
        <f t="shared" si="802"/>
        <v>0</v>
      </c>
      <c r="G302" s="118">
        <f t="shared" si="802"/>
        <v>0</v>
      </c>
      <c r="H302" s="118">
        <f t="shared" si="802"/>
        <v>0</v>
      </c>
      <c r="I302" s="118">
        <f t="shared" si="802"/>
        <v>0</v>
      </c>
      <c r="J302" s="118">
        <f t="shared" si="802"/>
        <v>0</v>
      </c>
      <c r="K302" s="118">
        <f t="shared" si="802"/>
        <v>0</v>
      </c>
      <c r="L302" s="118">
        <f t="shared" si="802"/>
        <v>0</v>
      </c>
      <c r="M302" s="118">
        <f t="shared" si="802"/>
        <v>0</v>
      </c>
      <c r="N302" s="118">
        <f t="shared" si="802"/>
        <v>0</v>
      </c>
      <c r="O302" s="118">
        <f t="shared" si="802"/>
        <v>0</v>
      </c>
      <c r="P302" s="118">
        <f t="shared" si="802"/>
        <v>0</v>
      </c>
      <c r="Q302" s="118">
        <f t="shared" si="802"/>
        <v>0</v>
      </c>
      <c r="R302" s="118">
        <f t="shared" si="802"/>
        <v>0</v>
      </c>
      <c r="S302" s="118">
        <f t="shared" si="802"/>
        <v>0</v>
      </c>
      <c r="T302" s="118">
        <f t="shared" si="802"/>
        <v>0</v>
      </c>
      <c r="U302" s="118">
        <f t="shared" si="802"/>
        <v>0</v>
      </c>
      <c r="V302" s="118">
        <f t="shared" si="802"/>
        <v>0</v>
      </c>
      <c r="W302" s="118">
        <f t="shared" si="802"/>
        <v>0</v>
      </c>
      <c r="X302" s="118">
        <f t="shared" si="802"/>
        <v>0</v>
      </c>
      <c r="Y302" s="118">
        <f t="shared" si="802"/>
        <v>0</v>
      </c>
      <c r="Z302" s="118">
        <f t="shared" si="802"/>
        <v>0</v>
      </c>
      <c r="AA302" s="118">
        <f t="shared" si="802"/>
        <v>0</v>
      </c>
      <c r="AB302" s="118">
        <f t="shared" si="802"/>
        <v>0</v>
      </c>
      <c r="AC302" s="118">
        <f t="shared" si="802"/>
        <v>0</v>
      </c>
      <c r="AD302" s="118">
        <f t="shared" si="802"/>
        <v>0</v>
      </c>
      <c r="AE302" s="118">
        <f t="shared" si="802"/>
        <v>0</v>
      </c>
      <c r="AF302" s="118">
        <f t="shared" si="802"/>
        <v>0</v>
      </c>
      <c r="AG302" s="118">
        <f t="shared" si="802"/>
        <v>0</v>
      </c>
      <c r="AH302" s="118">
        <f t="shared" si="802"/>
        <v>0</v>
      </c>
      <c r="AI302" s="118">
        <f t="shared" si="802"/>
        <v>0</v>
      </c>
      <c r="AJ302" s="118">
        <f t="shared" si="802"/>
        <v>0</v>
      </c>
      <c r="AK302" s="118">
        <f t="shared" si="802"/>
        <v>0</v>
      </c>
      <c r="AL302" s="118">
        <f t="shared" si="802"/>
        <v>0</v>
      </c>
      <c r="AM302" s="118">
        <f t="shared" si="802"/>
        <v>0</v>
      </c>
      <c r="AN302" s="118">
        <f t="shared" si="802"/>
        <v>0</v>
      </c>
      <c r="AO302" s="118">
        <f t="shared" si="802"/>
        <v>0</v>
      </c>
      <c r="AP302" s="118">
        <f t="shared" si="802"/>
        <v>0</v>
      </c>
      <c r="AQ302" s="118">
        <f t="shared" si="802"/>
        <v>0</v>
      </c>
      <c r="AR302" s="118">
        <f t="shared" si="802"/>
        <v>0</v>
      </c>
      <c r="AS302" s="118">
        <f t="shared" si="802"/>
        <v>0</v>
      </c>
      <c r="AT302" s="118">
        <f t="shared" si="802"/>
        <v>0</v>
      </c>
      <c r="AU302" s="118">
        <f t="shared" si="802"/>
        <v>0</v>
      </c>
      <c r="AV302" s="118">
        <f t="shared" si="802"/>
        <v>0</v>
      </c>
      <c r="AW302" s="118">
        <f t="shared" si="802"/>
        <v>0</v>
      </c>
      <c r="AX302" s="118">
        <f t="shared" si="802"/>
        <v>0</v>
      </c>
      <c r="AY302" s="118">
        <f t="shared" si="802"/>
        <v>0</v>
      </c>
      <c r="AZ302" s="118">
        <f t="shared" si="802"/>
        <v>0</v>
      </c>
      <c r="BA302" s="118">
        <f t="shared" si="802"/>
        <v>0</v>
      </c>
      <c r="BB302" s="118">
        <f t="shared" si="802"/>
        <v>0</v>
      </c>
      <c r="BC302" s="118">
        <f t="shared" si="802"/>
        <v>0</v>
      </c>
      <c r="BD302" s="118">
        <f t="shared" si="802"/>
        <v>0</v>
      </c>
      <c r="BE302" s="118">
        <f t="shared" si="802"/>
        <v>0</v>
      </c>
      <c r="BF302" s="118">
        <f t="shared" si="802"/>
        <v>0</v>
      </c>
      <c r="BG302" s="118">
        <f t="shared" si="802"/>
        <v>0</v>
      </c>
      <c r="BH302" s="118">
        <f t="shared" si="802"/>
        <v>0</v>
      </c>
      <c r="BI302" s="118">
        <f t="shared" si="802"/>
        <v>0</v>
      </c>
      <c r="BJ302" s="118">
        <f t="shared" si="802"/>
        <v>0</v>
      </c>
      <c r="BK302" s="118">
        <f t="shared" si="802"/>
        <v>133361.39000000001</v>
      </c>
      <c r="BL302" s="118">
        <f t="shared" si="802"/>
        <v>419746.02987234999</v>
      </c>
      <c r="BM302" s="118">
        <f t="shared" si="802"/>
        <v>-487952.68</v>
      </c>
      <c r="BN302" s="118">
        <f t="shared" si="802"/>
        <v>140158.29999999999</v>
      </c>
      <c r="BO302" s="118">
        <f t="shared" si="802"/>
        <v>83462.13</v>
      </c>
      <c r="BP302" s="118">
        <f t="shared" ref="BP302:BV302" si="803">SUM(BP299:BP301)</f>
        <v>-644260.68987235008</v>
      </c>
      <c r="BQ302" s="118">
        <f t="shared" si="803"/>
        <v>312200.09000000003</v>
      </c>
      <c r="BR302" s="118">
        <f t="shared" si="803"/>
        <v>-240110.51</v>
      </c>
      <c r="BS302" s="118">
        <f t="shared" si="803"/>
        <v>-314158.28999999998</v>
      </c>
      <c r="BT302" s="118">
        <f t="shared" si="803"/>
        <v>124940.51</v>
      </c>
      <c r="BU302" s="118">
        <f t="shared" si="803"/>
        <v>-164322.35</v>
      </c>
      <c r="BV302" s="118">
        <f t="shared" si="803"/>
        <v>141099.68</v>
      </c>
      <c r="BW302" s="118">
        <f t="shared" ref="BW302:CA302" si="804">SUM(BW299:BW301)</f>
        <v>264865.32</v>
      </c>
      <c r="BX302" s="118">
        <f t="shared" si="804"/>
        <v>0</v>
      </c>
      <c r="BY302" s="118">
        <f t="shared" si="804"/>
        <v>0</v>
      </c>
      <c r="BZ302" s="118">
        <f t="shared" si="804"/>
        <v>0</v>
      </c>
      <c r="CA302" s="118">
        <f t="shared" si="804"/>
        <v>0</v>
      </c>
    </row>
    <row r="303" spans="1:79" x14ac:dyDescent="0.2">
      <c r="B303" s="39" t="s">
        <v>261</v>
      </c>
      <c r="D303" s="115">
        <f t="shared" ref="D303:BO303" si="805">D298+D302</f>
        <v>0</v>
      </c>
      <c r="E303" s="115">
        <f t="shared" si="805"/>
        <v>0</v>
      </c>
      <c r="F303" s="115">
        <f t="shared" si="805"/>
        <v>0</v>
      </c>
      <c r="G303" s="115">
        <f t="shared" si="805"/>
        <v>0</v>
      </c>
      <c r="H303" s="115">
        <f t="shared" si="805"/>
        <v>0</v>
      </c>
      <c r="I303" s="115">
        <f t="shared" si="805"/>
        <v>0</v>
      </c>
      <c r="J303" s="115">
        <f t="shared" si="805"/>
        <v>0</v>
      </c>
      <c r="K303" s="115">
        <f t="shared" si="805"/>
        <v>0</v>
      </c>
      <c r="L303" s="115">
        <f t="shared" si="805"/>
        <v>0</v>
      </c>
      <c r="M303" s="115">
        <f t="shared" si="805"/>
        <v>0</v>
      </c>
      <c r="N303" s="115">
        <f t="shared" si="805"/>
        <v>0</v>
      </c>
      <c r="O303" s="115">
        <f t="shared" si="805"/>
        <v>0</v>
      </c>
      <c r="P303" s="115">
        <f t="shared" si="805"/>
        <v>0</v>
      </c>
      <c r="Q303" s="115">
        <f t="shared" si="805"/>
        <v>0</v>
      </c>
      <c r="R303" s="115">
        <f t="shared" si="805"/>
        <v>0</v>
      </c>
      <c r="S303" s="115">
        <f t="shared" si="805"/>
        <v>0</v>
      </c>
      <c r="T303" s="115">
        <f t="shared" si="805"/>
        <v>0</v>
      </c>
      <c r="U303" s="115">
        <f t="shared" si="805"/>
        <v>0</v>
      </c>
      <c r="V303" s="115">
        <f t="shared" si="805"/>
        <v>0</v>
      </c>
      <c r="W303" s="115">
        <f t="shared" si="805"/>
        <v>0</v>
      </c>
      <c r="X303" s="115">
        <f t="shared" si="805"/>
        <v>0</v>
      </c>
      <c r="Y303" s="115">
        <f t="shared" si="805"/>
        <v>0</v>
      </c>
      <c r="Z303" s="115">
        <f t="shared" si="805"/>
        <v>0</v>
      </c>
      <c r="AA303" s="115">
        <f t="shared" si="805"/>
        <v>0</v>
      </c>
      <c r="AB303" s="115">
        <f t="shared" si="805"/>
        <v>0</v>
      </c>
      <c r="AC303" s="115">
        <f t="shared" si="805"/>
        <v>0</v>
      </c>
      <c r="AD303" s="115">
        <f t="shared" si="805"/>
        <v>0</v>
      </c>
      <c r="AE303" s="115">
        <f t="shared" si="805"/>
        <v>0</v>
      </c>
      <c r="AF303" s="115">
        <f t="shared" si="805"/>
        <v>0</v>
      </c>
      <c r="AG303" s="115">
        <f t="shared" si="805"/>
        <v>0</v>
      </c>
      <c r="AH303" s="115">
        <f t="shared" si="805"/>
        <v>0</v>
      </c>
      <c r="AI303" s="115">
        <f t="shared" si="805"/>
        <v>0</v>
      </c>
      <c r="AJ303" s="115">
        <f t="shared" si="805"/>
        <v>0</v>
      </c>
      <c r="AK303" s="115">
        <f t="shared" si="805"/>
        <v>0</v>
      </c>
      <c r="AL303" s="115">
        <f t="shared" si="805"/>
        <v>0</v>
      </c>
      <c r="AM303" s="115">
        <f t="shared" si="805"/>
        <v>0</v>
      </c>
      <c r="AN303" s="115">
        <f t="shared" si="805"/>
        <v>0</v>
      </c>
      <c r="AO303" s="115">
        <f t="shared" si="805"/>
        <v>0</v>
      </c>
      <c r="AP303" s="115">
        <f t="shared" si="805"/>
        <v>0</v>
      </c>
      <c r="AQ303" s="115">
        <f t="shared" si="805"/>
        <v>0</v>
      </c>
      <c r="AR303" s="115">
        <f t="shared" si="805"/>
        <v>0</v>
      </c>
      <c r="AS303" s="115">
        <f t="shared" si="805"/>
        <v>0</v>
      </c>
      <c r="AT303" s="115">
        <f t="shared" si="805"/>
        <v>0</v>
      </c>
      <c r="AU303" s="115">
        <f t="shared" si="805"/>
        <v>0</v>
      </c>
      <c r="AV303" s="115">
        <f t="shared" si="805"/>
        <v>0</v>
      </c>
      <c r="AW303" s="115">
        <f t="shared" si="805"/>
        <v>0</v>
      </c>
      <c r="AX303" s="115">
        <f t="shared" si="805"/>
        <v>0</v>
      </c>
      <c r="AY303" s="115">
        <f t="shared" si="805"/>
        <v>0</v>
      </c>
      <c r="AZ303" s="115">
        <f t="shared" si="805"/>
        <v>0</v>
      </c>
      <c r="BA303" s="115">
        <f t="shared" si="805"/>
        <v>0</v>
      </c>
      <c r="BB303" s="115">
        <f t="shared" si="805"/>
        <v>0</v>
      </c>
      <c r="BC303" s="115">
        <f t="shared" si="805"/>
        <v>0</v>
      </c>
      <c r="BD303" s="115">
        <f t="shared" si="805"/>
        <v>0</v>
      </c>
      <c r="BE303" s="115">
        <f t="shared" si="805"/>
        <v>0</v>
      </c>
      <c r="BF303" s="115">
        <f t="shared" si="805"/>
        <v>0</v>
      </c>
      <c r="BG303" s="115">
        <f t="shared" si="805"/>
        <v>0</v>
      </c>
      <c r="BH303" s="115">
        <f t="shared" si="805"/>
        <v>0</v>
      </c>
      <c r="BI303" s="115">
        <f t="shared" si="805"/>
        <v>0</v>
      </c>
      <c r="BJ303" s="115">
        <f t="shared" si="805"/>
        <v>0</v>
      </c>
      <c r="BK303" s="115">
        <f t="shared" si="805"/>
        <v>133361.39000000001</v>
      </c>
      <c r="BL303" s="115">
        <f t="shared" si="805"/>
        <v>553107.41987235006</v>
      </c>
      <c r="BM303" s="115">
        <f t="shared" si="805"/>
        <v>65154.739872350066</v>
      </c>
      <c r="BN303" s="115">
        <f t="shared" si="805"/>
        <v>205313.03987235005</v>
      </c>
      <c r="BO303" s="115">
        <f t="shared" si="805"/>
        <v>288775.16987235006</v>
      </c>
      <c r="BP303" s="115">
        <f t="shared" ref="BP303:BV303" si="806">BP298+BP302</f>
        <v>-355485.52</v>
      </c>
      <c r="BQ303" s="115">
        <f t="shared" si="806"/>
        <v>-43285.429999999993</v>
      </c>
      <c r="BR303" s="115">
        <f t="shared" si="806"/>
        <v>-283395.94</v>
      </c>
      <c r="BS303" s="115">
        <f t="shared" si="806"/>
        <v>-597554.23</v>
      </c>
      <c r="BT303" s="115">
        <f t="shared" si="806"/>
        <v>-472613.72</v>
      </c>
      <c r="BU303" s="115">
        <f t="shared" si="806"/>
        <v>-636936.06999999995</v>
      </c>
      <c r="BV303" s="115">
        <f t="shared" si="806"/>
        <v>-495836.38999999996</v>
      </c>
      <c r="BW303" s="115">
        <f t="shared" ref="BW303:CA303" si="807">BW298+BW302</f>
        <v>-230971.06999999995</v>
      </c>
      <c r="BX303" s="115">
        <f t="shared" si="807"/>
        <v>-230971.06999999995</v>
      </c>
      <c r="BY303" s="115">
        <f t="shared" si="807"/>
        <v>-230971.06999999995</v>
      </c>
      <c r="BZ303" s="115">
        <f t="shared" si="807"/>
        <v>-230971.06999999995</v>
      </c>
      <c r="CA303" s="115">
        <f t="shared" si="807"/>
        <v>-230971.06999999995</v>
      </c>
    </row>
    <row r="304" spans="1:79" x14ac:dyDescent="0.2"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Y304" s="25"/>
      <c r="BZ304" s="25"/>
      <c r="CA304" s="25"/>
    </row>
    <row r="305" spans="1:79" x14ac:dyDescent="0.2">
      <c r="A305" s="106" t="s">
        <v>276</v>
      </c>
      <c r="C305" s="114">
        <v>18237261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Y305" s="25"/>
      <c r="BZ305" s="25"/>
      <c r="CA305" s="25"/>
    </row>
    <row r="306" spans="1:79" x14ac:dyDescent="0.2">
      <c r="B306" s="39" t="s">
        <v>257</v>
      </c>
      <c r="C306" s="114">
        <v>25400661</v>
      </c>
      <c r="D306" s="115">
        <f t="shared" ref="D306:BK306" si="808">C311</f>
        <v>0</v>
      </c>
      <c r="E306" s="115">
        <f t="shared" si="808"/>
        <v>0</v>
      </c>
      <c r="F306" s="115">
        <f t="shared" si="808"/>
        <v>0</v>
      </c>
      <c r="G306" s="115">
        <f t="shared" si="808"/>
        <v>0</v>
      </c>
      <c r="H306" s="115">
        <f t="shared" si="808"/>
        <v>0</v>
      </c>
      <c r="I306" s="115">
        <f t="shared" si="808"/>
        <v>0</v>
      </c>
      <c r="J306" s="115">
        <f t="shared" si="808"/>
        <v>0</v>
      </c>
      <c r="K306" s="115">
        <f t="shared" si="808"/>
        <v>0</v>
      </c>
      <c r="L306" s="115">
        <f t="shared" si="808"/>
        <v>0</v>
      </c>
      <c r="M306" s="115">
        <f t="shared" si="808"/>
        <v>0</v>
      </c>
      <c r="N306" s="115">
        <f t="shared" si="808"/>
        <v>0</v>
      </c>
      <c r="O306" s="115">
        <f t="shared" si="808"/>
        <v>0</v>
      </c>
      <c r="P306" s="115">
        <f t="shared" si="808"/>
        <v>0</v>
      </c>
      <c r="Q306" s="115">
        <f t="shared" si="808"/>
        <v>0</v>
      </c>
      <c r="R306" s="115">
        <f t="shared" si="808"/>
        <v>0</v>
      </c>
      <c r="S306" s="115">
        <f t="shared" si="808"/>
        <v>0</v>
      </c>
      <c r="T306" s="115">
        <f t="shared" si="808"/>
        <v>0</v>
      </c>
      <c r="U306" s="115">
        <f t="shared" si="808"/>
        <v>0</v>
      </c>
      <c r="V306" s="115">
        <f t="shared" si="808"/>
        <v>0</v>
      </c>
      <c r="W306" s="115">
        <f t="shared" si="808"/>
        <v>0</v>
      </c>
      <c r="X306" s="115">
        <f t="shared" si="808"/>
        <v>0</v>
      </c>
      <c r="Y306" s="115">
        <f t="shared" si="808"/>
        <v>0</v>
      </c>
      <c r="Z306" s="115">
        <f t="shared" si="808"/>
        <v>0</v>
      </c>
      <c r="AA306" s="115">
        <f t="shared" si="808"/>
        <v>0</v>
      </c>
      <c r="AB306" s="115">
        <f t="shared" si="808"/>
        <v>0</v>
      </c>
      <c r="AC306" s="115">
        <f t="shared" si="808"/>
        <v>0</v>
      </c>
      <c r="AD306" s="115">
        <f t="shared" si="808"/>
        <v>0</v>
      </c>
      <c r="AE306" s="115">
        <f t="shared" si="808"/>
        <v>0</v>
      </c>
      <c r="AF306" s="115">
        <f t="shared" si="808"/>
        <v>0</v>
      </c>
      <c r="AG306" s="115">
        <f t="shared" si="808"/>
        <v>0</v>
      </c>
      <c r="AH306" s="115">
        <f t="shared" si="808"/>
        <v>0</v>
      </c>
      <c r="AI306" s="115">
        <f t="shared" si="808"/>
        <v>0</v>
      </c>
      <c r="AJ306" s="115">
        <f t="shared" si="808"/>
        <v>0</v>
      </c>
      <c r="AK306" s="115">
        <f t="shared" si="808"/>
        <v>0</v>
      </c>
      <c r="AL306" s="115">
        <f t="shared" si="808"/>
        <v>0</v>
      </c>
      <c r="AM306" s="115">
        <f t="shared" si="808"/>
        <v>0</v>
      </c>
      <c r="AN306" s="115">
        <f t="shared" si="808"/>
        <v>0</v>
      </c>
      <c r="AO306" s="115">
        <f t="shared" si="808"/>
        <v>0</v>
      </c>
      <c r="AP306" s="115">
        <f t="shared" si="808"/>
        <v>0</v>
      </c>
      <c r="AQ306" s="115">
        <f t="shared" si="808"/>
        <v>0</v>
      </c>
      <c r="AR306" s="115">
        <f t="shared" si="808"/>
        <v>0</v>
      </c>
      <c r="AS306" s="115">
        <f t="shared" si="808"/>
        <v>0</v>
      </c>
      <c r="AT306" s="115">
        <f t="shared" si="808"/>
        <v>0</v>
      </c>
      <c r="AU306" s="115">
        <f t="shared" si="808"/>
        <v>0</v>
      </c>
      <c r="AV306" s="115">
        <f t="shared" si="808"/>
        <v>0</v>
      </c>
      <c r="AW306" s="115">
        <f t="shared" si="808"/>
        <v>0</v>
      </c>
      <c r="AX306" s="115">
        <f t="shared" si="808"/>
        <v>0</v>
      </c>
      <c r="AY306" s="115">
        <f t="shared" si="808"/>
        <v>0</v>
      </c>
      <c r="AZ306" s="115">
        <f t="shared" si="808"/>
        <v>0</v>
      </c>
      <c r="BA306" s="115">
        <f t="shared" si="808"/>
        <v>0</v>
      </c>
      <c r="BB306" s="115">
        <f t="shared" si="808"/>
        <v>0</v>
      </c>
      <c r="BC306" s="115">
        <f t="shared" si="808"/>
        <v>0</v>
      </c>
      <c r="BD306" s="115">
        <f t="shared" si="808"/>
        <v>0</v>
      </c>
      <c r="BE306" s="115">
        <f t="shared" si="808"/>
        <v>0</v>
      </c>
      <c r="BF306" s="115">
        <f t="shared" si="808"/>
        <v>0</v>
      </c>
      <c r="BG306" s="115">
        <f t="shared" si="808"/>
        <v>0</v>
      </c>
      <c r="BH306" s="115">
        <f t="shared" si="808"/>
        <v>0</v>
      </c>
      <c r="BI306" s="115">
        <f t="shared" si="808"/>
        <v>0</v>
      </c>
      <c r="BJ306" s="115">
        <f t="shared" si="808"/>
        <v>0</v>
      </c>
      <c r="BK306" s="115">
        <f t="shared" si="808"/>
        <v>0</v>
      </c>
      <c r="BL306" s="115">
        <f>BK311</f>
        <v>-86393.95</v>
      </c>
      <c r="BM306" s="115">
        <f>BL311</f>
        <v>-338743.21661795996</v>
      </c>
      <c r="BN306" s="115">
        <f>BM311</f>
        <v>-200654.27661795996</v>
      </c>
      <c r="BO306" s="115">
        <f t="shared" ref="BO306" si="809">BN311</f>
        <v>-253486.12661795996</v>
      </c>
      <c r="BP306" s="115">
        <f t="shared" ref="BP306" si="810">BO311</f>
        <v>-562922.13661795994</v>
      </c>
      <c r="BQ306" s="115">
        <f t="shared" ref="BQ306" si="811">BP311</f>
        <v>-911783.41999999993</v>
      </c>
      <c r="BR306" s="115">
        <f t="shared" ref="BR306" si="812">BQ311</f>
        <v>-783538.45</v>
      </c>
      <c r="BS306" s="115">
        <f t="shared" ref="BS306" si="813">BR311</f>
        <v>-720072.05999999994</v>
      </c>
      <c r="BT306" s="115">
        <f t="shared" ref="BT306" si="814">BS311</f>
        <v>-497478.35</v>
      </c>
      <c r="BU306" s="115">
        <f t="shared" ref="BU306" si="815">BT311</f>
        <v>-395577.1</v>
      </c>
      <c r="BV306" s="115">
        <f t="shared" ref="BV306" si="816">BU311</f>
        <v>-508806.27999999997</v>
      </c>
      <c r="BW306" s="115">
        <f t="shared" ref="BW306" si="817">BV311</f>
        <v>-427480.17999999993</v>
      </c>
      <c r="BX306" s="115">
        <f t="shared" ref="BX306" si="818">BW311</f>
        <v>-319648.24999999994</v>
      </c>
      <c r="BY306" s="115">
        <f t="shared" ref="BY306" si="819">BX311</f>
        <v>-319648.24999999994</v>
      </c>
      <c r="BZ306" s="115">
        <f t="shared" ref="BZ306" si="820">BY311</f>
        <v>-319648.24999999994</v>
      </c>
      <c r="CA306" s="115">
        <f t="shared" ref="CA306" si="821">BZ311</f>
        <v>-319648.24999999994</v>
      </c>
    </row>
    <row r="307" spans="1:79" x14ac:dyDescent="0.2">
      <c r="A307" s="121"/>
      <c r="B307" s="116" t="s">
        <v>258</v>
      </c>
      <c r="C307" s="116"/>
      <c r="D307" s="305">
        <v>0</v>
      </c>
      <c r="E307" s="305">
        <v>0</v>
      </c>
      <c r="F307" s="305">
        <v>0</v>
      </c>
      <c r="G307" s="305">
        <v>0</v>
      </c>
      <c r="H307" s="305">
        <v>0</v>
      </c>
      <c r="I307" s="305">
        <v>0</v>
      </c>
      <c r="J307" s="305">
        <v>0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0</v>
      </c>
      <c r="W307" s="305">
        <v>0</v>
      </c>
      <c r="X307" s="305">
        <v>0</v>
      </c>
      <c r="Y307" s="305">
        <v>0</v>
      </c>
      <c r="Z307" s="305">
        <v>0</v>
      </c>
      <c r="AA307" s="305">
        <v>0</v>
      </c>
      <c r="AB307" s="305">
        <v>0</v>
      </c>
      <c r="AC307" s="305">
        <v>0</v>
      </c>
      <c r="AD307" s="305">
        <v>0</v>
      </c>
      <c r="AE307" s="305">
        <v>0</v>
      </c>
      <c r="AF307" s="305">
        <v>0</v>
      </c>
      <c r="AG307" s="305">
        <v>0</v>
      </c>
      <c r="AH307" s="305">
        <v>0</v>
      </c>
      <c r="AI307" s="305">
        <v>0</v>
      </c>
      <c r="AJ307" s="305">
        <v>0</v>
      </c>
      <c r="AK307" s="305">
        <v>0</v>
      </c>
      <c r="AL307" s="305">
        <v>0</v>
      </c>
      <c r="AM307" s="305">
        <v>0</v>
      </c>
      <c r="AN307" s="305">
        <v>0</v>
      </c>
      <c r="AO307" s="305">
        <v>0</v>
      </c>
      <c r="AP307" s="305">
        <v>0</v>
      </c>
      <c r="AQ307" s="305">
        <v>0</v>
      </c>
      <c r="AR307" s="305">
        <v>0</v>
      </c>
      <c r="AS307" s="305">
        <v>0</v>
      </c>
      <c r="AT307" s="305">
        <v>0</v>
      </c>
      <c r="AU307" s="305">
        <v>0</v>
      </c>
      <c r="AV307" s="305">
        <v>0</v>
      </c>
      <c r="AW307" s="305">
        <v>0</v>
      </c>
      <c r="AX307" s="305">
        <v>0</v>
      </c>
      <c r="AY307" s="305">
        <v>0</v>
      </c>
      <c r="AZ307" s="305">
        <v>0</v>
      </c>
      <c r="BA307" s="305">
        <v>0</v>
      </c>
      <c r="BB307" s="305">
        <v>0</v>
      </c>
      <c r="BC307" s="305">
        <v>0</v>
      </c>
      <c r="BD307" s="305">
        <v>0</v>
      </c>
      <c r="BE307" s="305">
        <v>0</v>
      </c>
      <c r="BF307" s="305">
        <v>0</v>
      </c>
      <c r="BG307" s="305">
        <v>0</v>
      </c>
      <c r="BH307" s="305">
        <v>0</v>
      </c>
      <c r="BI307" s="305">
        <v>0</v>
      </c>
      <c r="BJ307" s="305">
        <v>0</v>
      </c>
      <c r="BK307" s="305">
        <v>0</v>
      </c>
      <c r="BL307" s="305">
        <v>0</v>
      </c>
      <c r="BM307" s="305">
        <v>0</v>
      </c>
      <c r="BN307" s="305">
        <v>0</v>
      </c>
      <c r="BO307" s="305">
        <v>0</v>
      </c>
      <c r="BP307" s="305">
        <v>71095.116617959997</v>
      </c>
      <c r="BQ307" s="305">
        <v>0</v>
      </c>
      <c r="BR307" s="305">
        <v>0</v>
      </c>
      <c r="BS307" s="305">
        <v>0</v>
      </c>
      <c r="BT307" s="305">
        <v>0</v>
      </c>
      <c r="BU307" s="305">
        <v>0</v>
      </c>
      <c r="BV307" s="305">
        <v>0</v>
      </c>
      <c r="BW307" s="123">
        <v>0</v>
      </c>
      <c r="BX307" s="123"/>
      <c r="BY307" s="123"/>
      <c r="BZ307" s="305"/>
      <c r="CA307" s="305"/>
    </row>
    <row r="308" spans="1:79" x14ac:dyDescent="0.2">
      <c r="A308" s="121"/>
      <c r="B308" s="116" t="s">
        <v>288</v>
      </c>
      <c r="C308" s="116"/>
      <c r="D308" s="305">
        <v>0</v>
      </c>
      <c r="E308" s="305">
        <v>0</v>
      </c>
      <c r="F308" s="305">
        <v>0</v>
      </c>
      <c r="G308" s="305">
        <v>0</v>
      </c>
      <c r="H308" s="305">
        <v>0</v>
      </c>
      <c r="I308" s="305">
        <v>0</v>
      </c>
      <c r="J308" s="305">
        <v>0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0</v>
      </c>
      <c r="W308" s="305">
        <v>0</v>
      </c>
      <c r="X308" s="305">
        <v>0</v>
      </c>
      <c r="Y308" s="305">
        <v>0</v>
      </c>
      <c r="Z308" s="305">
        <v>0</v>
      </c>
      <c r="AA308" s="305">
        <v>0</v>
      </c>
      <c r="AB308" s="305">
        <v>0</v>
      </c>
      <c r="AC308" s="305">
        <v>0</v>
      </c>
      <c r="AD308" s="305">
        <v>0</v>
      </c>
      <c r="AE308" s="305">
        <v>0</v>
      </c>
      <c r="AF308" s="305">
        <v>0</v>
      </c>
      <c r="AG308" s="305">
        <v>0</v>
      </c>
      <c r="AH308" s="305">
        <v>0</v>
      </c>
      <c r="AI308" s="305">
        <v>0</v>
      </c>
      <c r="AJ308" s="305">
        <v>0</v>
      </c>
      <c r="AK308" s="305">
        <v>0</v>
      </c>
      <c r="AL308" s="305">
        <v>0</v>
      </c>
      <c r="AM308" s="305">
        <v>0</v>
      </c>
      <c r="AN308" s="305">
        <v>0</v>
      </c>
      <c r="AO308" s="305">
        <v>0</v>
      </c>
      <c r="AP308" s="305">
        <v>0</v>
      </c>
      <c r="AQ308" s="305">
        <v>0</v>
      </c>
      <c r="AR308" s="305">
        <v>0</v>
      </c>
      <c r="AS308" s="305">
        <v>0</v>
      </c>
      <c r="AT308" s="305">
        <v>0</v>
      </c>
      <c r="AU308" s="305">
        <v>0</v>
      </c>
      <c r="AV308" s="305">
        <v>0</v>
      </c>
      <c r="AW308" s="305">
        <v>0</v>
      </c>
      <c r="AX308" s="305">
        <v>0</v>
      </c>
      <c r="AY308" s="305">
        <v>0</v>
      </c>
      <c r="AZ308" s="305">
        <v>0</v>
      </c>
      <c r="BA308" s="305">
        <v>0</v>
      </c>
      <c r="BB308" s="305">
        <v>0</v>
      </c>
      <c r="BC308" s="305">
        <v>0</v>
      </c>
      <c r="BD308" s="305">
        <v>0</v>
      </c>
      <c r="BE308" s="305">
        <v>0</v>
      </c>
      <c r="BF308" s="305">
        <v>0</v>
      </c>
      <c r="BG308" s="305">
        <v>0</v>
      </c>
      <c r="BH308" s="305">
        <v>0</v>
      </c>
      <c r="BI308" s="305">
        <v>0</v>
      </c>
      <c r="BJ308" s="305">
        <v>0</v>
      </c>
      <c r="BK308" s="305">
        <v>0</v>
      </c>
      <c r="BL308" s="305">
        <v>15298.833382039998</v>
      </c>
      <c r="BM308" s="305">
        <v>0</v>
      </c>
      <c r="BN308" s="305">
        <v>0</v>
      </c>
      <c r="BO308" s="305">
        <v>0</v>
      </c>
      <c r="BP308" s="305">
        <v>0</v>
      </c>
      <c r="BQ308" s="305">
        <v>0</v>
      </c>
      <c r="BR308" s="305">
        <v>0</v>
      </c>
      <c r="BS308" s="305">
        <v>0</v>
      </c>
      <c r="BT308" s="305">
        <v>0</v>
      </c>
      <c r="BU308" s="305">
        <v>0</v>
      </c>
      <c r="BV308" s="305">
        <v>0</v>
      </c>
      <c r="BW308" s="123">
        <v>0</v>
      </c>
      <c r="BX308" s="123"/>
      <c r="BY308" s="123"/>
      <c r="BZ308" s="305"/>
      <c r="CA308" s="305"/>
    </row>
    <row r="309" spans="1:79" x14ac:dyDescent="0.2">
      <c r="A309" s="116"/>
      <c r="B309" s="116" t="s">
        <v>270</v>
      </c>
      <c r="C309" s="124"/>
      <c r="D309" s="305">
        <v>0</v>
      </c>
      <c r="E309" s="305">
        <v>0</v>
      </c>
      <c r="F309" s="305">
        <v>0</v>
      </c>
      <c r="G309" s="305">
        <v>0</v>
      </c>
      <c r="H309" s="305">
        <v>0</v>
      </c>
      <c r="I309" s="305">
        <v>0</v>
      </c>
      <c r="J309" s="305">
        <v>0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0</v>
      </c>
      <c r="W309" s="305">
        <v>0</v>
      </c>
      <c r="X309" s="305">
        <v>0</v>
      </c>
      <c r="Y309" s="305">
        <v>0</v>
      </c>
      <c r="Z309" s="305">
        <v>0</v>
      </c>
      <c r="AA309" s="305">
        <v>0</v>
      </c>
      <c r="AB309" s="305">
        <v>0</v>
      </c>
      <c r="AC309" s="305">
        <v>0</v>
      </c>
      <c r="AD309" s="305">
        <v>0</v>
      </c>
      <c r="AE309" s="305">
        <v>0</v>
      </c>
      <c r="AF309" s="305">
        <v>0</v>
      </c>
      <c r="AG309" s="305">
        <v>0</v>
      </c>
      <c r="AH309" s="305">
        <v>0</v>
      </c>
      <c r="AI309" s="305">
        <v>0</v>
      </c>
      <c r="AJ309" s="305">
        <v>0</v>
      </c>
      <c r="AK309" s="305">
        <v>0</v>
      </c>
      <c r="AL309" s="305">
        <v>0</v>
      </c>
      <c r="AM309" s="305">
        <v>0</v>
      </c>
      <c r="AN309" s="305">
        <v>0</v>
      </c>
      <c r="AO309" s="305">
        <v>0</v>
      </c>
      <c r="AP309" s="305">
        <v>0</v>
      </c>
      <c r="AQ309" s="305">
        <v>0</v>
      </c>
      <c r="AR309" s="305">
        <v>0</v>
      </c>
      <c r="AS309" s="305">
        <v>0</v>
      </c>
      <c r="AT309" s="305">
        <v>0</v>
      </c>
      <c r="AU309" s="305">
        <v>0</v>
      </c>
      <c r="AV309" s="305">
        <v>0</v>
      </c>
      <c r="AW309" s="305">
        <v>0</v>
      </c>
      <c r="AX309" s="305">
        <v>0</v>
      </c>
      <c r="AY309" s="305">
        <v>0</v>
      </c>
      <c r="AZ309" s="305">
        <v>0</v>
      </c>
      <c r="BA309" s="305">
        <v>0</v>
      </c>
      <c r="BB309" s="305">
        <v>0</v>
      </c>
      <c r="BC309" s="305">
        <v>0</v>
      </c>
      <c r="BD309" s="305">
        <v>0</v>
      </c>
      <c r="BE309" s="305">
        <v>0</v>
      </c>
      <c r="BF309" s="305">
        <v>0</v>
      </c>
      <c r="BG309" s="305">
        <v>0</v>
      </c>
      <c r="BH309" s="305">
        <v>0</v>
      </c>
      <c r="BI309" s="305">
        <v>0</v>
      </c>
      <c r="BJ309" s="305">
        <v>0</v>
      </c>
      <c r="BK309" s="305">
        <v>-86393.95</v>
      </c>
      <c r="BL309" s="117">
        <f>'FPC Sch 10&amp;31'!C36</f>
        <v>-267648.09999999998</v>
      </c>
      <c r="BM309" s="117">
        <f>'FPC Sch 10&amp;31'!D36</f>
        <v>138088.94</v>
      </c>
      <c r="BN309" s="117">
        <f>'FPC Sch 10&amp;31'!E36</f>
        <v>-52831.85</v>
      </c>
      <c r="BO309" s="117">
        <f>'FPC Sch 10&amp;31'!F36</f>
        <v>-309436.01</v>
      </c>
      <c r="BP309" s="117">
        <f>'FPC Sch 10&amp;31'!G36</f>
        <v>-419956.4</v>
      </c>
      <c r="BQ309" s="117">
        <f>'FPC Sch 10&amp;31'!H36</f>
        <v>128244.97</v>
      </c>
      <c r="BR309" s="117">
        <f>'FPC Sch 10&amp;31'!I36</f>
        <v>63466.39</v>
      </c>
      <c r="BS309" s="117">
        <f>'FPC Sch 10&amp;31'!J36</f>
        <v>222593.71</v>
      </c>
      <c r="BT309" s="117">
        <f>'FPC Sch 10&amp;31'!K36</f>
        <v>101901.25</v>
      </c>
      <c r="BU309" s="117">
        <f>'FPC Sch 10&amp;31'!L36</f>
        <v>-113229.18</v>
      </c>
      <c r="BV309" s="117">
        <f>'FPC Sch 10&amp;31'!M36</f>
        <v>81326.100000000006</v>
      </c>
      <c r="BW309" s="117">
        <f>'FPC Sch 10&amp;31'!N36</f>
        <v>107831.93</v>
      </c>
      <c r="BX309" s="117"/>
      <c r="BY309" s="117"/>
      <c r="BZ309" s="305"/>
      <c r="CA309" s="305"/>
    </row>
    <row r="310" spans="1:79" x14ac:dyDescent="0.2">
      <c r="B310" s="39" t="s">
        <v>260</v>
      </c>
      <c r="D310" s="118">
        <f t="shared" ref="D310:BO310" si="822">SUM(D307:D309)</f>
        <v>0</v>
      </c>
      <c r="E310" s="118">
        <f t="shared" si="822"/>
        <v>0</v>
      </c>
      <c r="F310" s="118">
        <f t="shared" si="822"/>
        <v>0</v>
      </c>
      <c r="G310" s="118">
        <f t="shared" si="822"/>
        <v>0</v>
      </c>
      <c r="H310" s="118">
        <f t="shared" si="822"/>
        <v>0</v>
      </c>
      <c r="I310" s="118">
        <f t="shared" si="822"/>
        <v>0</v>
      </c>
      <c r="J310" s="118">
        <f t="shared" si="822"/>
        <v>0</v>
      </c>
      <c r="K310" s="118">
        <f t="shared" si="822"/>
        <v>0</v>
      </c>
      <c r="L310" s="118">
        <f t="shared" si="822"/>
        <v>0</v>
      </c>
      <c r="M310" s="118">
        <f t="shared" si="822"/>
        <v>0</v>
      </c>
      <c r="N310" s="118">
        <f t="shared" si="822"/>
        <v>0</v>
      </c>
      <c r="O310" s="118">
        <f t="shared" si="822"/>
        <v>0</v>
      </c>
      <c r="P310" s="118">
        <f t="shared" si="822"/>
        <v>0</v>
      </c>
      <c r="Q310" s="118">
        <f t="shared" si="822"/>
        <v>0</v>
      </c>
      <c r="R310" s="118">
        <f t="shared" si="822"/>
        <v>0</v>
      </c>
      <c r="S310" s="118">
        <f t="shared" si="822"/>
        <v>0</v>
      </c>
      <c r="T310" s="118">
        <f t="shared" si="822"/>
        <v>0</v>
      </c>
      <c r="U310" s="118">
        <f t="shared" si="822"/>
        <v>0</v>
      </c>
      <c r="V310" s="118">
        <f t="shared" si="822"/>
        <v>0</v>
      </c>
      <c r="W310" s="118">
        <f t="shared" si="822"/>
        <v>0</v>
      </c>
      <c r="X310" s="118">
        <f t="shared" si="822"/>
        <v>0</v>
      </c>
      <c r="Y310" s="118">
        <f t="shared" si="822"/>
        <v>0</v>
      </c>
      <c r="Z310" s="118">
        <f t="shared" si="822"/>
        <v>0</v>
      </c>
      <c r="AA310" s="118">
        <f t="shared" si="822"/>
        <v>0</v>
      </c>
      <c r="AB310" s="118">
        <f t="shared" si="822"/>
        <v>0</v>
      </c>
      <c r="AC310" s="118">
        <f t="shared" si="822"/>
        <v>0</v>
      </c>
      <c r="AD310" s="118">
        <f t="shared" si="822"/>
        <v>0</v>
      </c>
      <c r="AE310" s="118">
        <f t="shared" si="822"/>
        <v>0</v>
      </c>
      <c r="AF310" s="118">
        <f t="shared" si="822"/>
        <v>0</v>
      </c>
      <c r="AG310" s="118">
        <f t="shared" si="822"/>
        <v>0</v>
      </c>
      <c r="AH310" s="118">
        <f t="shared" si="822"/>
        <v>0</v>
      </c>
      <c r="AI310" s="118">
        <f t="shared" si="822"/>
        <v>0</v>
      </c>
      <c r="AJ310" s="118">
        <f t="shared" si="822"/>
        <v>0</v>
      </c>
      <c r="AK310" s="118">
        <f t="shared" si="822"/>
        <v>0</v>
      </c>
      <c r="AL310" s="118">
        <f t="shared" si="822"/>
        <v>0</v>
      </c>
      <c r="AM310" s="118">
        <f t="shared" si="822"/>
        <v>0</v>
      </c>
      <c r="AN310" s="118">
        <f t="shared" si="822"/>
        <v>0</v>
      </c>
      <c r="AO310" s="118">
        <f t="shared" si="822"/>
        <v>0</v>
      </c>
      <c r="AP310" s="118">
        <f t="shared" si="822"/>
        <v>0</v>
      </c>
      <c r="AQ310" s="118">
        <f t="shared" si="822"/>
        <v>0</v>
      </c>
      <c r="AR310" s="118">
        <f t="shared" si="822"/>
        <v>0</v>
      </c>
      <c r="AS310" s="118">
        <f t="shared" si="822"/>
        <v>0</v>
      </c>
      <c r="AT310" s="118">
        <f t="shared" si="822"/>
        <v>0</v>
      </c>
      <c r="AU310" s="118">
        <f t="shared" si="822"/>
        <v>0</v>
      </c>
      <c r="AV310" s="118">
        <f t="shared" si="822"/>
        <v>0</v>
      </c>
      <c r="AW310" s="118">
        <f t="shared" si="822"/>
        <v>0</v>
      </c>
      <c r="AX310" s="118">
        <f t="shared" si="822"/>
        <v>0</v>
      </c>
      <c r="AY310" s="118">
        <f t="shared" si="822"/>
        <v>0</v>
      </c>
      <c r="AZ310" s="118">
        <f t="shared" si="822"/>
        <v>0</v>
      </c>
      <c r="BA310" s="118">
        <f t="shared" si="822"/>
        <v>0</v>
      </c>
      <c r="BB310" s="118">
        <f t="shared" si="822"/>
        <v>0</v>
      </c>
      <c r="BC310" s="118">
        <f t="shared" si="822"/>
        <v>0</v>
      </c>
      <c r="BD310" s="118">
        <f t="shared" si="822"/>
        <v>0</v>
      </c>
      <c r="BE310" s="118">
        <f t="shared" si="822"/>
        <v>0</v>
      </c>
      <c r="BF310" s="118">
        <f t="shared" si="822"/>
        <v>0</v>
      </c>
      <c r="BG310" s="118">
        <f t="shared" si="822"/>
        <v>0</v>
      </c>
      <c r="BH310" s="118">
        <f t="shared" si="822"/>
        <v>0</v>
      </c>
      <c r="BI310" s="118">
        <f t="shared" si="822"/>
        <v>0</v>
      </c>
      <c r="BJ310" s="118">
        <f t="shared" si="822"/>
        <v>0</v>
      </c>
      <c r="BK310" s="118">
        <f t="shared" si="822"/>
        <v>-86393.95</v>
      </c>
      <c r="BL310" s="118">
        <f t="shared" si="822"/>
        <v>-252349.26661795998</v>
      </c>
      <c r="BM310" s="118">
        <f t="shared" si="822"/>
        <v>138088.94</v>
      </c>
      <c r="BN310" s="118">
        <f t="shared" si="822"/>
        <v>-52831.85</v>
      </c>
      <c r="BO310" s="118">
        <f t="shared" si="822"/>
        <v>-309436.01</v>
      </c>
      <c r="BP310" s="118">
        <f t="shared" ref="BP310:BV310" si="823">SUM(BP307:BP309)</f>
        <v>-348861.28338204004</v>
      </c>
      <c r="BQ310" s="118">
        <f t="shared" si="823"/>
        <v>128244.97</v>
      </c>
      <c r="BR310" s="118">
        <f t="shared" si="823"/>
        <v>63466.39</v>
      </c>
      <c r="BS310" s="118">
        <f t="shared" si="823"/>
        <v>222593.71</v>
      </c>
      <c r="BT310" s="118">
        <f t="shared" si="823"/>
        <v>101901.25</v>
      </c>
      <c r="BU310" s="118">
        <f t="shared" si="823"/>
        <v>-113229.18</v>
      </c>
      <c r="BV310" s="118">
        <f t="shared" si="823"/>
        <v>81326.100000000006</v>
      </c>
      <c r="BW310" s="118">
        <f t="shared" ref="BW310:CA310" si="824">SUM(BW307:BW309)</f>
        <v>107831.93</v>
      </c>
      <c r="BX310" s="118">
        <f t="shared" si="824"/>
        <v>0</v>
      </c>
      <c r="BY310" s="118">
        <f t="shared" si="824"/>
        <v>0</v>
      </c>
      <c r="BZ310" s="118">
        <f t="shared" si="824"/>
        <v>0</v>
      </c>
      <c r="CA310" s="118">
        <f t="shared" si="824"/>
        <v>0</v>
      </c>
    </row>
    <row r="311" spans="1:79" x14ac:dyDescent="0.2">
      <c r="B311" s="39" t="s">
        <v>261</v>
      </c>
      <c r="D311" s="115">
        <f t="shared" ref="D311:BO311" si="825">D306+D310</f>
        <v>0</v>
      </c>
      <c r="E311" s="115">
        <f t="shared" si="825"/>
        <v>0</v>
      </c>
      <c r="F311" s="115">
        <f t="shared" si="825"/>
        <v>0</v>
      </c>
      <c r="G311" s="115">
        <f t="shared" si="825"/>
        <v>0</v>
      </c>
      <c r="H311" s="115">
        <f t="shared" si="825"/>
        <v>0</v>
      </c>
      <c r="I311" s="115">
        <f t="shared" si="825"/>
        <v>0</v>
      </c>
      <c r="J311" s="115">
        <f t="shared" si="825"/>
        <v>0</v>
      </c>
      <c r="K311" s="115">
        <f t="shared" si="825"/>
        <v>0</v>
      </c>
      <c r="L311" s="115">
        <f t="shared" si="825"/>
        <v>0</v>
      </c>
      <c r="M311" s="115">
        <f t="shared" si="825"/>
        <v>0</v>
      </c>
      <c r="N311" s="115">
        <f t="shared" si="825"/>
        <v>0</v>
      </c>
      <c r="O311" s="115">
        <f t="shared" si="825"/>
        <v>0</v>
      </c>
      <c r="P311" s="115">
        <f t="shared" si="825"/>
        <v>0</v>
      </c>
      <c r="Q311" s="115">
        <f t="shared" si="825"/>
        <v>0</v>
      </c>
      <c r="R311" s="115">
        <f t="shared" si="825"/>
        <v>0</v>
      </c>
      <c r="S311" s="115">
        <f t="shared" si="825"/>
        <v>0</v>
      </c>
      <c r="T311" s="115">
        <f t="shared" si="825"/>
        <v>0</v>
      </c>
      <c r="U311" s="115">
        <f t="shared" si="825"/>
        <v>0</v>
      </c>
      <c r="V311" s="115">
        <f t="shared" si="825"/>
        <v>0</v>
      </c>
      <c r="W311" s="115">
        <f t="shared" si="825"/>
        <v>0</v>
      </c>
      <c r="X311" s="115">
        <f t="shared" si="825"/>
        <v>0</v>
      </c>
      <c r="Y311" s="115">
        <f t="shared" si="825"/>
        <v>0</v>
      </c>
      <c r="Z311" s="115">
        <f t="shared" si="825"/>
        <v>0</v>
      </c>
      <c r="AA311" s="115">
        <f t="shared" si="825"/>
        <v>0</v>
      </c>
      <c r="AB311" s="115">
        <f t="shared" si="825"/>
        <v>0</v>
      </c>
      <c r="AC311" s="115">
        <f t="shared" si="825"/>
        <v>0</v>
      </c>
      <c r="AD311" s="115">
        <f t="shared" si="825"/>
        <v>0</v>
      </c>
      <c r="AE311" s="115">
        <f t="shared" si="825"/>
        <v>0</v>
      </c>
      <c r="AF311" s="115">
        <f t="shared" si="825"/>
        <v>0</v>
      </c>
      <c r="AG311" s="115">
        <f t="shared" si="825"/>
        <v>0</v>
      </c>
      <c r="AH311" s="115">
        <f t="shared" si="825"/>
        <v>0</v>
      </c>
      <c r="AI311" s="115">
        <f t="shared" si="825"/>
        <v>0</v>
      </c>
      <c r="AJ311" s="115">
        <f t="shared" si="825"/>
        <v>0</v>
      </c>
      <c r="AK311" s="115">
        <f t="shared" si="825"/>
        <v>0</v>
      </c>
      <c r="AL311" s="115">
        <f t="shared" si="825"/>
        <v>0</v>
      </c>
      <c r="AM311" s="115">
        <f t="shared" si="825"/>
        <v>0</v>
      </c>
      <c r="AN311" s="115">
        <f t="shared" si="825"/>
        <v>0</v>
      </c>
      <c r="AO311" s="115">
        <f t="shared" si="825"/>
        <v>0</v>
      </c>
      <c r="AP311" s="115">
        <f t="shared" si="825"/>
        <v>0</v>
      </c>
      <c r="AQ311" s="115">
        <f t="shared" si="825"/>
        <v>0</v>
      </c>
      <c r="AR311" s="115">
        <f t="shared" si="825"/>
        <v>0</v>
      </c>
      <c r="AS311" s="115">
        <f t="shared" si="825"/>
        <v>0</v>
      </c>
      <c r="AT311" s="115">
        <f t="shared" si="825"/>
        <v>0</v>
      </c>
      <c r="AU311" s="115">
        <f t="shared" si="825"/>
        <v>0</v>
      </c>
      <c r="AV311" s="115">
        <f t="shared" si="825"/>
        <v>0</v>
      </c>
      <c r="AW311" s="115">
        <f t="shared" si="825"/>
        <v>0</v>
      </c>
      <c r="AX311" s="115">
        <f t="shared" si="825"/>
        <v>0</v>
      </c>
      <c r="AY311" s="115">
        <f t="shared" si="825"/>
        <v>0</v>
      </c>
      <c r="AZ311" s="115">
        <f t="shared" si="825"/>
        <v>0</v>
      </c>
      <c r="BA311" s="115">
        <f t="shared" si="825"/>
        <v>0</v>
      </c>
      <c r="BB311" s="115">
        <f t="shared" si="825"/>
        <v>0</v>
      </c>
      <c r="BC311" s="115">
        <f t="shared" si="825"/>
        <v>0</v>
      </c>
      <c r="BD311" s="115">
        <f t="shared" si="825"/>
        <v>0</v>
      </c>
      <c r="BE311" s="115">
        <f t="shared" si="825"/>
        <v>0</v>
      </c>
      <c r="BF311" s="115">
        <f t="shared" si="825"/>
        <v>0</v>
      </c>
      <c r="BG311" s="115">
        <f t="shared" si="825"/>
        <v>0</v>
      </c>
      <c r="BH311" s="115">
        <f t="shared" si="825"/>
        <v>0</v>
      </c>
      <c r="BI311" s="115">
        <f t="shared" si="825"/>
        <v>0</v>
      </c>
      <c r="BJ311" s="115">
        <f t="shared" si="825"/>
        <v>0</v>
      </c>
      <c r="BK311" s="115">
        <f t="shared" si="825"/>
        <v>-86393.95</v>
      </c>
      <c r="BL311" s="115">
        <f t="shared" si="825"/>
        <v>-338743.21661795996</v>
      </c>
      <c r="BM311" s="115">
        <f t="shared" si="825"/>
        <v>-200654.27661795996</v>
      </c>
      <c r="BN311" s="115">
        <f t="shared" si="825"/>
        <v>-253486.12661795996</v>
      </c>
      <c r="BO311" s="115">
        <f t="shared" si="825"/>
        <v>-562922.13661795994</v>
      </c>
      <c r="BP311" s="115">
        <f t="shared" ref="BP311:BV311" si="826">BP306+BP310</f>
        <v>-911783.41999999993</v>
      </c>
      <c r="BQ311" s="115">
        <f t="shared" si="826"/>
        <v>-783538.45</v>
      </c>
      <c r="BR311" s="115">
        <f t="shared" si="826"/>
        <v>-720072.05999999994</v>
      </c>
      <c r="BS311" s="115">
        <f t="shared" si="826"/>
        <v>-497478.35</v>
      </c>
      <c r="BT311" s="115">
        <f t="shared" si="826"/>
        <v>-395577.1</v>
      </c>
      <c r="BU311" s="115">
        <f t="shared" si="826"/>
        <v>-508806.27999999997</v>
      </c>
      <c r="BV311" s="115">
        <f t="shared" si="826"/>
        <v>-427480.17999999993</v>
      </c>
      <c r="BW311" s="115">
        <f t="shared" ref="BW311:CA311" si="827">BW306+BW310</f>
        <v>-319648.24999999994</v>
      </c>
      <c r="BX311" s="115">
        <f t="shared" si="827"/>
        <v>-319648.24999999994</v>
      </c>
      <c r="BY311" s="115">
        <f t="shared" si="827"/>
        <v>-319648.24999999994</v>
      </c>
      <c r="BZ311" s="115">
        <f t="shared" si="827"/>
        <v>-319648.24999999994</v>
      </c>
      <c r="CA311" s="115">
        <f t="shared" si="827"/>
        <v>-319648.24999999994</v>
      </c>
    </row>
    <row r="312" spans="1:79" x14ac:dyDescent="0.2"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Y312" s="25"/>
      <c r="BZ312" s="25"/>
      <c r="CA312" s="25"/>
    </row>
    <row r="313" spans="1:79" x14ac:dyDescent="0.2">
      <c r="A313" s="106" t="s">
        <v>277</v>
      </c>
      <c r="C313" s="114">
        <v>18237171</v>
      </c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Y313" s="25"/>
      <c r="BZ313" s="25"/>
      <c r="CA313" s="25"/>
    </row>
    <row r="314" spans="1:79" x14ac:dyDescent="0.2">
      <c r="B314" s="39" t="s">
        <v>257</v>
      </c>
      <c r="C314" s="114"/>
      <c r="D314" s="115">
        <f t="shared" ref="D314:BK314" si="828">C319</f>
        <v>0</v>
      </c>
      <c r="E314" s="115">
        <f t="shared" si="828"/>
        <v>0</v>
      </c>
      <c r="F314" s="115">
        <f t="shared" si="828"/>
        <v>0</v>
      </c>
      <c r="G314" s="115">
        <f t="shared" si="828"/>
        <v>0</v>
      </c>
      <c r="H314" s="115">
        <f t="shared" si="828"/>
        <v>0</v>
      </c>
      <c r="I314" s="115">
        <f t="shared" si="828"/>
        <v>0</v>
      </c>
      <c r="J314" s="115">
        <f t="shared" si="828"/>
        <v>0</v>
      </c>
      <c r="K314" s="115">
        <f t="shared" si="828"/>
        <v>0</v>
      </c>
      <c r="L314" s="115">
        <f t="shared" si="828"/>
        <v>0</v>
      </c>
      <c r="M314" s="115">
        <f t="shared" si="828"/>
        <v>0</v>
      </c>
      <c r="N314" s="115">
        <f t="shared" si="828"/>
        <v>0</v>
      </c>
      <c r="O314" s="115">
        <f t="shared" si="828"/>
        <v>0</v>
      </c>
      <c r="P314" s="115">
        <f t="shared" si="828"/>
        <v>0</v>
      </c>
      <c r="Q314" s="115">
        <f t="shared" si="828"/>
        <v>0</v>
      </c>
      <c r="R314" s="115">
        <f t="shared" si="828"/>
        <v>0</v>
      </c>
      <c r="S314" s="115">
        <f t="shared" si="828"/>
        <v>0</v>
      </c>
      <c r="T314" s="115">
        <f t="shared" si="828"/>
        <v>0</v>
      </c>
      <c r="U314" s="115">
        <f t="shared" si="828"/>
        <v>0</v>
      </c>
      <c r="V314" s="115">
        <f t="shared" si="828"/>
        <v>0</v>
      </c>
      <c r="W314" s="115">
        <f t="shared" si="828"/>
        <v>0</v>
      </c>
      <c r="X314" s="115">
        <f t="shared" si="828"/>
        <v>0</v>
      </c>
      <c r="Y314" s="115">
        <f t="shared" si="828"/>
        <v>0</v>
      </c>
      <c r="Z314" s="115">
        <f t="shared" si="828"/>
        <v>0</v>
      </c>
      <c r="AA314" s="115">
        <f t="shared" si="828"/>
        <v>0</v>
      </c>
      <c r="AB314" s="115">
        <f t="shared" si="828"/>
        <v>0</v>
      </c>
      <c r="AC314" s="115">
        <f t="shared" si="828"/>
        <v>0</v>
      </c>
      <c r="AD314" s="115">
        <f t="shared" si="828"/>
        <v>0</v>
      </c>
      <c r="AE314" s="115">
        <f t="shared" si="828"/>
        <v>0</v>
      </c>
      <c r="AF314" s="115">
        <f t="shared" si="828"/>
        <v>0</v>
      </c>
      <c r="AG314" s="115">
        <f t="shared" si="828"/>
        <v>0</v>
      </c>
      <c r="AH314" s="115">
        <f t="shared" si="828"/>
        <v>0</v>
      </c>
      <c r="AI314" s="115">
        <f t="shared" si="828"/>
        <v>0</v>
      </c>
      <c r="AJ314" s="115">
        <f t="shared" si="828"/>
        <v>0</v>
      </c>
      <c r="AK314" s="115">
        <f t="shared" si="828"/>
        <v>0</v>
      </c>
      <c r="AL314" s="115">
        <f t="shared" si="828"/>
        <v>0</v>
      </c>
      <c r="AM314" s="115">
        <f t="shared" si="828"/>
        <v>0</v>
      </c>
      <c r="AN314" s="115">
        <f t="shared" si="828"/>
        <v>0</v>
      </c>
      <c r="AO314" s="115">
        <f t="shared" si="828"/>
        <v>0</v>
      </c>
      <c r="AP314" s="115">
        <f t="shared" si="828"/>
        <v>0</v>
      </c>
      <c r="AQ314" s="115">
        <f t="shared" si="828"/>
        <v>0</v>
      </c>
      <c r="AR314" s="115">
        <f t="shared" si="828"/>
        <v>0</v>
      </c>
      <c r="AS314" s="115">
        <f t="shared" si="828"/>
        <v>0</v>
      </c>
      <c r="AT314" s="115">
        <f t="shared" si="828"/>
        <v>0</v>
      </c>
      <c r="AU314" s="115">
        <f t="shared" si="828"/>
        <v>0</v>
      </c>
      <c r="AV314" s="115">
        <f t="shared" si="828"/>
        <v>0</v>
      </c>
      <c r="AW314" s="115">
        <f t="shared" si="828"/>
        <v>0</v>
      </c>
      <c r="AX314" s="115">
        <f t="shared" si="828"/>
        <v>0</v>
      </c>
      <c r="AY314" s="115">
        <f t="shared" si="828"/>
        <v>0</v>
      </c>
      <c r="AZ314" s="115">
        <f t="shared" si="828"/>
        <v>0</v>
      </c>
      <c r="BA314" s="115">
        <f t="shared" si="828"/>
        <v>0</v>
      </c>
      <c r="BB314" s="115">
        <f t="shared" si="828"/>
        <v>0</v>
      </c>
      <c r="BC314" s="115">
        <f t="shared" si="828"/>
        <v>0</v>
      </c>
      <c r="BD314" s="115">
        <f t="shared" si="828"/>
        <v>0</v>
      </c>
      <c r="BE314" s="115">
        <f t="shared" si="828"/>
        <v>0</v>
      </c>
      <c r="BF314" s="115">
        <f t="shared" si="828"/>
        <v>0</v>
      </c>
      <c r="BG314" s="115">
        <f t="shared" si="828"/>
        <v>0</v>
      </c>
      <c r="BH314" s="115">
        <f t="shared" si="828"/>
        <v>0</v>
      </c>
      <c r="BI314" s="115">
        <f t="shared" si="828"/>
        <v>0</v>
      </c>
      <c r="BJ314" s="115">
        <f t="shared" si="828"/>
        <v>0</v>
      </c>
      <c r="BK314" s="115">
        <f t="shared" si="828"/>
        <v>0</v>
      </c>
      <c r="BL314" s="115">
        <f>BK319</f>
        <v>0</v>
      </c>
      <c r="BM314" s="115">
        <f>BL319</f>
        <v>6913.9892416399998</v>
      </c>
      <c r="BN314" s="115">
        <f>BM319</f>
        <v>6913.9892416399998</v>
      </c>
      <c r="BO314" s="115">
        <f t="shared" ref="BO314" si="829">BN319</f>
        <v>6913.9892416399998</v>
      </c>
      <c r="BP314" s="115">
        <f t="shared" ref="BP314" si="830">BO319</f>
        <v>6913.9892416399998</v>
      </c>
      <c r="BQ314" s="115">
        <f t="shared" ref="BQ314" si="831">BP319</f>
        <v>0</v>
      </c>
      <c r="BR314" s="115">
        <f t="shared" ref="BR314" si="832">BQ319</f>
        <v>0</v>
      </c>
      <c r="BS314" s="115">
        <f t="shared" ref="BS314" si="833">BR319</f>
        <v>0</v>
      </c>
      <c r="BT314" s="115">
        <f t="shared" ref="BT314" si="834">BS319</f>
        <v>0</v>
      </c>
      <c r="BU314" s="115">
        <f t="shared" ref="BU314:BW314" si="835">BT319</f>
        <v>0</v>
      </c>
      <c r="BV314" s="115">
        <f t="shared" si="835"/>
        <v>0</v>
      </c>
      <c r="BW314" s="115">
        <f t="shared" si="835"/>
        <v>0</v>
      </c>
      <c r="BX314" s="115">
        <f>BW319</f>
        <v>0</v>
      </c>
      <c r="BY314" s="115">
        <f>BX319</f>
        <v>0</v>
      </c>
      <c r="BZ314" s="115">
        <f>BY319</f>
        <v>0</v>
      </c>
      <c r="CA314" s="115">
        <f t="shared" ref="CA314" si="836">BZ319</f>
        <v>0</v>
      </c>
    </row>
    <row r="315" spans="1:79" x14ac:dyDescent="0.2">
      <c r="A315" s="121"/>
      <c r="B315" s="116" t="s">
        <v>258</v>
      </c>
      <c r="C315" s="116"/>
      <c r="D315" s="305">
        <v>0</v>
      </c>
      <c r="E315" s="305">
        <v>0</v>
      </c>
      <c r="F315" s="305">
        <v>0</v>
      </c>
      <c r="G315" s="305">
        <v>0</v>
      </c>
      <c r="H315" s="305">
        <v>0</v>
      </c>
      <c r="I315" s="305">
        <v>0</v>
      </c>
      <c r="J315" s="305">
        <v>0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0</v>
      </c>
      <c r="W315" s="305">
        <v>0</v>
      </c>
      <c r="X315" s="305">
        <v>0</v>
      </c>
      <c r="Y315" s="305">
        <v>0</v>
      </c>
      <c r="Z315" s="305">
        <v>0</v>
      </c>
      <c r="AA315" s="305">
        <v>0</v>
      </c>
      <c r="AB315" s="305">
        <v>0</v>
      </c>
      <c r="AC315" s="305">
        <v>0</v>
      </c>
      <c r="AD315" s="305">
        <v>0</v>
      </c>
      <c r="AE315" s="305">
        <v>0</v>
      </c>
      <c r="AF315" s="305">
        <v>0</v>
      </c>
      <c r="AG315" s="305">
        <v>0</v>
      </c>
      <c r="AH315" s="305">
        <v>0</v>
      </c>
      <c r="AI315" s="305">
        <v>0</v>
      </c>
      <c r="AJ315" s="305">
        <v>0</v>
      </c>
      <c r="AK315" s="305">
        <v>0</v>
      </c>
      <c r="AL315" s="305">
        <v>0</v>
      </c>
      <c r="AM315" s="305">
        <v>0</v>
      </c>
      <c r="AN315" s="305">
        <v>0</v>
      </c>
      <c r="AO315" s="305">
        <v>0</v>
      </c>
      <c r="AP315" s="305">
        <v>0</v>
      </c>
      <c r="AQ315" s="305">
        <v>0</v>
      </c>
      <c r="AR315" s="305">
        <v>0</v>
      </c>
      <c r="AS315" s="305">
        <v>0</v>
      </c>
      <c r="AT315" s="305">
        <v>0</v>
      </c>
      <c r="AU315" s="305">
        <v>0</v>
      </c>
      <c r="AV315" s="305">
        <v>0</v>
      </c>
      <c r="AW315" s="305">
        <v>0</v>
      </c>
      <c r="AX315" s="305">
        <v>0</v>
      </c>
      <c r="AY315" s="305">
        <v>0</v>
      </c>
      <c r="AZ315" s="305">
        <v>0</v>
      </c>
      <c r="BA315" s="305">
        <v>0</v>
      </c>
      <c r="BB315" s="305">
        <v>0</v>
      </c>
      <c r="BC315" s="305">
        <v>0</v>
      </c>
      <c r="BD315" s="305">
        <v>0</v>
      </c>
      <c r="BE315" s="305">
        <v>0</v>
      </c>
      <c r="BF315" s="305">
        <v>0</v>
      </c>
      <c r="BG315" s="305">
        <v>0</v>
      </c>
      <c r="BH315" s="305">
        <v>0</v>
      </c>
      <c r="BI315" s="305">
        <v>0</v>
      </c>
      <c r="BJ315" s="305">
        <v>0</v>
      </c>
      <c r="BK315" s="305">
        <v>0</v>
      </c>
      <c r="BL315" s="305">
        <v>0</v>
      </c>
      <c r="BM315" s="305">
        <v>0</v>
      </c>
      <c r="BN315" s="305">
        <v>0</v>
      </c>
      <c r="BO315" s="305">
        <v>0</v>
      </c>
      <c r="BP315" s="305">
        <v>-6913.9892416399998</v>
      </c>
      <c r="BQ315" s="305">
        <v>0</v>
      </c>
      <c r="BR315" s="305">
        <v>0</v>
      </c>
      <c r="BS315" s="305">
        <v>0</v>
      </c>
      <c r="BT315" s="305">
        <v>0</v>
      </c>
      <c r="BU315" s="305">
        <v>0</v>
      </c>
      <c r="BV315" s="305">
        <v>0</v>
      </c>
      <c r="BW315" s="123">
        <v>0</v>
      </c>
      <c r="BX315" s="123"/>
      <c r="BY315" s="123"/>
      <c r="BZ315" s="305"/>
      <c r="CA315" s="305"/>
    </row>
    <row r="316" spans="1:79" x14ac:dyDescent="0.2">
      <c r="A316" s="121"/>
      <c r="B316" s="116" t="s">
        <v>288</v>
      </c>
      <c r="C316" s="116"/>
      <c r="D316" s="305">
        <v>0</v>
      </c>
      <c r="E316" s="305">
        <v>0</v>
      </c>
      <c r="F316" s="305">
        <v>0</v>
      </c>
      <c r="G316" s="305">
        <v>0</v>
      </c>
      <c r="H316" s="305">
        <v>0</v>
      </c>
      <c r="I316" s="305">
        <v>0</v>
      </c>
      <c r="J316" s="305">
        <v>0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0</v>
      </c>
      <c r="W316" s="305">
        <v>0</v>
      </c>
      <c r="X316" s="305">
        <v>0</v>
      </c>
      <c r="Y316" s="305">
        <v>0</v>
      </c>
      <c r="Z316" s="305">
        <v>0</v>
      </c>
      <c r="AA316" s="305">
        <v>0</v>
      </c>
      <c r="AB316" s="305">
        <v>0</v>
      </c>
      <c r="AC316" s="305">
        <v>0</v>
      </c>
      <c r="AD316" s="305">
        <v>0</v>
      </c>
      <c r="AE316" s="305">
        <v>0</v>
      </c>
      <c r="AF316" s="305">
        <v>0</v>
      </c>
      <c r="AG316" s="305">
        <v>0</v>
      </c>
      <c r="AH316" s="305">
        <v>0</v>
      </c>
      <c r="AI316" s="305">
        <v>0</v>
      </c>
      <c r="AJ316" s="305">
        <v>0</v>
      </c>
      <c r="AK316" s="305">
        <v>0</v>
      </c>
      <c r="AL316" s="305">
        <v>0</v>
      </c>
      <c r="AM316" s="305">
        <v>0</v>
      </c>
      <c r="AN316" s="305">
        <v>0</v>
      </c>
      <c r="AO316" s="305">
        <v>0</v>
      </c>
      <c r="AP316" s="305">
        <v>0</v>
      </c>
      <c r="AQ316" s="305">
        <v>0</v>
      </c>
      <c r="AR316" s="305">
        <v>0</v>
      </c>
      <c r="AS316" s="305">
        <v>0</v>
      </c>
      <c r="AT316" s="305">
        <v>0</v>
      </c>
      <c r="AU316" s="305">
        <v>0</v>
      </c>
      <c r="AV316" s="305">
        <v>0</v>
      </c>
      <c r="AW316" s="305">
        <v>0</v>
      </c>
      <c r="AX316" s="305">
        <v>0</v>
      </c>
      <c r="AY316" s="305">
        <v>0</v>
      </c>
      <c r="AZ316" s="305">
        <v>0</v>
      </c>
      <c r="BA316" s="305">
        <v>0</v>
      </c>
      <c r="BB316" s="305">
        <v>0</v>
      </c>
      <c r="BC316" s="305">
        <v>0</v>
      </c>
      <c r="BD316" s="305">
        <v>0</v>
      </c>
      <c r="BE316" s="305">
        <v>0</v>
      </c>
      <c r="BF316" s="305">
        <v>0</v>
      </c>
      <c r="BG316" s="305">
        <v>0</v>
      </c>
      <c r="BH316" s="305">
        <v>0</v>
      </c>
      <c r="BI316" s="305">
        <v>0</v>
      </c>
      <c r="BJ316" s="305">
        <v>0</v>
      </c>
      <c r="BK316" s="305">
        <v>0</v>
      </c>
      <c r="BL316" s="305">
        <v>6913.9892416399998</v>
      </c>
      <c r="BM316" s="305">
        <v>0</v>
      </c>
      <c r="BN316" s="305">
        <v>0</v>
      </c>
      <c r="BO316" s="305">
        <v>0</v>
      </c>
      <c r="BP316" s="305">
        <v>0</v>
      </c>
      <c r="BQ316" s="305">
        <v>0</v>
      </c>
      <c r="BR316" s="305">
        <v>0</v>
      </c>
      <c r="BS316" s="305">
        <v>0</v>
      </c>
      <c r="BT316" s="305">
        <v>0</v>
      </c>
      <c r="BU316" s="305">
        <v>0</v>
      </c>
      <c r="BV316" s="305">
        <v>0</v>
      </c>
      <c r="BW316" s="123">
        <v>0</v>
      </c>
      <c r="BX316" s="123"/>
      <c r="BY316" s="123"/>
      <c r="BZ316" s="305"/>
      <c r="CA316" s="305"/>
    </row>
    <row r="317" spans="1:79" x14ac:dyDescent="0.2">
      <c r="A317" s="116"/>
      <c r="B317" s="116" t="s">
        <v>270</v>
      </c>
      <c r="C317" s="124"/>
      <c r="D317" s="305">
        <v>0</v>
      </c>
      <c r="E317" s="305">
        <v>0</v>
      </c>
      <c r="F317" s="305">
        <v>0</v>
      </c>
      <c r="G317" s="305">
        <v>0</v>
      </c>
      <c r="H317" s="305">
        <v>0</v>
      </c>
      <c r="I317" s="305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0</v>
      </c>
      <c r="W317" s="305">
        <v>0</v>
      </c>
      <c r="X317" s="305">
        <v>0</v>
      </c>
      <c r="Y317" s="305">
        <v>0</v>
      </c>
      <c r="Z317" s="305">
        <v>0</v>
      </c>
      <c r="AA317" s="305">
        <v>0</v>
      </c>
      <c r="AB317" s="305">
        <v>0</v>
      </c>
      <c r="AC317" s="305">
        <v>0</v>
      </c>
      <c r="AD317" s="305">
        <v>0</v>
      </c>
      <c r="AE317" s="305">
        <v>0</v>
      </c>
      <c r="AF317" s="305">
        <v>0</v>
      </c>
      <c r="AG317" s="305">
        <v>0</v>
      </c>
      <c r="AH317" s="305">
        <v>0</v>
      </c>
      <c r="AI317" s="305">
        <v>0</v>
      </c>
      <c r="AJ317" s="305">
        <v>0</v>
      </c>
      <c r="AK317" s="305">
        <v>0</v>
      </c>
      <c r="AL317" s="305">
        <v>0</v>
      </c>
      <c r="AM317" s="305">
        <v>0</v>
      </c>
      <c r="AN317" s="305">
        <v>0</v>
      </c>
      <c r="AO317" s="305">
        <v>0</v>
      </c>
      <c r="AP317" s="305">
        <v>0</v>
      </c>
      <c r="AQ317" s="305">
        <v>0</v>
      </c>
      <c r="AR317" s="305">
        <v>0</v>
      </c>
      <c r="AS317" s="305">
        <v>0</v>
      </c>
      <c r="AT317" s="305">
        <v>0</v>
      </c>
      <c r="AU317" s="305">
        <v>0</v>
      </c>
      <c r="AV317" s="305">
        <v>0</v>
      </c>
      <c r="AW317" s="305">
        <v>0</v>
      </c>
      <c r="AX317" s="305">
        <v>0</v>
      </c>
      <c r="AY317" s="305">
        <v>0</v>
      </c>
      <c r="AZ317" s="305">
        <v>0</v>
      </c>
      <c r="BA317" s="305">
        <v>0</v>
      </c>
      <c r="BB317" s="305">
        <v>0</v>
      </c>
      <c r="BC317" s="305">
        <v>0</v>
      </c>
      <c r="BD317" s="305">
        <v>0</v>
      </c>
      <c r="BE317" s="305">
        <v>0</v>
      </c>
      <c r="BF317" s="305">
        <v>0</v>
      </c>
      <c r="BG317" s="305">
        <v>0</v>
      </c>
      <c r="BH317" s="305">
        <v>0</v>
      </c>
      <c r="BI317" s="305">
        <v>0</v>
      </c>
      <c r="BJ317" s="305">
        <v>0</v>
      </c>
      <c r="BK317" s="305">
        <v>0</v>
      </c>
      <c r="BL317" s="305">
        <v>0</v>
      </c>
      <c r="BM317" s="305">
        <v>0</v>
      </c>
      <c r="BN317" s="305">
        <v>0</v>
      </c>
      <c r="BO317" s="305">
        <v>0</v>
      </c>
      <c r="BP317" s="305">
        <v>0</v>
      </c>
      <c r="BQ317" s="305">
        <v>0</v>
      </c>
      <c r="BR317" s="305">
        <v>0</v>
      </c>
      <c r="BS317" s="305">
        <v>0</v>
      </c>
      <c r="BT317" s="305">
        <v>0</v>
      </c>
      <c r="BU317" s="305">
        <v>0</v>
      </c>
      <c r="BV317" s="305">
        <v>0</v>
      </c>
      <c r="BW317" s="123">
        <v>0</v>
      </c>
      <c r="BX317" s="123"/>
      <c r="BY317" s="123"/>
      <c r="BZ317" s="305"/>
      <c r="CA317" s="305"/>
    </row>
    <row r="318" spans="1:79" x14ac:dyDescent="0.2">
      <c r="B318" s="39" t="s">
        <v>260</v>
      </c>
      <c r="D318" s="118">
        <f t="shared" ref="D318:BO318" si="837">SUM(D315:D317)</f>
        <v>0</v>
      </c>
      <c r="E318" s="118">
        <f t="shared" si="837"/>
        <v>0</v>
      </c>
      <c r="F318" s="118">
        <f t="shared" si="837"/>
        <v>0</v>
      </c>
      <c r="G318" s="118">
        <f t="shared" si="837"/>
        <v>0</v>
      </c>
      <c r="H318" s="118">
        <f t="shared" si="837"/>
        <v>0</v>
      </c>
      <c r="I318" s="118">
        <f t="shared" si="837"/>
        <v>0</v>
      </c>
      <c r="J318" s="118">
        <f t="shared" si="837"/>
        <v>0</v>
      </c>
      <c r="K318" s="118">
        <f t="shared" si="837"/>
        <v>0</v>
      </c>
      <c r="L318" s="118">
        <f t="shared" si="837"/>
        <v>0</v>
      </c>
      <c r="M318" s="118">
        <f t="shared" si="837"/>
        <v>0</v>
      </c>
      <c r="N318" s="118">
        <f t="shared" si="837"/>
        <v>0</v>
      </c>
      <c r="O318" s="118">
        <f t="shared" si="837"/>
        <v>0</v>
      </c>
      <c r="P318" s="118">
        <f t="shared" si="837"/>
        <v>0</v>
      </c>
      <c r="Q318" s="118">
        <f t="shared" si="837"/>
        <v>0</v>
      </c>
      <c r="R318" s="118">
        <f t="shared" si="837"/>
        <v>0</v>
      </c>
      <c r="S318" s="118">
        <f t="shared" si="837"/>
        <v>0</v>
      </c>
      <c r="T318" s="118">
        <f t="shared" si="837"/>
        <v>0</v>
      </c>
      <c r="U318" s="118">
        <f t="shared" si="837"/>
        <v>0</v>
      </c>
      <c r="V318" s="118">
        <f t="shared" si="837"/>
        <v>0</v>
      </c>
      <c r="W318" s="118">
        <f t="shared" si="837"/>
        <v>0</v>
      </c>
      <c r="X318" s="118">
        <f t="shared" si="837"/>
        <v>0</v>
      </c>
      <c r="Y318" s="118">
        <f t="shared" si="837"/>
        <v>0</v>
      </c>
      <c r="Z318" s="118">
        <f t="shared" si="837"/>
        <v>0</v>
      </c>
      <c r="AA318" s="118">
        <f t="shared" si="837"/>
        <v>0</v>
      </c>
      <c r="AB318" s="118">
        <f t="shared" si="837"/>
        <v>0</v>
      </c>
      <c r="AC318" s="118">
        <f t="shared" si="837"/>
        <v>0</v>
      </c>
      <c r="AD318" s="118">
        <f t="shared" si="837"/>
        <v>0</v>
      </c>
      <c r="AE318" s="118">
        <f t="shared" si="837"/>
        <v>0</v>
      </c>
      <c r="AF318" s="118">
        <f t="shared" si="837"/>
        <v>0</v>
      </c>
      <c r="AG318" s="118">
        <f t="shared" si="837"/>
        <v>0</v>
      </c>
      <c r="AH318" s="118">
        <f t="shared" si="837"/>
        <v>0</v>
      </c>
      <c r="AI318" s="118">
        <f t="shared" si="837"/>
        <v>0</v>
      </c>
      <c r="AJ318" s="118">
        <f t="shared" si="837"/>
        <v>0</v>
      </c>
      <c r="AK318" s="118">
        <f t="shared" si="837"/>
        <v>0</v>
      </c>
      <c r="AL318" s="118">
        <f t="shared" si="837"/>
        <v>0</v>
      </c>
      <c r="AM318" s="118">
        <f t="shared" si="837"/>
        <v>0</v>
      </c>
      <c r="AN318" s="118">
        <f t="shared" si="837"/>
        <v>0</v>
      </c>
      <c r="AO318" s="118">
        <f t="shared" si="837"/>
        <v>0</v>
      </c>
      <c r="AP318" s="118">
        <f t="shared" si="837"/>
        <v>0</v>
      </c>
      <c r="AQ318" s="118">
        <f t="shared" si="837"/>
        <v>0</v>
      </c>
      <c r="AR318" s="118">
        <f t="shared" si="837"/>
        <v>0</v>
      </c>
      <c r="AS318" s="118">
        <f t="shared" si="837"/>
        <v>0</v>
      </c>
      <c r="AT318" s="118">
        <f t="shared" si="837"/>
        <v>0</v>
      </c>
      <c r="AU318" s="118">
        <f t="shared" si="837"/>
        <v>0</v>
      </c>
      <c r="AV318" s="118">
        <f t="shared" si="837"/>
        <v>0</v>
      </c>
      <c r="AW318" s="118">
        <f t="shared" si="837"/>
        <v>0</v>
      </c>
      <c r="AX318" s="118">
        <f t="shared" si="837"/>
        <v>0</v>
      </c>
      <c r="AY318" s="118">
        <f t="shared" si="837"/>
        <v>0</v>
      </c>
      <c r="AZ318" s="118">
        <f t="shared" si="837"/>
        <v>0</v>
      </c>
      <c r="BA318" s="118">
        <f t="shared" si="837"/>
        <v>0</v>
      </c>
      <c r="BB318" s="118">
        <f t="shared" si="837"/>
        <v>0</v>
      </c>
      <c r="BC318" s="118">
        <f t="shared" si="837"/>
        <v>0</v>
      </c>
      <c r="BD318" s="118">
        <f t="shared" si="837"/>
        <v>0</v>
      </c>
      <c r="BE318" s="118">
        <f t="shared" si="837"/>
        <v>0</v>
      </c>
      <c r="BF318" s="118">
        <f t="shared" si="837"/>
        <v>0</v>
      </c>
      <c r="BG318" s="118">
        <f t="shared" si="837"/>
        <v>0</v>
      </c>
      <c r="BH318" s="118">
        <f t="shared" si="837"/>
        <v>0</v>
      </c>
      <c r="BI318" s="118">
        <f t="shared" si="837"/>
        <v>0</v>
      </c>
      <c r="BJ318" s="118">
        <f t="shared" si="837"/>
        <v>0</v>
      </c>
      <c r="BK318" s="118">
        <f t="shared" si="837"/>
        <v>0</v>
      </c>
      <c r="BL318" s="118">
        <f t="shared" si="837"/>
        <v>6913.9892416399998</v>
      </c>
      <c r="BM318" s="118">
        <f t="shared" si="837"/>
        <v>0</v>
      </c>
      <c r="BN318" s="118">
        <f t="shared" si="837"/>
        <v>0</v>
      </c>
      <c r="BO318" s="118">
        <f t="shared" si="837"/>
        <v>0</v>
      </c>
      <c r="BP318" s="118">
        <f t="shared" ref="BP318:BV318" si="838">SUM(BP315:BP317)</f>
        <v>-6913.9892416399998</v>
      </c>
      <c r="BQ318" s="118">
        <f t="shared" si="838"/>
        <v>0</v>
      </c>
      <c r="BR318" s="118">
        <f t="shared" si="838"/>
        <v>0</v>
      </c>
      <c r="BS318" s="118">
        <f t="shared" si="838"/>
        <v>0</v>
      </c>
      <c r="BT318" s="118">
        <f t="shared" si="838"/>
        <v>0</v>
      </c>
      <c r="BU318" s="118">
        <f t="shared" si="838"/>
        <v>0</v>
      </c>
      <c r="BV318" s="118">
        <f t="shared" si="838"/>
        <v>0</v>
      </c>
      <c r="BW318" s="118">
        <f t="shared" ref="BW318:CA318" si="839">SUM(BW315:BW317)</f>
        <v>0</v>
      </c>
      <c r="BX318" s="118">
        <f t="shared" si="839"/>
        <v>0</v>
      </c>
      <c r="BY318" s="118">
        <f t="shared" si="839"/>
        <v>0</v>
      </c>
      <c r="BZ318" s="118">
        <f t="shared" si="839"/>
        <v>0</v>
      </c>
      <c r="CA318" s="118">
        <f t="shared" si="839"/>
        <v>0</v>
      </c>
    </row>
    <row r="319" spans="1:79" x14ac:dyDescent="0.2">
      <c r="B319" s="39" t="s">
        <v>261</v>
      </c>
      <c r="D319" s="115">
        <f t="shared" ref="D319:BO319" si="840">D314+D318</f>
        <v>0</v>
      </c>
      <c r="E319" s="115">
        <f t="shared" si="840"/>
        <v>0</v>
      </c>
      <c r="F319" s="115">
        <f t="shared" si="840"/>
        <v>0</v>
      </c>
      <c r="G319" s="115">
        <f t="shared" si="840"/>
        <v>0</v>
      </c>
      <c r="H319" s="115">
        <f t="shared" si="840"/>
        <v>0</v>
      </c>
      <c r="I319" s="115">
        <f t="shared" si="840"/>
        <v>0</v>
      </c>
      <c r="J319" s="115">
        <f t="shared" si="840"/>
        <v>0</v>
      </c>
      <c r="K319" s="115">
        <f t="shared" si="840"/>
        <v>0</v>
      </c>
      <c r="L319" s="115">
        <f t="shared" si="840"/>
        <v>0</v>
      </c>
      <c r="M319" s="115">
        <f t="shared" si="840"/>
        <v>0</v>
      </c>
      <c r="N319" s="115">
        <f t="shared" si="840"/>
        <v>0</v>
      </c>
      <c r="O319" s="115">
        <f t="shared" si="840"/>
        <v>0</v>
      </c>
      <c r="P319" s="115">
        <f t="shared" si="840"/>
        <v>0</v>
      </c>
      <c r="Q319" s="115">
        <f t="shared" si="840"/>
        <v>0</v>
      </c>
      <c r="R319" s="115">
        <f t="shared" si="840"/>
        <v>0</v>
      </c>
      <c r="S319" s="115">
        <f t="shared" si="840"/>
        <v>0</v>
      </c>
      <c r="T319" s="115">
        <f t="shared" si="840"/>
        <v>0</v>
      </c>
      <c r="U319" s="115">
        <f t="shared" si="840"/>
        <v>0</v>
      </c>
      <c r="V319" s="115">
        <f t="shared" si="840"/>
        <v>0</v>
      </c>
      <c r="W319" s="115">
        <f t="shared" si="840"/>
        <v>0</v>
      </c>
      <c r="X319" s="115">
        <f t="shared" si="840"/>
        <v>0</v>
      </c>
      <c r="Y319" s="115">
        <f t="shared" si="840"/>
        <v>0</v>
      </c>
      <c r="Z319" s="115">
        <f t="shared" si="840"/>
        <v>0</v>
      </c>
      <c r="AA319" s="115">
        <f t="shared" si="840"/>
        <v>0</v>
      </c>
      <c r="AB319" s="115">
        <f t="shared" si="840"/>
        <v>0</v>
      </c>
      <c r="AC319" s="115">
        <f t="shared" si="840"/>
        <v>0</v>
      </c>
      <c r="AD319" s="115">
        <f t="shared" si="840"/>
        <v>0</v>
      </c>
      <c r="AE319" s="115">
        <f t="shared" si="840"/>
        <v>0</v>
      </c>
      <c r="AF319" s="115">
        <f t="shared" si="840"/>
        <v>0</v>
      </c>
      <c r="AG319" s="115">
        <f t="shared" si="840"/>
        <v>0</v>
      </c>
      <c r="AH319" s="115">
        <f t="shared" si="840"/>
        <v>0</v>
      </c>
      <c r="AI319" s="115">
        <f t="shared" si="840"/>
        <v>0</v>
      </c>
      <c r="AJ319" s="115">
        <f t="shared" si="840"/>
        <v>0</v>
      </c>
      <c r="AK319" s="115">
        <f t="shared" si="840"/>
        <v>0</v>
      </c>
      <c r="AL319" s="115">
        <f t="shared" si="840"/>
        <v>0</v>
      </c>
      <c r="AM319" s="115">
        <f t="shared" si="840"/>
        <v>0</v>
      </c>
      <c r="AN319" s="115">
        <f t="shared" si="840"/>
        <v>0</v>
      </c>
      <c r="AO319" s="115">
        <f t="shared" si="840"/>
        <v>0</v>
      </c>
      <c r="AP319" s="115">
        <f t="shared" si="840"/>
        <v>0</v>
      </c>
      <c r="AQ319" s="115">
        <f t="shared" si="840"/>
        <v>0</v>
      </c>
      <c r="AR319" s="115">
        <f t="shared" si="840"/>
        <v>0</v>
      </c>
      <c r="AS319" s="115">
        <f t="shared" si="840"/>
        <v>0</v>
      </c>
      <c r="AT319" s="115">
        <f t="shared" si="840"/>
        <v>0</v>
      </c>
      <c r="AU319" s="115">
        <f t="shared" si="840"/>
        <v>0</v>
      </c>
      <c r="AV319" s="115">
        <f t="shared" si="840"/>
        <v>0</v>
      </c>
      <c r="AW319" s="115">
        <f t="shared" si="840"/>
        <v>0</v>
      </c>
      <c r="AX319" s="115">
        <f t="shared" si="840"/>
        <v>0</v>
      </c>
      <c r="AY319" s="115">
        <f t="shared" si="840"/>
        <v>0</v>
      </c>
      <c r="AZ319" s="115">
        <f t="shared" si="840"/>
        <v>0</v>
      </c>
      <c r="BA319" s="115">
        <f t="shared" si="840"/>
        <v>0</v>
      </c>
      <c r="BB319" s="115">
        <f t="shared" si="840"/>
        <v>0</v>
      </c>
      <c r="BC319" s="115">
        <f t="shared" si="840"/>
        <v>0</v>
      </c>
      <c r="BD319" s="115">
        <f t="shared" si="840"/>
        <v>0</v>
      </c>
      <c r="BE319" s="115">
        <f t="shared" si="840"/>
        <v>0</v>
      </c>
      <c r="BF319" s="115">
        <f t="shared" si="840"/>
        <v>0</v>
      </c>
      <c r="BG319" s="115">
        <f t="shared" si="840"/>
        <v>0</v>
      </c>
      <c r="BH319" s="115">
        <f t="shared" si="840"/>
        <v>0</v>
      </c>
      <c r="BI319" s="115">
        <f t="shared" si="840"/>
        <v>0</v>
      </c>
      <c r="BJ319" s="115">
        <f t="shared" si="840"/>
        <v>0</v>
      </c>
      <c r="BK319" s="115">
        <f t="shared" si="840"/>
        <v>0</v>
      </c>
      <c r="BL319" s="115">
        <f t="shared" si="840"/>
        <v>6913.9892416399998</v>
      </c>
      <c r="BM319" s="115">
        <f t="shared" si="840"/>
        <v>6913.9892416399998</v>
      </c>
      <c r="BN319" s="115">
        <f t="shared" si="840"/>
        <v>6913.9892416399998</v>
      </c>
      <c r="BO319" s="115">
        <f t="shared" si="840"/>
        <v>6913.9892416399998</v>
      </c>
      <c r="BP319" s="115">
        <f t="shared" ref="BP319:BV319" si="841">BP314+BP318</f>
        <v>0</v>
      </c>
      <c r="BQ319" s="115">
        <f t="shared" si="841"/>
        <v>0</v>
      </c>
      <c r="BR319" s="115">
        <f t="shared" si="841"/>
        <v>0</v>
      </c>
      <c r="BS319" s="115">
        <f t="shared" si="841"/>
        <v>0</v>
      </c>
      <c r="BT319" s="115">
        <f t="shared" si="841"/>
        <v>0</v>
      </c>
      <c r="BU319" s="115">
        <f t="shared" si="841"/>
        <v>0</v>
      </c>
      <c r="BV319" s="115">
        <f t="shared" si="841"/>
        <v>0</v>
      </c>
      <c r="BW319" s="115">
        <f t="shared" ref="BW319:CA319" si="842">BW314+BW318</f>
        <v>0</v>
      </c>
      <c r="BX319" s="115">
        <f t="shared" si="842"/>
        <v>0</v>
      </c>
      <c r="BY319" s="115">
        <f t="shared" si="842"/>
        <v>0</v>
      </c>
      <c r="BZ319" s="115">
        <f t="shared" si="842"/>
        <v>0</v>
      </c>
      <c r="CA319" s="115">
        <f t="shared" si="842"/>
        <v>0</v>
      </c>
    </row>
    <row r="320" spans="1:79" x14ac:dyDescent="0.2"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5"/>
      <c r="BX320" s="115"/>
      <c r="BY320" s="115"/>
      <c r="BZ320" s="115"/>
      <c r="CA320" s="115"/>
    </row>
    <row r="321" spans="1:79" x14ac:dyDescent="0.2">
      <c r="A321" s="106" t="s">
        <v>278</v>
      </c>
      <c r="C321" s="114">
        <v>18237341</v>
      </c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Y321" s="25"/>
      <c r="BZ321" s="25"/>
      <c r="CA321" s="25"/>
    </row>
    <row r="322" spans="1:79" x14ac:dyDescent="0.2">
      <c r="B322" s="39" t="s">
        <v>257</v>
      </c>
      <c r="C322" s="114">
        <v>25400741</v>
      </c>
      <c r="D322" s="115">
        <f t="shared" ref="D322:BO322" si="843">C326</f>
        <v>0</v>
      </c>
      <c r="E322" s="115">
        <f t="shared" si="843"/>
        <v>0</v>
      </c>
      <c r="F322" s="115">
        <f t="shared" si="843"/>
        <v>0</v>
      </c>
      <c r="G322" s="115">
        <f t="shared" si="843"/>
        <v>0</v>
      </c>
      <c r="H322" s="115">
        <f t="shared" si="843"/>
        <v>0</v>
      </c>
      <c r="I322" s="115">
        <f t="shared" si="843"/>
        <v>0</v>
      </c>
      <c r="J322" s="115">
        <f t="shared" si="843"/>
        <v>0</v>
      </c>
      <c r="K322" s="115">
        <f t="shared" si="843"/>
        <v>0</v>
      </c>
      <c r="L322" s="115">
        <f t="shared" si="843"/>
        <v>0</v>
      </c>
      <c r="M322" s="115">
        <f t="shared" si="843"/>
        <v>0</v>
      </c>
      <c r="N322" s="115">
        <f t="shared" si="843"/>
        <v>0</v>
      </c>
      <c r="O322" s="115">
        <f t="shared" si="843"/>
        <v>0</v>
      </c>
      <c r="P322" s="115">
        <f t="shared" si="843"/>
        <v>0</v>
      </c>
      <c r="Q322" s="115">
        <f t="shared" si="843"/>
        <v>0</v>
      </c>
      <c r="R322" s="115">
        <f t="shared" si="843"/>
        <v>0</v>
      </c>
      <c r="S322" s="115">
        <f t="shared" si="843"/>
        <v>0</v>
      </c>
      <c r="T322" s="115">
        <f t="shared" si="843"/>
        <v>0</v>
      </c>
      <c r="U322" s="115">
        <f t="shared" si="843"/>
        <v>0</v>
      </c>
      <c r="V322" s="115">
        <f t="shared" si="843"/>
        <v>0</v>
      </c>
      <c r="W322" s="115">
        <f t="shared" si="843"/>
        <v>0</v>
      </c>
      <c r="X322" s="115">
        <f t="shared" si="843"/>
        <v>0</v>
      </c>
      <c r="Y322" s="115">
        <f t="shared" si="843"/>
        <v>0</v>
      </c>
      <c r="Z322" s="115">
        <f t="shared" si="843"/>
        <v>0</v>
      </c>
      <c r="AA322" s="115">
        <f t="shared" si="843"/>
        <v>0</v>
      </c>
      <c r="AB322" s="115">
        <f t="shared" si="843"/>
        <v>0</v>
      </c>
      <c r="AC322" s="115">
        <f t="shared" si="843"/>
        <v>0</v>
      </c>
      <c r="AD322" s="115">
        <f t="shared" si="843"/>
        <v>0</v>
      </c>
      <c r="AE322" s="115">
        <f t="shared" si="843"/>
        <v>0</v>
      </c>
      <c r="AF322" s="115">
        <f t="shared" si="843"/>
        <v>0</v>
      </c>
      <c r="AG322" s="115">
        <f t="shared" si="843"/>
        <v>0</v>
      </c>
      <c r="AH322" s="115">
        <f t="shared" si="843"/>
        <v>0</v>
      </c>
      <c r="AI322" s="115">
        <f t="shared" si="843"/>
        <v>0</v>
      </c>
      <c r="AJ322" s="115">
        <f t="shared" si="843"/>
        <v>0</v>
      </c>
      <c r="AK322" s="115">
        <f t="shared" si="843"/>
        <v>0</v>
      </c>
      <c r="AL322" s="115">
        <f t="shared" si="843"/>
        <v>0</v>
      </c>
      <c r="AM322" s="115">
        <f t="shared" si="843"/>
        <v>0</v>
      </c>
      <c r="AN322" s="115">
        <f t="shared" si="843"/>
        <v>0</v>
      </c>
      <c r="AO322" s="115">
        <f t="shared" si="843"/>
        <v>0</v>
      </c>
      <c r="AP322" s="115">
        <f t="shared" si="843"/>
        <v>0</v>
      </c>
      <c r="AQ322" s="115">
        <f t="shared" si="843"/>
        <v>0</v>
      </c>
      <c r="AR322" s="115">
        <f t="shared" si="843"/>
        <v>0</v>
      </c>
      <c r="AS322" s="115">
        <f t="shared" si="843"/>
        <v>0</v>
      </c>
      <c r="AT322" s="115">
        <f t="shared" si="843"/>
        <v>0</v>
      </c>
      <c r="AU322" s="115">
        <f t="shared" si="843"/>
        <v>0</v>
      </c>
      <c r="AV322" s="115">
        <f t="shared" si="843"/>
        <v>0</v>
      </c>
      <c r="AW322" s="115">
        <f t="shared" si="843"/>
        <v>0</v>
      </c>
      <c r="AX322" s="115">
        <f t="shared" si="843"/>
        <v>0</v>
      </c>
      <c r="AY322" s="115">
        <f t="shared" si="843"/>
        <v>0</v>
      </c>
      <c r="AZ322" s="115">
        <f t="shared" si="843"/>
        <v>0</v>
      </c>
      <c r="BA322" s="115">
        <f t="shared" si="843"/>
        <v>0</v>
      </c>
      <c r="BB322" s="115">
        <f t="shared" si="843"/>
        <v>0</v>
      </c>
      <c r="BC322" s="115">
        <f t="shared" si="843"/>
        <v>0</v>
      </c>
      <c r="BD322" s="115">
        <f t="shared" si="843"/>
        <v>0</v>
      </c>
      <c r="BE322" s="115">
        <f t="shared" si="843"/>
        <v>0</v>
      </c>
      <c r="BF322" s="115">
        <f t="shared" si="843"/>
        <v>0</v>
      </c>
      <c r="BG322" s="115">
        <f t="shared" si="843"/>
        <v>0</v>
      </c>
      <c r="BH322" s="115">
        <f t="shared" si="843"/>
        <v>0</v>
      </c>
      <c r="BI322" s="115">
        <f t="shared" si="843"/>
        <v>0</v>
      </c>
      <c r="BJ322" s="115">
        <f t="shared" si="843"/>
        <v>0</v>
      </c>
      <c r="BK322" s="115">
        <f t="shared" si="843"/>
        <v>0</v>
      </c>
      <c r="BL322" s="115">
        <f t="shared" si="843"/>
        <v>-2409.0918258749998</v>
      </c>
      <c r="BM322" s="115">
        <f t="shared" si="843"/>
        <v>-3228.9418258749997</v>
      </c>
      <c r="BN322" s="115">
        <f t="shared" si="843"/>
        <v>-1639.8718258749998</v>
      </c>
      <c r="BO322" s="115">
        <f t="shared" si="843"/>
        <v>-3551.0018258749997</v>
      </c>
      <c r="BP322" s="115">
        <f t="shared" ref="BP322" si="844">BO326</f>
        <v>-9834.5118258750008</v>
      </c>
      <c r="BQ322" s="115">
        <f t="shared" ref="BQ322" si="845">BP326</f>
        <v>-13226.060000000001</v>
      </c>
      <c r="BR322" s="115">
        <f t="shared" ref="BR322" si="846">BQ326</f>
        <v>-18510.120000000003</v>
      </c>
      <c r="BS322" s="115">
        <f t="shared" ref="BS322" si="847">BR326</f>
        <v>-28425.070000000003</v>
      </c>
      <c r="BT322" s="115">
        <f t="shared" ref="BT322" si="848">BS326</f>
        <v>-41320.240000000005</v>
      </c>
      <c r="BU322" s="115">
        <f t="shared" ref="BU322" si="849">BT326</f>
        <v>-56450.630000000005</v>
      </c>
      <c r="BV322" s="115">
        <f t="shared" ref="BV322" si="850">BU326</f>
        <v>-75184.710000000006</v>
      </c>
      <c r="BW322" s="115">
        <f t="shared" ref="BW322" si="851">BV326</f>
        <v>-92056.06</v>
      </c>
      <c r="BX322" s="115">
        <f t="shared" ref="BX322" si="852">BW326</f>
        <v>-102804.28</v>
      </c>
      <c r="BY322" s="115">
        <f t="shared" ref="BY322" si="853">BX326</f>
        <v>-102804.28</v>
      </c>
      <c r="BZ322" s="115">
        <f t="shared" ref="BZ322" si="854">BY326</f>
        <v>-102804.28</v>
      </c>
      <c r="CA322" s="115">
        <f t="shared" ref="CA322" si="855">BZ326</f>
        <v>-102804.28</v>
      </c>
    </row>
    <row r="323" spans="1:79" x14ac:dyDescent="0.2">
      <c r="A323" s="121"/>
      <c r="B323" s="116" t="s">
        <v>258</v>
      </c>
      <c r="C323" s="116"/>
      <c r="D323" s="305">
        <v>0</v>
      </c>
      <c r="E323" s="305">
        <v>0</v>
      </c>
      <c r="F323" s="305">
        <v>0</v>
      </c>
      <c r="G323" s="305">
        <v>0</v>
      </c>
      <c r="H323" s="305">
        <v>0</v>
      </c>
      <c r="I323" s="305">
        <v>0</v>
      </c>
      <c r="J323" s="305">
        <v>0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0</v>
      </c>
      <c r="W323" s="305">
        <v>0</v>
      </c>
      <c r="X323" s="305">
        <v>0</v>
      </c>
      <c r="Y323" s="305">
        <v>0</v>
      </c>
      <c r="Z323" s="305">
        <v>0</v>
      </c>
      <c r="AA323" s="305">
        <v>0</v>
      </c>
      <c r="AB323" s="305">
        <v>0</v>
      </c>
      <c r="AC323" s="305">
        <v>0</v>
      </c>
      <c r="AD323" s="305">
        <v>0</v>
      </c>
      <c r="AE323" s="305">
        <v>0</v>
      </c>
      <c r="AF323" s="305">
        <v>0</v>
      </c>
      <c r="AG323" s="305">
        <v>0</v>
      </c>
      <c r="AH323" s="305">
        <v>0</v>
      </c>
      <c r="AI323" s="305">
        <v>0</v>
      </c>
      <c r="AJ323" s="305">
        <v>0</v>
      </c>
      <c r="AK323" s="305">
        <v>0</v>
      </c>
      <c r="AL323" s="305">
        <v>0</v>
      </c>
      <c r="AM323" s="305">
        <v>0</v>
      </c>
      <c r="AN323" s="305">
        <v>0</v>
      </c>
      <c r="AO323" s="305">
        <v>0</v>
      </c>
      <c r="AP323" s="305">
        <v>0</v>
      </c>
      <c r="AQ323" s="305">
        <v>0</v>
      </c>
      <c r="AR323" s="305">
        <v>0</v>
      </c>
      <c r="AS323" s="305">
        <v>0</v>
      </c>
      <c r="AT323" s="305">
        <v>0</v>
      </c>
      <c r="AU323" s="305">
        <v>0</v>
      </c>
      <c r="AV323" s="305">
        <v>0</v>
      </c>
      <c r="AW323" s="305">
        <v>0</v>
      </c>
      <c r="AX323" s="305">
        <v>0</v>
      </c>
      <c r="AY323" s="305">
        <v>0</v>
      </c>
      <c r="AZ323" s="305">
        <v>0</v>
      </c>
      <c r="BA323" s="305">
        <v>0</v>
      </c>
      <c r="BB323" s="305">
        <v>0</v>
      </c>
      <c r="BC323" s="305">
        <v>0</v>
      </c>
      <c r="BD323" s="305">
        <v>0</v>
      </c>
      <c r="BE323" s="305">
        <v>0</v>
      </c>
      <c r="BF323" s="305">
        <v>0</v>
      </c>
      <c r="BG323" s="305">
        <v>0</v>
      </c>
      <c r="BH323" s="305">
        <v>0</v>
      </c>
      <c r="BI323" s="305">
        <v>0</v>
      </c>
      <c r="BJ323" s="305">
        <v>0</v>
      </c>
      <c r="BK323" s="305">
        <v>0</v>
      </c>
      <c r="BL323" s="305">
        <v>0</v>
      </c>
      <c r="BM323" s="305">
        <v>0</v>
      </c>
      <c r="BN323" s="305">
        <v>0</v>
      </c>
      <c r="BO323" s="305">
        <v>0</v>
      </c>
      <c r="BP323" s="305">
        <v>2409.0918258749998</v>
      </c>
      <c r="BQ323" s="305">
        <v>0</v>
      </c>
      <c r="BR323" s="305">
        <v>0</v>
      </c>
      <c r="BS323" s="305">
        <v>0</v>
      </c>
      <c r="BT323" s="305">
        <v>0</v>
      </c>
      <c r="BU323" s="305">
        <v>0</v>
      </c>
      <c r="BV323" s="305">
        <v>0</v>
      </c>
      <c r="BW323" s="123"/>
      <c r="BX323" s="123"/>
      <c r="BY323" s="123"/>
      <c r="BZ323" s="123"/>
      <c r="CA323" s="123"/>
    </row>
    <row r="324" spans="1:79" x14ac:dyDescent="0.2">
      <c r="A324" s="116"/>
      <c r="B324" s="116" t="s">
        <v>279</v>
      </c>
      <c r="C324" s="124"/>
      <c r="D324" s="305">
        <v>0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0</v>
      </c>
      <c r="W324" s="305">
        <v>0</v>
      </c>
      <c r="X324" s="305">
        <v>0</v>
      </c>
      <c r="Y324" s="305">
        <v>0</v>
      </c>
      <c r="Z324" s="305">
        <v>0</v>
      </c>
      <c r="AA324" s="305">
        <v>0</v>
      </c>
      <c r="AB324" s="305">
        <v>0</v>
      </c>
      <c r="AC324" s="305">
        <v>0</v>
      </c>
      <c r="AD324" s="305">
        <v>0</v>
      </c>
      <c r="AE324" s="305">
        <v>0</v>
      </c>
      <c r="AF324" s="305">
        <v>0</v>
      </c>
      <c r="AG324" s="305">
        <v>0</v>
      </c>
      <c r="AH324" s="305">
        <v>0</v>
      </c>
      <c r="AI324" s="305">
        <v>0</v>
      </c>
      <c r="AJ324" s="305">
        <v>0</v>
      </c>
      <c r="AK324" s="305">
        <v>0</v>
      </c>
      <c r="AL324" s="305">
        <v>0</v>
      </c>
      <c r="AM324" s="305">
        <v>0</v>
      </c>
      <c r="AN324" s="305">
        <v>0</v>
      </c>
      <c r="AO324" s="305">
        <v>0</v>
      </c>
      <c r="AP324" s="305">
        <v>0</v>
      </c>
      <c r="AQ324" s="305">
        <v>0</v>
      </c>
      <c r="AR324" s="305">
        <v>0</v>
      </c>
      <c r="AS324" s="305">
        <v>0</v>
      </c>
      <c r="AT324" s="305">
        <v>0</v>
      </c>
      <c r="AU324" s="305">
        <v>0</v>
      </c>
      <c r="AV324" s="305">
        <v>0</v>
      </c>
      <c r="AW324" s="305">
        <v>0</v>
      </c>
      <c r="AX324" s="305">
        <v>0</v>
      </c>
      <c r="AY324" s="305">
        <v>0</v>
      </c>
      <c r="AZ324" s="305">
        <v>0</v>
      </c>
      <c r="BA324" s="305">
        <v>0</v>
      </c>
      <c r="BB324" s="305">
        <v>0</v>
      </c>
      <c r="BC324" s="305">
        <v>0</v>
      </c>
      <c r="BD324" s="305">
        <v>0</v>
      </c>
      <c r="BE324" s="305">
        <v>0</v>
      </c>
      <c r="BF324" s="305">
        <v>0</v>
      </c>
      <c r="BG324" s="305">
        <v>0</v>
      </c>
      <c r="BH324" s="305">
        <v>0</v>
      </c>
      <c r="BI324" s="305">
        <v>0</v>
      </c>
      <c r="BJ324" s="305">
        <v>0</v>
      </c>
      <c r="BK324" s="305">
        <v>-2409.0918258749998</v>
      </c>
      <c r="BL324" s="117">
        <f>'FPC Sch 7'!C22</f>
        <v>-819.85</v>
      </c>
      <c r="BM324" s="117">
        <f>'FPC Sch 7'!D22</f>
        <v>1589.07</v>
      </c>
      <c r="BN324" s="117">
        <f>'FPC Sch 7'!E22</f>
        <v>-1911.13</v>
      </c>
      <c r="BO324" s="117">
        <f>'FPC Sch 7'!F22</f>
        <v>-6283.51</v>
      </c>
      <c r="BP324" s="117">
        <f>'FPC Sch 7'!G22</f>
        <v>-5800.64</v>
      </c>
      <c r="BQ324" s="117">
        <f>'FPC Sch 7'!H22</f>
        <v>-5284.06</v>
      </c>
      <c r="BR324" s="117">
        <f>'FPC Sch 7'!I22</f>
        <v>-9914.9500000000007</v>
      </c>
      <c r="BS324" s="117">
        <f>'FPC Sch 7'!J22</f>
        <v>-12895.17</v>
      </c>
      <c r="BT324" s="117">
        <f>'FPC Sch 7'!K22</f>
        <v>-15130.39</v>
      </c>
      <c r="BU324" s="117">
        <f>'FPC Sch 7'!L22</f>
        <v>-18734.080000000002</v>
      </c>
      <c r="BV324" s="117">
        <f>'FPC Sch 7'!M22</f>
        <v>-16871.349999999999</v>
      </c>
      <c r="BW324" s="117">
        <f>'FPC Sch 7'!N22</f>
        <v>-10748.22</v>
      </c>
      <c r="BX324" s="117"/>
      <c r="BY324" s="117"/>
      <c r="BZ324" s="123"/>
      <c r="CA324" s="123"/>
    </row>
    <row r="325" spans="1:79" x14ac:dyDescent="0.2">
      <c r="B325" s="39" t="s">
        <v>260</v>
      </c>
      <c r="D325" s="118">
        <f t="shared" ref="D325:BO325" si="856">SUM(D323:D324)</f>
        <v>0</v>
      </c>
      <c r="E325" s="118">
        <f t="shared" si="856"/>
        <v>0</v>
      </c>
      <c r="F325" s="118">
        <f t="shared" si="856"/>
        <v>0</v>
      </c>
      <c r="G325" s="118">
        <f t="shared" si="856"/>
        <v>0</v>
      </c>
      <c r="H325" s="118">
        <f t="shared" si="856"/>
        <v>0</v>
      </c>
      <c r="I325" s="118">
        <f t="shared" si="856"/>
        <v>0</v>
      </c>
      <c r="J325" s="118">
        <f t="shared" si="856"/>
        <v>0</v>
      </c>
      <c r="K325" s="118">
        <f t="shared" si="856"/>
        <v>0</v>
      </c>
      <c r="L325" s="118">
        <f t="shared" si="856"/>
        <v>0</v>
      </c>
      <c r="M325" s="118">
        <f t="shared" si="856"/>
        <v>0</v>
      </c>
      <c r="N325" s="118">
        <f t="shared" si="856"/>
        <v>0</v>
      </c>
      <c r="O325" s="118">
        <f t="shared" si="856"/>
        <v>0</v>
      </c>
      <c r="P325" s="118">
        <f t="shared" si="856"/>
        <v>0</v>
      </c>
      <c r="Q325" s="118">
        <f t="shared" si="856"/>
        <v>0</v>
      </c>
      <c r="R325" s="118">
        <f t="shared" si="856"/>
        <v>0</v>
      </c>
      <c r="S325" s="118">
        <f t="shared" si="856"/>
        <v>0</v>
      </c>
      <c r="T325" s="118">
        <f t="shared" si="856"/>
        <v>0</v>
      </c>
      <c r="U325" s="118">
        <f t="shared" si="856"/>
        <v>0</v>
      </c>
      <c r="V325" s="118">
        <f t="shared" si="856"/>
        <v>0</v>
      </c>
      <c r="W325" s="118">
        <f t="shared" si="856"/>
        <v>0</v>
      </c>
      <c r="X325" s="118">
        <f t="shared" si="856"/>
        <v>0</v>
      </c>
      <c r="Y325" s="118">
        <f t="shared" si="856"/>
        <v>0</v>
      </c>
      <c r="Z325" s="118">
        <f t="shared" si="856"/>
        <v>0</v>
      </c>
      <c r="AA325" s="118">
        <f t="shared" si="856"/>
        <v>0</v>
      </c>
      <c r="AB325" s="118">
        <f t="shared" si="856"/>
        <v>0</v>
      </c>
      <c r="AC325" s="118">
        <f t="shared" si="856"/>
        <v>0</v>
      </c>
      <c r="AD325" s="118">
        <f t="shared" si="856"/>
        <v>0</v>
      </c>
      <c r="AE325" s="118">
        <f t="shared" si="856"/>
        <v>0</v>
      </c>
      <c r="AF325" s="118">
        <f t="shared" si="856"/>
        <v>0</v>
      </c>
      <c r="AG325" s="118">
        <f t="shared" si="856"/>
        <v>0</v>
      </c>
      <c r="AH325" s="118">
        <f t="shared" si="856"/>
        <v>0</v>
      </c>
      <c r="AI325" s="118">
        <f t="shared" si="856"/>
        <v>0</v>
      </c>
      <c r="AJ325" s="118">
        <f t="shared" si="856"/>
        <v>0</v>
      </c>
      <c r="AK325" s="118">
        <f t="shared" si="856"/>
        <v>0</v>
      </c>
      <c r="AL325" s="118">
        <f t="shared" si="856"/>
        <v>0</v>
      </c>
      <c r="AM325" s="118">
        <f t="shared" si="856"/>
        <v>0</v>
      </c>
      <c r="AN325" s="118">
        <f t="shared" si="856"/>
        <v>0</v>
      </c>
      <c r="AO325" s="118">
        <f t="shared" si="856"/>
        <v>0</v>
      </c>
      <c r="AP325" s="118">
        <f t="shared" si="856"/>
        <v>0</v>
      </c>
      <c r="AQ325" s="118">
        <f t="shared" si="856"/>
        <v>0</v>
      </c>
      <c r="AR325" s="118">
        <f t="shared" si="856"/>
        <v>0</v>
      </c>
      <c r="AS325" s="118">
        <f t="shared" si="856"/>
        <v>0</v>
      </c>
      <c r="AT325" s="118">
        <f t="shared" si="856"/>
        <v>0</v>
      </c>
      <c r="AU325" s="118">
        <f t="shared" si="856"/>
        <v>0</v>
      </c>
      <c r="AV325" s="118">
        <f t="shared" si="856"/>
        <v>0</v>
      </c>
      <c r="AW325" s="118">
        <f t="shared" si="856"/>
        <v>0</v>
      </c>
      <c r="AX325" s="118">
        <f t="shared" si="856"/>
        <v>0</v>
      </c>
      <c r="AY325" s="118">
        <f t="shared" si="856"/>
        <v>0</v>
      </c>
      <c r="AZ325" s="118">
        <f t="shared" si="856"/>
        <v>0</v>
      </c>
      <c r="BA325" s="118">
        <f t="shared" si="856"/>
        <v>0</v>
      </c>
      <c r="BB325" s="118">
        <f t="shared" si="856"/>
        <v>0</v>
      </c>
      <c r="BC325" s="118">
        <f t="shared" si="856"/>
        <v>0</v>
      </c>
      <c r="BD325" s="118">
        <f t="shared" si="856"/>
        <v>0</v>
      </c>
      <c r="BE325" s="118">
        <f t="shared" si="856"/>
        <v>0</v>
      </c>
      <c r="BF325" s="118">
        <f t="shared" si="856"/>
        <v>0</v>
      </c>
      <c r="BG325" s="118">
        <f t="shared" si="856"/>
        <v>0</v>
      </c>
      <c r="BH325" s="118">
        <f t="shared" si="856"/>
        <v>0</v>
      </c>
      <c r="BI325" s="118">
        <f t="shared" si="856"/>
        <v>0</v>
      </c>
      <c r="BJ325" s="118">
        <f t="shared" si="856"/>
        <v>0</v>
      </c>
      <c r="BK325" s="118">
        <f t="shared" si="856"/>
        <v>-2409.0918258749998</v>
      </c>
      <c r="BL325" s="118">
        <f t="shared" si="856"/>
        <v>-819.85</v>
      </c>
      <c r="BM325" s="118">
        <f t="shared" si="856"/>
        <v>1589.07</v>
      </c>
      <c r="BN325" s="118">
        <f t="shared" si="856"/>
        <v>-1911.13</v>
      </c>
      <c r="BO325" s="118">
        <f t="shared" si="856"/>
        <v>-6283.51</v>
      </c>
      <c r="BP325" s="118">
        <f t="shared" ref="BP325:BV325" si="857">SUM(BP323:BP324)</f>
        <v>-3391.5481741250005</v>
      </c>
      <c r="BQ325" s="118">
        <f t="shared" si="857"/>
        <v>-5284.06</v>
      </c>
      <c r="BR325" s="118">
        <f t="shared" si="857"/>
        <v>-9914.9500000000007</v>
      </c>
      <c r="BS325" s="118">
        <f t="shared" si="857"/>
        <v>-12895.17</v>
      </c>
      <c r="BT325" s="118">
        <f t="shared" si="857"/>
        <v>-15130.39</v>
      </c>
      <c r="BU325" s="118">
        <f t="shared" si="857"/>
        <v>-18734.080000000002</v>
      </c>
      <c r="BV325" s="118">
        <f t="shared" si="857"/>
        <v>-16871.349999999999</v>
      </c>
      <c r="BW325" s="118">
        <f t="shared" ref="BW325:CA325" si="858">SUM(BW323:BW324)</f>
        <v>-10748.22</v>
      </c>
      <c r="BX325" s="118">
        <f t="shared" si="858"/>
        <v>0</v>
      </c>
      <c r="BY325" s="118">
        <f t="shared" si="858"/>
        <v>0</v>
      </c>
      <c r="BZ325" s="118">
        <f t="shared" si="858"/>
        <v>0</v>
      </c>
      <c r="CA325" s="118">
        <f t="shared" si="858"/>
        <v>0</v>
      </c>
    </row>
    <row r="326" spans="1:79" x14ac:dyDescent="0.2">
      <c r="B326" s="39" t="s">
        <v>261</v>
      </c>
      <c r="D326" s="115">
        <f t="shared" ref="D326:BO326" si="859">D322+D325</f>
        <v>0</v>
      </c>
      <c r="E326" s="115">
        <f t="shared" si="859"/>
        <v>0</v>
      </c>
      <c r="F326" s="115">
        <f t="shared" si="859"/>
        <v>0</v>
      </c>
      <c r="G326" s="115">
        <f t="shared" si="859"/>
        <v>0</v>
      </c>
      <c r="H326" s="115">
        <f t="shared" si="859"/>
        <v>0</v>
      </c>
      <c r="I326" s="115">
        <f t="shared" si="859"/>
        <v>0</v>
      </c>
      <c r="J326" s="115">
        <f t="shared" si="859"/>
        <v>0</v>
      </c>
      <c r="K326" s="115">
        <f t="shared" si="859"/>
        <v>0</v>
      </c>
      <c r="L326" s="115">
        <f t="shared" si="859"/>
        <v>0</v>
      </c>
      <c r="M326" s="115">
        <f t="shared" si="859"/>
        <v>0</v>
      </c>
      <c r="N326" s="115">
        <f t="shared" si="859"/>
        <v>0</v>
      </c>
      <c r="O326" s="115">
        <f t="shared" si="859"/>
        <v>0</v>
      </c>
      <c r="P326" s="115">
        <f t="shared" si="859"/>
        <v>0</v>
      </c>
      <c r="Q326" s="115">
        <f t="shared" si="859"/>
        <v>0</v>
      </c>
      <c r="R326" s="115">
        <f t="shared" si="859"/>
        <v>0</v>
      </c>
      <c r="S326" s="115">
        <f t="shared" si="859"/>
        <v>0</v>
      </c>
      <c r="T326" s="115">
        <f t="shared" si="859"/>
        <v>0</v>
      </c>
      <c r="U326" s="115">
        <f t="shared" si="859"/>
        <v>0</v>
      </c>
      <c r="V326" s="115">
        <f t="shared" si="859"/>
        <v>0</v>
      </c>
      <c r="W326" s="115">
        <f t="shared" si="859"/>
        <v>0</v>
      </c>
      <c r="X326" s="115">
        <f t="shared" si="859"/>
        <v>0</v>
      </c>
      <c r="Y326" s="115">
        <f t="shared" si="859"/>
        <v>0</v>
      </c>
      <c r="Z326" s="115">
        <f t="shared" si="859"/>
        <v>0</v>
      </c>
      <c r="AA326" s="115">
        <f t="shared" si="859"/>
        <v>0</v>
      </c>
      <c r="AB326" s="115">
        <f t="shared" si="859"/>
        <v>0</v>
      </c>
      <c r="AC326" s="115">
        <f t="shared" si="859"/>
        <v>0</v>
      </c>
      <c r="AD326" s="115">
        <f t="shared" si="859"/>
        <v>0</v>
      </c>
      <c r="AE326" s="115">
        <f t="shared" si="859"/>
        <v>0</v>
      </c>
      <c r="AF326" s="115">
        <f t="shared" si="859"/>
        <v>0</v>
      </c>
      <c r="AG326" s="115">
        <f t="shared" si="859"/>
        <v>0</v>
      </c>
      <c r="AH326" s="115">
        <f t="shared" si="859"/>
        <v>0</v>
      </c>
      <c r="AI326" s="115">
        <f t="shared" si="859"/>
        <v>0</v>
      </c>
      <c r="AJ326" s="115">
        <f t="shared" si="859"/>
        <v>0</v>
      </c>
      <c r="AK326" s="115">
        <f t="shared" si="859"/>
        <v>0</v>
      </c>
      <c r="AL326" s="115">
        <f t="shared" si="859"/>
        <v>0</v>
      </c>
      <c r="AM326" s="115">
        <f t="shared" si="859"/>
        <v>0</v>
      </c>
      <c r="AN326" s="115">
        <f t="shared" si="859"/>
        <v>0</v>
      </c>
      <c r="AO326" s="115">
        <f t="shared" si="859"/>
        <v>0</v>
      </c>
      <c r="AP326" s="115">
        <f t="shared" si="859"/>
        <v>0</v>
      </c>
      <c r="AQ326" s="115">
        <f t="shared" si="859"/>
        <v>0</v>
      </c>
      <c r="AR326" s="115">
        <f t="shared" si="859"/>
        <v>0</v>
      </c>
      <c r="AS326" s="115">
        <f t="shared" si="859"/>
        <v>0</v>
      </c>
      <c r="AT326" s="115">
        <f t="shared" si="859"/>
        <v>0</v>
      </c>
      <c r="AU326" s="115">
        <f t="shared" si="859"/>
        <v>0</v>
      </c>
      <c r="AV326" s="115">
        <f t="shared" si="859"/>
        <v>0</v>
      </c>
      <c r="AW326" s="115">
        <f t="shared" si="859"/>
        <v>0</v>
      </c>
      <c r="AX326" s="115">
        <f t="shared" si="859"/>
        <v>0</v>
      </c>
      <c r="AY326" s="115">
        <f t="shared" si="859"/>
        <v>0</v>
      </c>
      <c r="AZ326" s="115">
        <f t="shared" si="859"/>
        <v>0</v>
      </c>
      <c r="BA326" s="115">
        <f t="shared" si="859"/>
        <v>0</v>
      </c>
      <c r="BB326" s="115">
        <f t="shared" si="859"/>
        <v>0</v>
      </c>
      <c r="BC326" s="115">
        <f t="shared" si="859"/>
        <v>0</v>
      </c>
      <c r="BD326" s="115">
        <f t="shared" si="859"/>
        <v>0</v>
      </c>
      <c r="BE326" s="115">
        <f t="shared" si="859"/>
        <v>0</v>
      </c>
      <c r="BF326" s="115">
        <f t="shared" si="859"/>
        <v>0</v>
      </c>
      <c r="BG326" s="115">
        <f t="shared" si="859"/>
        <v>0</v>
      </c>
      <c r="BH326" s="115">
        <f t="shared" si="859"/>
        <v>0</v>
      </c>
      <c r="BI326" s="115">
        <f t="shared" si="859"/>
        <v>0</v>
      </c>
      <c r="BJ326" s="115">
        <f t="shared" si="859"/>
        <v>0</v>
      </c>
      <c r="BK326" s="115">
        <f t="shared" si="859"/>
        <v>-2409.0918258749998</v>
      </c>
      <c r="BL326" s="115">
        <f t="shared" si="859"/>
        <v>-3228.9418258749997</v>
      </c>
      <c r="BM326" s="115">
        <f t="shared" si="859"/>
        <v>-1639.8718258749998</v>
      </c>
      <c r="BN326" s="115">
        <f t="shared" si="859"/>
        <v>-3551.0018258749997</v>
      </c>
      <c r="BO326" s="115">
        <f t="shared" si="859"/>
        <v>-9834.5118258750008</v>
      </c>
      <c r="BP326" s="115">
        <f t="shared" ref="BP326:BV326" si="860">BP322+BP325</f>
        <v>-13226.060000000001</v>
      </c>
      <c r="BQ326" s="115">
        <f t="shared" si="860"/>
        <v>-18510.120000000003</v>
      </c>
      <c r="BR326" s="115">
        <f t="shared" si="860"/>
        <v>-28425.070000000003</v>
      </c>
      <c r="BS326" s="115">
        <f t="shared" si="860"/>
        <v>-41320.240000000005</v>
      </c>
      <c r="BT326" s="115">
        <f t="shared" si="860"/>
        <v>-56450.630000000005</v>
      </c>
      <c r="BU326" s="115">
        <f t="shared" si="860"/>
        <v>-75184.710000000006</v>
      </c>
      <c r="BV326" s="115">
        <f t="shared" si="860"/>
        <v>-92056.06</v>
      </c>
      <c r="BW326" s="115">
        <f t="shared" ref="BW326:CA326" si="861">BW322+BW325</f>
        <v>-102804.28</v>
      </c>
      <c r="BX326" s="115">
        <f t="shared" si="861"/>
        <v>-102804.28</v>
      </c>
      <c r="BY326" s="115">
        <f t="shared" si="861"/>
        <v>-102804.28</v>
      </c>
      <c r="BZ326" s="115">
        <f t="shared" si="861"/>
        <v>-102804.28</v>
      </c>
      <c r="CA326" s="115">
        <f t="shared" si="861"/>
        <v>-102804.28</v>
      </c>
    </row>
    <row r="327" spans="1:79" x14ac:dyDescent="0.2"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Y327" s="25"/>
      <c r="BZ327" s="25"/>
      <c r="CA327" s="25"/>
    </row>
    <row r="328" spans="1:79" x14ac:dyDescent="0.2">
      <c r="A328" s="106" t="s">
        <v>280</v>
      </c>
      <c r="C328" s="114">
        <v>18237361</v>
      </c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Y328" s="25"/>
      <c r="BZ328" s="25"/>
      <c r="CA328" s="25"/>
    </row>
    <row r="329" spans="1:79" x14ac:dyDescent="0.2">
      <c r="B329" s="39" t="s">
        <v>257</v>
      </c>
      <c r="C329" s="114">
        <v>25400761</v>
      </c>
      <c r="D329" s="115">
        <f t="shared" ref="D329:BK329" si="862">C333</f>
        <v>0</v>
      </c>
      <c r="E329" s="115">
        <f t="shared" si="862"/>
        <v>0</v>
      </c>
      <c r="F329" s="115">
        <f t="shared" si="862"/>
        <v>0</v>
      </c>
      <c r="G329" s="115">
        <f t="shared" si="862"/>
        <v>0</v>
      </c>
      <c r="H329" s="115">
        <f t="shared" si="862"/>
        <v>0</v>
      </c>
      <c r="I329" s="115">
        <f t="shared" si="862"/>
        <v>0</v>
      </c>
      <c r="J329" s="115">
        <f t="shared" si="862"/>
        <v>0</v>
      </c>
      <c r="K329" s="115">
        <f t="shared" si="862"/>
        <v>0</v>
      </c>
      <c r="L329" s="115">
        <f t="shared" si="862"/>
        <v>0</v>
      </c>
      <c r="M329" s="115">
        <f t="shared" si="862"/>
        <v>0</v>
      </c>
      <c r="N329" s="115">
        <f t="shared" si="862"/>
        <v>0</v>
      </c>
      <c r="O329" s="115">
        <f t="shared" si="862"/>
        <v>0</v>
      </c>
      <c r="P329" s="115">
        <f t="shared" si="862"/>
        <v>0</v>
      </c>
      <c r="Q329" s="115">
        <f t="shared" si="862"/>
        <v>0</v>
      </c>
      <c r="R329" s="115">
        <f t="shared" si="862"/>
        <v>0</v>
      </c>
      <c r="S329" s="115">
        <f t="shared" si="862"/>
        <v>0</v>
      </c>
      <c r="T329" s="115">
        <f t="shared" si="862"/>
        <v>0</v>
      </c>
      <c r="U329" s="115">
        <f t="shared" si="862"/>
        <v>0</v>
      </c>
      <c r="V329" s="115">
        <f t="shared" si="862"/>
        <v>0</v>
      </c>
      <c r="W329" s="115">
        <f t="shared" si="862"/>
        <v>0</v>
      </c>
      <c r="X329" s="115">
        <f t="shared" si="862"/>
        <v>0</v>
      </c>
      <c r="Y329" s="115">
        <f t="shared" si="862"/>
        <v>0</v>
      </c>
      <c r="Z329" s="115">
        <f t="shared" si="862"/>
        <v>0</v>
      </c>
      <c r="AA329" s="115">
        <f t="shared" si="862"/>
        <v>0</v>
      </c>
      <c r="AB329" s="115">
        <f t="shared" si="862"/>
        <v>0</v>
      </c>
      <c r="AC329" s="115">
        <f t="shared" si="862"/>
        <v>0</v>
      </c>
      <c r="AD329" s="115">
        <f t="shared" si="862"/>
        <v>0</v>
      </c>
      <c r="AE329" s="115">
        <f t="shared" si="862"/>
        <v>0</v>
      </c>
      <c r="AF329" s="115">
        <f t="shared" si="862"/>
        <v>0</v>
      </c>
      <c r="AG329" s="115">
        <f t="shared" si="862"/>
        <v>0</v>
      </c>
      <c r="AH329" s="115">
        <f t="shared" si="862"/>
        <v>0</v>
      </c>
      <c r="AI329" s="115">
        <f t="shared" si="862"/>
        <v>0</v>
      </c>
      <c r="AJ329" s="115">
        <f t="shared" si="862"/>
        <v>0</v>
      </c>
      <c r="AK329" s="115">
        <f t="shared" si="862"/>
        <v>0</v>
      </c>
      <c r="AL329" s="115">
        <f t="shared" si="862"/>
        <v>0</v>
      </c>
      <c r="AM329" s="115">
        <f t="shared" si="862"/>
        <v>0</v>
      </c>
      <c r="AN329" s="115">
        <f t="shared" si="862"/>
        <v>0</v>
      </c>
      <c r="AO329" s="115">
        <f t="shared" si="862"/>
        <v>0</v>
      </c>
      <c r="AP329" s="115">
        <f t="shared" si="862"/>
        <v>0</v>
      </c>
      <c r="AQ329" s="115">
        <f t="shared" si="862"/>
        <v>0</v>
      </c>
      <c r="AR329" s="115">
        <f t="shared" si="862"/>
        <v>0</v>
      </c>
      <c r="AS329" s="115">
        <f t="shared" si="862"/>
        <v>0</v>
      </c>
      <c r="AT329" s="115">
        <f t="shared" si="862"/>
        <v>0</v>
      </c>
      <c r="AU329" s="115">
        <f t="shared" si="862"/>
        <v>0</v>
      </c>
      <c r="AV329" s="115">
        <f t="shared" si="862"/>
        <v>0</v>
      </c>
      <c r="AW329" s="115">
        <f t="shared" si="862"/>
        <v>0</v>
      </c>
      <c r="AX329" s="115">
        <f t="shared" si="862"/>
        <v>0</v>
      </c>
      <c r="AY329" s="115">
        <f t="shared" si="862"/>
        <v>0</v>
      </c>
      <c r="AZ329" s="115">
        <f t="shared" si="862"/>
        <v>0</v>
      </c>
      <c r="BA329" s="115">
        <f t="shared" si="862"/>
        <v>0</v>
      </c>
      <c r="BB329" s="115">
        <f t="shared" si="862"/>
        <v>0</v>
      </c>
      <c r="BC329" s="115">
        <f t="shared" si="862"/>
        <v>0</v>
      </c>
      <c r="BD329" s="115">
        <f t="shared" si="862"/>
        <v>0</v>
      </c>
      <c r="BE329" s="115">
        <f t="shared" si="862"/>
        <v>0</v>
      </c>
      <c r="BF329" s="115">
        <f t="shared" si="862"/>
        <v>0</v>
      </c>
      <c r="BG329" s="115">
        <f t="shared" si="862"/>
        <v>0</v>
      </c>
      <c r="BH329" s="115">
        <f t="shared" si="862"/>
        <v>0</v>
      </c>
      <c r="BI329" s="115">
        <f t="shared" si="862"/>
        <v>0</v>
      </c>
      <c r="BJ329" s="115">
        <f t="shared" si="862"/>
        <v>0</v>
      </c>
      <c r="BK329" s="115">
        <f t="shared" si="862"/>
        <v>0</v>
      </c>
      <c r="BL329" s="115">
        <f>BK333</f>
        <v>-373.20622058333333</v>
      </c>
      <c r="BM329" s="115">
        <f>BL333</f>
        <v>-43.356220583333311</v>
      </c>
      <c r="BN329" s="115">
        <f>BM333</f>
        <v>1202.1637794166668</v>
      </c>
      <c r="BO329" s="115">
        <f t="shared" ref="BO329" si="863">BN333</f>
        <v>2725.2137794166665</v>
      </c>
      <c r="BP329" s="115">
        <f t="shared" ref="BP329" si="864">BO333</f>
        <v>4480.4237794166665</v>
      </c>
      <c r="BQ329" s="115">
        <f t="shared" ref="BQ329" si="865">BP333</f>
        <v>6941.33</v>
      </c>
      <c r="BR329" s="115">
        <f t="shared" ref="BR329" si="866">BQ333</f>
        <v>9844.57</v>
      </c>
      <c r="BS329" s="115">
        <f t="shared" ref="BS329" si="867">BR333</f>
        <v>13069.22</v>
      </c>
      <c r="BT329" s="115">
        <f t="shared" ref="BT329" si="868">BS333</f>
        <v>16875.16</v>
      </c>
      <c r="BU329" s="115">
        <f t="shared" ref="BU329" si="869">BT333</f>
        <v>22266</v>
      </c>
      <c r="BV329" s="115">
        <f t="shared" ref="BV329" si="870">BU333</f>
        <v>29089.739999999998</v>
      </c>
      <c r="BW329" s="115">
        <f t="shared" ref="BW329" si="871">BV333</f>
        <v>36239.54</v>
      </c>
      <c r="BX329" s="115">
        <f t="shared" ref="BX329" si="872">BW333</f>
        <v>44895.55</v>
      </c>
      <c r="BY329" s="115">
        <f t="shared" ref="BY329" si="873">BX333</f>
        <v>44895.55</v>
      </c>
      <c r="BZ329" s="115">
        <f t="shared" ref="BZ329" si="874">BY333</f>
        <v>44895.55</v>
      </c>
      <c r="CA329" s="115">
        <f t="shared" ref="CA329" si="875">BZ333</f>
        <v>44895.55</v>
      </c>
    </row>
    <row r="330" spans="1:79" x14ac:dyDescent="0.2">
      <c r="A330" s="121"/>
      <c r="B330" s="116" t="s">
        <v>258</v>
      </c>
      <c r="C330" s="116"/>
      <c r="D330" s="123">
        <v>0</v>
      </c>
      <c r="E330" s="123">
        <v>0</v>
      </c>
      <c r="F330" s="123">
        <v>0</v>
      </c>
      <c r="G330" s="123">
        <v>0</v>
      </c>
      <c r="H330" s="123">
        <v>0</v>
      </c>
      <c r="I330" s="123">
        <v>0</v>
      </c>
      <c r="J330" s="123">
        <v>0</v>
      </c>
      <c r="K330" s="123">
        <v>0</v>
      </c>
      <c r="L330" s="123">
        <v>0</v>
      </c>
      <c r="M330" s="123">
        <v>0</v>
      </c>
      <c r="N330" s="123">
        <v>0</v>
      </c>
      <c r="O330" s="123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0</v>
      </c>
      <c r="Z330" s="123">
        <v>0</v>
      </c>
      <c r="AA330" s="123">
        <v>0</v>
      </c>
      <c r="AB330" s="123">
        <v>0</v>
      </c>
      <c r="AC330" s="123">
        <v>0</v>
      </c>
      <c r="AD330" s="123">
        <v>0</v>
      </c>
      <c r="AE330" s="123">
        <v>0</v>
      </c>
      <c r="AF330" s="123">
        <v>0</v>
      </c>
      <c r="AG330" s="123">
        <v>0</v>
      </c>
      <c r="AH330" s="123">
        <v>0</v>
      </c>
      <c r="AI330" s="123">
        <v>0</v>
      </c>
      <c r="AJ330" s="123">
        <v>0</v>
      </c>
      <c r="AK330" s="123">
        <v>0</v>
      </c>
      <c r="AL330" s="123">
        <v>0</v>
      </c>
      <c r="AM330" s="123">
        <v>0</v>
      </c>
      <c r="AN330" s="123">
        <v>0</v>
      </c>
      <c r="AO330" s="123">
        <v>0</v>
      </c>
      <c r="AP330" s="123">
        <v>0</v>
      </c>
      <c r="AQ330" s="123">
        <v>0</v>
      </c>
      <c r="AR330" s="123">
        <v>0</v>
      </c>
      <c r="AS330" s="123">
        <v>0</v>
      </c>
      <c r="AT330" s="123">
        <v>0</v>
      </c>
      <c r="AU330" s="123">
        <v>0</v>
      </c>
      <c r="AV330" s="123">
        <v>0</v>
      </c>
      <c r="AW330" s="123">
        <v>0</v>
      </c>
      <c r="AX330" s="123">
        <v>0</v>
      </c>
      <c r="AY330" s="123">
        <v>0</v>
      </c>
      <c r="AZ330" s="123">
        <v>0</v>
      </c>
      <c r="BA330" s="123">
        <v>0</v>
      </c>
      <c r="BB330" s="123">
        <v>0</v>
      </c>
      <c r="BC330" s="123">
        <v>0</v>
      </c>
      <c r="BD330" s="123">
        <v>0</v>
      </c>
      <c r="BE330" s="123">
        <v>0</v>
      </c>
      <c r="BF330" s="123">
        <v>0</v>
      </c>
      <c r="BG330" s="123">
        <v>0</v>
      </c>
      <c r="BH330" s="123">
        <v>0</v>
      </c>
      <c r="BI330" s="123">
        <v>0</v>
      </c>
      <c r="BJ330" s="123">
        <v>0</v>
      </c>
      <c r="BK330" s="123">
        <v>0</v>
      </c>
      <c r="BL330" s="123">
        <v>0</v>
      </c>
      <c r="BM330" s="123">
        <v>0</v>
      </c>
      <c r="BN330" s="123">
        <v>0</v>
      </c>
      <c r="BO330" s="123">
        <v>0</v>
      </c>
      <c r="BP330" s="123">
        <v>373.20622058333333</v>
      </c>
      <c r="BQ330" s="123">
        <v>0</v>
      </c>
      <c r="BR330" s="123">
        <v>0</v>
      </c>
      <c r="BS330" s="123">
        <v>0</v>
      </c>
      <c r="BT330" s="123">
        <v>0</v>
      </c>
      <c r="BU330" s="123">
        <v>0</v>
      </c>
      <c r="BV330" s="123">
        <v>0</v>
      </c>
      <c r="BW330" s="123"/>
      <c r="BX330" s="123"/>
      <c r="BY330" s="123"/>
      <c r="BZ330" s="123"/>
      <c r="CA330" s="123"/>
    </row>
    <row r="331" spans="1:79" x14ac:dyDescent="0.2">
      <c r="A331" s="116"/>
      <c r="B331" s="116" t="s">
        <v>279</v>
      </c>
      <c r="C331" s="124"/>
      <c r="D331" s="305">
        <v>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0</v>
      </c>
      <c r="W331" s="305">
        <v>0</v>
      </c>
      <c r="X331" s="305">
        <v>0</v>
      </c>
      <c r="Y331" s="305">
        <v>0</v>
      </c>
      <c r="Z331" s="305">
        <v>0</v>
      </c>
      <c r="AA331" s="305">
        <v>0</v>
      </c>
      <c r="AB331" s="305">
        <v>0</v>
      </c>
      <c r="AC331" s="305">
        <v>0</v>
      </c>
      <c r="AD331" s="305">
        <v>0</v>
      </c>
      <c r="AE331" s="305">
        <v>0</v>
      </c>
      <c r="AF331" s="305">
        <v>0</v>
      </c>
      <c r="AG331" s="305">
        <v>0</v>
      </c>
      <c r="AH331" s="305">
        <v>0</v>
      </c>
      <c r="AI331" s="305">
        <v>0</v>
      </c>
      <c r="AJ331" s="305">
        <v>0</v>
      </c>
      <c r="AK331" s="305">
        <v>0</v>
      </c>
      <c r="AL331" s="305">
        <v>0</v>
      </c>
      <c r="AM331" s="305">
        <v>0</v>
      </c>
      <c r="AN331" s="305">
        <v>0</v>
      </c>
      <c r="AO331" s="305">
        <v>0</v>
      </c>
      <c r="AP331" s="305">
        <v>0</v>
      </c>
      <c r="AQ331" s="305">
        <v>0</v>
      </c>
      <c r="AR331" s="305">
        <v>0</v>
      </c>
      <c r="AS331" s="305">
        <v>0</v>
      </c>
      <c r="AT331" s="305">
        <v>0</v>
      </c>
      <c r="AU331" s="305">
        <v>0</v>
      </c>
      <c r="AV331" s="305">
        <v>0</v>
      </c>
      <c r="AW331" s="305">
        <v>0</v>
      </c>
      <c r="AX331" s="305">
        <v>0</v>
      </c>
      <c r="AY331" s="305">
        <v>0</v>
      </c>
      <c r="AZ331" s="305">
        <v>0</v>
      </c>
      <c r="BA331" s="305">
        <v>0</v>
      </c>
      <c r="BB331" s="305">
        <v>0</v>
      </c>
      <c r="BC331" s="305">
        <v>0</v>
      </c>
      <c r="BD331" s="305">
        <v>0</v>
      </c>
      <c r="BE331" s="305">
        <v>0</v>
      </c>
      <c r="BF331" s="305">
        <v>0</v>
      </c>
      <c r="BG331" s="305">
        <v>0</v>
      </c>
      <c r="BH331" s="305">
        <v>0</v>
      </c>
      <c r="BI331" s="305">
        <v>0</v>
      </c>
      <c r="BJ331" s="305">
        <v>0</v>
      </c>
      <c r="BK331" s="305">
        <v>-373.20622058333333</v>
      </c>
      <c r="BL331" s="117">
        <f>'FPC Sch 8&amp;24'!C22</f>
        <v>329.85</v>
      </c>
      <c r="BM331" s="117">
        <f>'FPC Sch 8&amp;24'!D22</f>
        <v>1245.52</v>
      </c>
      <c r="BN331" s="117">
        <f>'FPC Sch 8&amp;24'!E22</f>
        <v>1523.05</v>
      </c>
      <c r="BO331" s="117">
        <f>'FPC Sch 8&amp;24'!F22</f>
        <v>1755.21</v>
      </c>
      <c r="BP331" s="117">
        <f>'FPC Sch 8&amp;24'!G22</f>
        <v>2087.6999999999998</v>
      </c>
      <c r="BQ331" s="117">
        <f>'FPC Sch 8&amp;24'!H22</f>
        <v>2903.24</v>
      </c>
      <c r="BR331" s="117">
        <f>'FPC Sch 8&amp;24'!I22</f>
        <v>3224.65</v>
      </c>
      <c r="BS331" s="117">
        <f>'FPC Sch 8&amp;24'!J22</f>
        <v>3805.94</v>
      </c>
      <c r="BT331" s="117">
        <f>'FPC Sch 8&amp;24'!K22</f>
        <v>5390.84</v>
      </c>
      <c r="BU331" s="117">
        <f>'FPC Sch 8&amp;24'!L22</f>
        <v>6823.74</v>
      </c>
      <c r="BV331" s="117">
        <f>'FPC Sch 8&amp;24'!M22</f>
        <v>7149.8</v>
      </c>
      <c r="BW331" s="117">
        <f>'FPC Sch 8&amp;24'!N22</f>
        <v>8656.01</v>
      </c>
      <c r="BX331" s="117"/>
      <c r="BY331" s="117"/>
      <c r="BZ331" s="123"/>
      <c r="CA331" s="123"/>
    </row>
    <row r="332" spans="1:79" x14ac:dyDescent="0.2">
      <c r="B332" s="39" t="s">
        <v>260</v>
      </c>
      <c r="D332" s="118">
        <f t="shared" ref="D332:BO332" si="876">SUM(D330:D331)</f>
        <v>0</v>
      </c>
      <c r="E332" s="118">
        <f t="shared" si="876"/>
        <v>0</v>
      </c>
      <c r="F332" s="118">
        <f t="shared" si="876"/>
        <v>0</v>
      </c>
      <c r="G332" s="118">
        <f t="shared" si="876"/>
        <v>0</v>
      </c>
      <c r="H332" s="118">
        <f t="shared" si="876"/>
        <v>0</v>
      </c>
      <c r="I332" s="118">
        <f t="shared" si="876"/>
        <v>0</v>
      </c>
      <c r="J332" s="118">
        <f t="shared" si="876"/>
        <v>0</v>
      </c>
      <c r="K332" s="118">
        <f t="shared" si="876"/>
        <v>0</v>
      </c>
      <c r="L332" s="118">
        <f t="shared" si="876"/>
        <v>0</v>
      </c>
      <c r="M332" s="118">
        <f t="shared" si="876"/>
        <v>0</v>
      </c>
      <c r="N332" s="118">
        <f t="shared" si="876"/>
        <v>0</v>
      </c>
      <c r="O332" s="118">
        <f t="shared" si="876"/>
        <v>0</v>
      </c>
      <c r="P332" s="118">
        <f t="shared" si="876"/>
        <v>0</v>
      </c>
      <c r="Q332" s="118">
        <f t="shared" si="876"/>
        <v>0</v>
      </c>
      <c r="R332" s="118">
        <f t="shared" si="876"/>
        <v>0</v>
      </c>
      <c r="S332" s="118">
        <f t="shared" si="876"/>
        <v>0</v>
      </c>
      <c r="T332" s="118">
        <f t="shared" si="876"/>
        <v>0</v>
      </c>
      <c r="U332" s="118">
        <f t="shared" si="876"/>
        <v>0</v>
      </c>
      <c r="V332" s="118">
        <f t="shared" si="876"/>
        <v>0</v>
      </c>
      <c r="W332" s="118">
        <f t="shared" si="876"/>
        <v>0</v>
      </c>
      <c r="X332" s="118">
        <f t="shared" si="876"/>
        <v>0</v>
      </c>
      <c r="Y332" s="118">
        <f t="shared" si="876"/>
        <v>0</v>
      </c>
      <c r="Z332" s="118">
        <f t="shared" si="876"/>
        <v>0</v>
      </c>
      <c r="AA332" s="118">
        <f t="shared" si="876"/>
        <v>0</v>
      </c>
      <c r="AB332" s="118">
        <f t="shared" si="876"/>
        <v>0</v>
      </c>
      <c r="AC332" s="118">
        <f t="shared" si="876"/>
        <v>0</v>
      </c>
      <c r="AD332" s="118">
        <f t="shared" si="876"/>
        <v>0</v>
      </c>
      <c r="AE332" s="118">
        <f t="shared" si="876"/>
        <v>0</v>
      </c>
      <c r="AF332" s="118">
        <f t="shared" si="876"/>
        <v>0</v>
      </c>
      <c r="AG332" s="118">
        <f t="shared" si="876"/>
        <v>0</v>
      </c>
      <c r="AH332" s="118">
        <f t="shared" si="876"/>
        <v>0</v>
      </c>
      <c r="AI332" s="118">
        <f t="shared" si="876"/>
        <v>0</v>
      </c>
      <c r="AJ332" s="118">
        <f t="shared" si="876"/>
        <v>0</v>
      </c>
      <c r="AK332" s="118">
        <f t="shared" si="876"/>
        <v>0</v>
      </c>
      <c r="AL332" s="118">
        <f t="shared" si="876"/>
        <v>0</v>
      </c>
      <c r="AM332" s="118">
        <f t="shared" si="876"/>
        <v>0</v>
      </c>
      <c r="AN332" s="118">
        <f t="shared" si="876"/>
        <v>0</v>
      </c>
      <c r="AO332" s="118">
        <f t="shared" si="876"/>
        <v>0</v>
      </c>
      <c r="AP332" s="118">
        <f t="shared" si="876"/>
        <v>0</v>
      </c>
      <c r="AQ332" s="118">
        <f t="shared" si="876"/>
        <v>0</v>
      </c>
      <c r="AR332" s="118">
        <f t="shared" si="876"/>
        <v>0</v>
      </c>
      <c r="AS332" s="118">
        <f t="shared" si="876"/>
        <v>0</v>
      </c>
      <c r="AT332" s="118">
        <f t="shared" si="876"/>
        <v>0</v>
      </c>
      <c r="AU332" s="118">
        <f t="shared" si="876"/>
        <v>0</v>
      </c>
      <c r="AV332" s="118">
        <f t="shared" si="876"/>
        <v>0</v>
      </c>
      <c r="AW332" s="118">
        <f t="shared" si="876"/>
        <v>0</v>
      </c>
      <c r="AX332" s="118">
        <f t="shared" si="876"/>
        <v>0</v>
      </c>
      <c r="AY332" s="118">
        <f t="shared" si="876"/>
        <v>0</v>
      </c>
      <c r="AZ332" s="118">
        <f t="shared" si="876"/>
        <v>0</v>
      </c>
      <c r="BA332" s="118">
        <f t="shared" si="876"/>
        <v>0</v>
      </c>
      <c r="BB332" s="118">
        <f t="shared" si="876"/>
        <v>0</v>
      </c>
      <c r="BC332" s="118">
        <f t="shared" si="876"/>
        <v>0</v>
      </c>
      <c r="BD332" s="118">
        <f t="shared" si="876"/>
        <v>0</v>
      </c>
      <c r="BE332" s="118">
        <f t="shared" si="876"/>
        <v>0</v>
      </c>
      <c r="BF332" s="118">
        <f t="shared" si="876"/>
        <v>0</v>
      </c>
      <c r="BG332" s="118">
        <f t="shared" si="876"/>
        <v>0</v>
      </c>
      <c r="BH332" s="118">
        <f t="shared" si="876"/>
        <v>0</v>
      </c>
      <c r="BI332" s="118">
        <f t="shared" si="876"/>
        <v>0</v>
      </c>
      <c r="BJ332" s="118">
        <f t="shared" si="876"/>
        <v>0</v>
      </c>
      <c r="BK332" s="118">
        <f t="shared" si="876"/>
        <v>-373.20622058333333</v>
      </c>
      <c r="BL332" s="118">
        <f t="shared" si="876"/>
        <v>329.85</v>
      </c>
      <c r="BM332" s="118">
        <f t="shared" si="876"/>
        <v>1245.52</v>
      </c>
      <c r="BN332" s="118">
        <f t="shared" si="876"/>
        <v>1523.05</v>
      </c>
      <c r="BO332" s="118">
        <f t="shared" si="876"/>
        <v>1755.21</v>
      </c>
      <c r="BP332" s="118">
        <f t="shared" ref="BP332:BV332" si="877">SUM(BP330:BP331)</f>
        <v>2460.9062205833334</v>
      </c>
      <c r="BQ332" s="118">
        <f t="shared" si="877"/>
        <v>2903.24</v>
      </c>
      <c r="BR332" s="118">
        <f t="shared" si="877"/>
        <v>3224.65</v>
      </c>
      <c r="BS332" s="118">
        <f t="shared" si="877"/>
        <v>3805.94</v>
      </c>
      <c r="BT332" s="118">
        <f t="shared" si="877"/>
        <v>5390.84</v>
      </c>
      <c r="BU332" s="118">
        <f t="shared" si="877"/>
        <v>6823.74</v>
      </c>
      <c r="BV332" s="118">
        <f t="shared" si="877"/>
        <v>7149.8</v>
      </c>
      <c r="BW332" s="118">
        <f t="shared" ref="BW332:CA332" si="878">SUM(BW330:BW331)</f>
        <v>8656.01</v>
      </c>
      <c r="BX332" s="118">
        <f t="shared" si="878"/>
        <v>0</v>
      </c>
      <c r="BY332" s="118">
        <f t="shared" si="878"/>
        <v>0</v>
      </c>
      <c r="BZ332" s="118">
        <f t="shared" si="878"/>
        <v>0</v>
      </c>
      <c r="CA332" s="118">
        <f t="shared" si="878"/>
        <v>0</v>
      </c>
    </row>
    <row r="333" spans="1:79" x14ac:dyDescent="0.2">
      <c r="B333" s="39" t="s">
        <v>261</v>
      </c>
      <c r="D333" s="115">
        <f t="shared" ref="D333:BO333" si="879">D329+D332</f>
        <v>0</v>
      </c>
      <c r="E333" s="115">
        <f t="shared" si="879"/>
        <v>0</v>
      </c>
      <c r="F333" s="115">
        <f t="shared" si="879"/>
        <v>0</v>
      </c>
      <c r="G333" s="115">
        <f t="shared" si="879"/>
        <v>0</v>
      </c>
      <c r="H333" s="115">
        <f t="shared" si="879"/>
        <v>0</v>
      </c>
      <c r="I333" s="115">
        <f t="shared" si="879"/>
        <v>0</v>
      </c>
      <c r="J333" s="115">
        <f t="shared" si="879"/>
        <v>0</v>
      </c>
      <c r="K333" s="115">
        <f t="shared" si="879"/>
        <v>0</v>
      </c>
      <c r="L333" s="115">
        <f t="shared" si="879"/>
        <v>0</v>
      </c>
      <c r="M333" s="115">
        <f t="shared" si="879"/>
        <v>0</v>
      </c>
      <c r="N333" s="115">
        <f t="shared" si="879"/>
        <v>0</v>
      </c>
      <c r="O333" s="115">
        <f t="shared" si="879"/>
        <v>0</v>
      </c>
      <c r="P333" s="115">
        <f t="shared" si="879"/>
        <v>0</v>
      </c>
      <c r="Q333" s="115">
        <f t="shared" si="879"/>
        <v>0</v>
      </c>
      <c r="R333" s="115">
        <f t="shared" si="879"/>
        <v>0</v>
      </c>
      <c r="S333" s="115">
        <f t="shared" si="879"/>
        <v>0</v>
      </c>
      <c r="T333" s="115">
        <f t="shared" si="879"/>
        <v>0</v>
      </c>
      <c r="U333" s="115">
        <f t="shared" si="879"/>
        <v>0</v>
      </c>
      <c r="V333" s="115">
        <f t="shared" si="879"/>
        <v>0</v>
      </c>
      <c r="W333" s="115">
        <f t="shared" si="879"/>
        <v>0</v>
      </c>
      <c r="X333" s="115">
        <f t="shared" si="879"/>
        <v>0</v>
      </c>
      <c r="Y333" s="115">
        <f t="shared" si="879"/>
        <v>0</v>
      </c>
      <c r="Z333" s="115">
        <f t="shared" si="879"/>
        <v>0</v>
      </c>
      <c r="AA333" s="115">
        <f t="shared" si="879"/>
        <v>0</v>
      </c>
      <c r="AB333" s="115">
        <f t="shared" si="879"/>
        <v>0</v>
      </c>
      <c r="AC333" s="115">
        <f t="shared" si="879"/>
        <v>0</v>
      </c>
      <c r="AD333" s="115">
        <f t="shared" si="879"/>
        <v>0</v>
      </c>
      <c r="AE333" s="115">
        <f t="shared" si="879"/>
        <v>0</v>
      </c>
      <c r="AF333" s="115">
        <f t="shared" si="879"/>
        <v>0</v>
      </c>
      <c r="AG333" s="115">
        <f t="shared" si="879"/>
        <v>0</v>
      </c>
      <c r="AH333" s="115">
        <f t="shared" si="879"/>
        <v>0</v>
      </c>
      <c r="AI333" s="115">
        <f t="shared" si="879"/>
        <v>0</v>
      </c>
      <c r="AJ333" s="115">
        <f t="shared" si="879"/>
        <v>0</v>
      </c>
      <c r="AK333" s="115">
        <f t="shared" si="879"/>
        <v>0</v>
      </c>
      <c r="AL333" s="115">
        <f t="shared" si="879"/>
        <v>0</v>
      </c>
      <c r="AM333" s="115">
        <f t="shared" si="879"/>
        <v>0</v>
      </c>
      <c r="AN333" s="115">
        <f t="shared" si="879"/>
        <v>0</v>
      </c>
      <c r="AO333" s="115">
        <f t="shared" si="879"/>
        <v>0</v>
      </c>
      <c r="AP333" s="115">
        <f t="shared" si="879"/>
        <v>0</v>
      </c>
      <c r="AQ333" s="115">
        <f t="shared" si="879"/>
        <v>0</v>
      </c>
      <c r="AR333" s="115">
        <f t="shared" si="879"/>
        <v>0</v>
      </c>
      <c r="AS333" s="115">
        <f t="shared" si="879"/>
        <v>0</v>
      </c>
      <c r="AT333" s="115">
        <f t="shared" si="879"/>
        <v>0</v>
      </c>
      <c r="AU333" s="115">
        <f t="shared" si="879"/>
        <v>0</v>
      </c>
      <c r="AV333" s="115">
        <f t="shared" si="879"/>
        <v>0</v>
      </c>
      <c r="AW333" s="115">
        <f t="shared" si="879"/>
        <v>0</v>
      </c>
      <c r="AX333" s="115">
        <f t="shared" si="879"/>
        <v>0</v>
      </c>
      <c r="AY333" s="115">
        <f t="shared" si="879"/>
        <v>0</v>
      </c>
      <c r="AZ333" s="115">
        <f t="shared" si="879"/>
        <v>0</v>
      </c>
      <c r="BA333" s="115">
        <f t="shared" si="879"/>
        <v>0</v>
      </c>
      <c r="BB333" s="115">
        <f t="shared" si="879"/>
        <v>0</v>
      </c>
      <c r="BC333" s="115">
        <f t="shared" si="879"/>
        <v>0</v>
      </c>
      <c r="BD333" s="115">
        <f t="shared" si="879"/>
        <v>0</v>
      </c>
      <c r="BE333" s="115">
        <f t="shared" si="879"/>
        <v>0</v>
      </c>
      <c r="BF333" s="115">
        <f t="shared" si="879"/>
        <v>0</v>
      </c>
      <c r="BG333" s="115">
        <f t="shared" si="879"/>
        <v>0</v>
      </c>
      <c r="BH333" s="115">
        <f t="shared" si="879"/>
        <v>0</v>
      </c>
      <c r="BI333" s="115">
        <f t="shared" si="879"/>
        <v>0</v>
      </c>
      <c r="BJ333" s="115">
        <f t="shared" si="879"/>
        <v>0</v>
      </c>
      <c r="BK333" s="115">
        <f t="shared" si="879"/>
        <v>-373.20622058333333</v>
      </c>
      <c r="BL333" s="115">
        <f t="shared" si="879"/>
        <v>-43.356220583333311</v>
      </c>
      <c r="BM333" s="115">
        <f t="shared" si="879"/>
        <v>1202.1637794166668</v>
      </c>
      <c r="BN333" s="115">
        <f t="shared" si="879"/>
        <v>2725.2137794166665</v>
      </c>
      <c r="BO333" s="115">
        <f t="shared" si="879"/>
        <v>4480.4237794166665</v>
      </c>
      <c r="BP333" s="115">
        <f t="shared" ref="BP333:BV333" si="880">BP329+BP332</f>
        <v>6941.33</v>
      </c>
      <c r="BQ333" s="115">
        <f t="shared" si="880"/>
        <v>9844.57</v>
      </c>
      <c r="BR333" s="115">
        <f t="shared" si="880"/>
        <v>13069.22</v>
      </c>
      <c r="BS333" s="115">
        <f t="shared" si="880"/>
        <v>16875.16</v>
      </c>
      <c r="BT333" s="115">
        <f t="shared" si="880"/>
        <v>22266</v>
      </c>
      <c r="BU333" s="115">
        <f t="shared" si="880"/>
        <v>29089.739999999998</v>
      </c>
      <c r="BV333" s="115">
        <f t="shared" si="880"/>
        <v>36239.54</v>
      </c>
      <c r="BW333" s="115">
        <f t="shared" ref="BW333:CA333" si="881">BW329+BW332</f>
        <v>44895.55</v>
      </c>
      <c r="BX333" s="115">
        <f t="shared" si="881"/>
        <v>44895.55</v>
      </c>
      <c r="BY333" s="115">
        <f t="shared" si="881"/>
        <v>44895.55</v>
      </c>
      <c r="BZ333" s="115">
        <f t="shared" si="881"/>
        <v>44895.55</v>
      </c>
      <c r="CA333" s="115">
        <f t="shared" si="881"/>
        <v>44895.55</v>
      </c>
    </row>
    <row r="334" spans="1:79" x14ac:dyDescent="0.2"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5"/>
      <c r="BX334" s="115"/>
      <c r="BY334" s="115"/>
      <c r="BZ334" s="115"/>
      <c r="CA334" s="115"/>
    </row>
    <row r="335" spans="1:79" x14ac:dyDescent="0.2">
      <c r="A335" s="106" t="s">
        <v>282</v>
      </c>
      <c r="C335" s="114">
        <v>18237351</v>
      </c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Y335" s="25"/>
      <c r="BZ335" s="25"/>
      <c r="CA335" s="25"/>
    </row>
    <row r="336" spans="1:79" x14ac:dyDescent="0.2">
      <c r="B336" s="39" t="s">
        <v>257</v>
      </c>
      <c r="C336" s="114">
        <v>25400751</v>
      </c>
      <c r="D336" s="115">
        <f t="shared" ref="D336:BO336" si="882">C340</f>
        <v>0</v>
      </c>
      <c r="E336" s="115">
        <f t="shared" si="882"/>
        <v>0</v>
      </c>
      <c r="F336" s="115">
        <f t="shared" si="882"/>
        <v>0</v>
      </c>
      <c r="G336" s="115">
        <f t="shared" si="882"/>
        <v>0</v>
      </c>
      <c r="H336" s="115">
        <f t="shared" si="882"/>
        <v>0</v>
      </c>
      <c r="I336" s="115">
        <f t="shared" si="882"/>
        <v>0</v>
      </c>
      <c r="J336" s="115">
        <f t="shared" si="882"/>
        <v>0</v>
      </c>
      <c r="K336" s="115">
        <f t="shared" si="882"/>
        <v>0</v>
      </c>
      <c r="L336" s="115">
        <f t="shared" si="882"/>
        <v>0</v>
      </c>
      <c r="M336" s="115">
        <f t="shared" si="882"/>
        <v>0</v>
      </c>
      <c r="N336" s="115">
        <f t="shared" si="882"/>
        <v>0</v>
      </c>
      <c r="O336" s="115">
        <f t="shared" si="882"/>
        <v>0</v>
      </c>
      <c r="P336" s="115">
        <f t="shared" si="882"/>
        <v>0</v>
      </c>
      <c r="Q336" s="115">
        <f t="shared" si="882"/>
        <v>0</v>
      </c>
      <c r="R336" s="115">
        <f t="shared" si="882"/>
        <v>0</v>
      </c>
      <c r="S336" s="115">
        <f t="shared" si="882"/>
        <v>0</v>
      </c>
      <c r="T336" s="115">
        <f t="shared" si="882"/>
        <v>0</v>
      </c>
      <c r="U336" s="115">
        <f t="shared" si="882"/>
        <v>0</v>
      </c>
      <c r="V336" s="115">
        <f t="shared" si="882"/>
        <v>0</v>
      </c>
      <c r="W336" s="115">
        <f t="shared" si="882"/>
        <v>0</v>
      </c>
      <c r="X336" s="115">
        <f t="shared" si="882"/>
        <v>0</v>
      </c>
      <c r="Y336" s="115">
        <f t="shared" si="882"/>
        <v>0</v>
      </c>
      <c r="Z336" s="115">
        <f t="shared" si="882"/>
        <v>0</v>
      </c>
      <c r="AA336" s="115">
        <f t="shared" si="882"/>
        <v>0</v>
      </c>
      <c r="AB336" s="115">
        <f t="shared" si="882"/>
        <v>0</v>
      </c>
      <c r="AC336" s="115">
        <f t="shared" si="882"/>
        <v>0</v>
      </c>
      <c r="AD336" s="115">
        <f t="shared" si="882"/>
        <v>0</v>
      </c>
      <c r="AE336" s="115">
        <f t="shared" si="882"/>
        <v>0</v>
      </c>
      <c r="AF336" s="115">
        <f t="shared" si="882"/>
        <v>0</v>
      </c>
      <c r="AG336" s="115">
        <f t="shared" si="882"/>
        <v>0</v>
      </c>
      <c r="AH336" s="115">
        <f t="shared" si="882"/>
        <v>0</v>
      </c>
      <c r="AI336" s="115">
        <f t="shared" si="882"/>
        <v>0</v>
      </c>
      <c r="AJ336" s="115">
        <f t="shared" si="882"/>
        <v>0</v>
      </c>
      <c r="AK336" s="115">
        <f t="shared" si="882"/>
        <v>0</v>
      </c>
      <c r="AL336" s="115">
        <f t="shared" si="882"/>
        <v>0</v>
      </c>
      <c r="AM336" s="115">
        <f t="shared" si="882"/>
        <v>0</v>
      </c>
      <c r="AN336" s="115">
        <f t="shared" si="882"/>
        <v>0</v>
      </c>
      <c r="AO336" s="115">
        <f t="shared" si="882"/>
        <v>0</v>
      </c>
      <c r="AP336" s="115">
        <f t="shared" si="882"/>
        <v>0</v>
      </c>
      <c r="AQ336" s="115">
        <f t="shared" si="882"/>
        <v>0</v>
      </c>
      <c r="AR336" s="115">
        <f t="shared" si="882"/>
        <v>0</v>
      </c>
      <c r="AS336" s="115">
        <f t="shared" si="882"/>
        <v>0</v>
      </c>
      <c r="AT336" s="115">
        <f t="shared" si="882"/>
        <v>0</v>
      </c>
      <c r="AU336" s="115">
        <f t="shared" si="882"/>
        <v>0</v>
      </c>
      <c r="AV336" s="115">
        <f t="shared" si="882"/>
        <v>0</v>
      </c>
      <c r="AW336" s="115">
        <f t="shared" si="882"/>
        <v>0</v>
      </c>
      <c r="AX336" s="115">
        <f t="shared" si="882"/>
        <v>0</v>
      </c>
      <c r="AY336" s="115">
        <f t="shared" si="882"/>
        <v>0</v>
      </c>
      <c r="AZ336" s="115">
        <f t="shared" si="882"/>
        <v>0</v>
      </c>
      <c r="BA336" s="115">
        <f t="shared" si="882"/>
        <v>0</v>
      </c>
      <c r="BB336" s="115">
        <f t="shared" si="882"/>
        <v>0</v>
      </c>
      <c r="BC336" s="115">
        <f t="shared" si="882"/>
        <v>0</v>
      </c>
      <c r="BD336" s="115">
        <f t="shared" si="882"/>
        <v>0</v>
      </c>
      <c r="BE336" s="115">
        <f t="shared" si="882"/>
        <v>0</v>
      </c>
      <c r="BF336" s="115">
        <f t="shared" si="882"/>
        <v>0</v>
      </c>
      <c r="BG336" s="115">
        <f t="shared" si="882"/>
        <v>0</v>
      </c>
      <c r="BH336" s="115">
        <f t="shared" si="882"/>
        <v>0</v>
      </c>
      <c r="BI336" s="115">
        <f t="shared" si="882"/>
        <v>0</v>
      </c>
      <c r="BJ336" s="115">
        <f t="shared" si="882"/>
        <v>0</v>
      </c>
      <c r="BK336" s="115">
        <f t="shared" si="882"/>
        <v>0</v>
      </c>
      <c r="BL336" s="115">
        <f t="shared" si="882"/>
        <v>-63.040750500000001</v>
      </c>
      <c r="BM336" s="115">
        <f t="shared" si="882"/>
        <v>-552.15075049999996</v>
      </c>
      <c r="BN336" s="115">
        <f t="shared" si="882"/>
        <v>-2356.7507504999999</v>
      </c>
      <c r="BO336" s="115">
        <f t="shared" si="882"/>
        <v>-5499.3207505</v>
      </c>
      <c r="BP336" s="115">
        <f t="shared" ref="BP336" si="883">BO340</f>
        <v>-10920.8507505</v>
      </c>
      <c r="BQ336" s="115">
        <f t="shared" ref="BQ336" si="884">BP340</f>
        <v>-19265.46</v>
      </c>
      <c r="BR336" s="115">
        <f t="shared" ref="BR336" si="885">BQ340</f>
        <v>-28817.019999999997</v>
      </c>
      <c r="BS336" s="115">
        <f t="shared" ref="BS336" si="886">BR340</f>
        <v>-39998.009999999995</v>
      </c>
      <c r="BT336" s="115">
        <f t="shared" ref="BT336" si="887">BS340</f>
        <v>-53577.719999999994</v>
      </c>
      <c r="BU336" s="115">
        <f t="shared" ref="BU336" si="888">BT340</f>
        <v>-67249.439999999988</v>
      </c>
      <c r="BV336" s="115">
        <f t="shared" ref="BV336" si="889">BU340</f>
        <v>-81219.639999999985</v>
      </c>
      <c r="BW336" s="115">
        <f t="shared" ref="BW336" si="890">BV340</f>
        <v>-96207.749999999985</v>
      </c>
      <c r="BX336" s="115">
        <f t="shared" ref="BX336" si="891">BW340</f>
        <v>-111391.24999999999</v>
      </c>
      <c r="BY336" s="115">
        <f t="shared" ref="BY336" si="892">BX340</f>
        <v>-111391.24999999999</v>
      </c>
      <c r="BZ336" s="115">
        <f t="shared" ref="BZ336" si="893">BY340</f>
        <v>-111391.24999999999</v>
      </c>
      <c r="CA336" s="115">
        <f t="shared" ref="CA336" si="894">BZ340</f>
        <v>-111391.24999999999</v>
      </c>
    </row>
    <row r="337" spans="1:79" x14ac:dyDescent="0.2">
      <c r="A337" s="121"/>
      <c r="B337" s="116" t="s">
        <v>258</v>
      </c>
      <c r="C337" s="116"/>
      <c r="D337" s="123">
        <v>0</v>
      </c>
      <c r="E337" s="123">
        <v>0</v>
      </c>
      <c r="F337" s="123">
        <v>0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v>0</v>
      </c>
      <c r="AV337" s="123">
        <v>0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>
        <v>0</v>
      </c>
      <c r="BC337" s="123">
        <v>0</v>
      </c>
      <c r="BD337" s="123">
        <v>0</v>
      </c>
      <c r="BE337" s="123">
        <v>0</v>
      </c>
      <c r="BF337" s="123">
        <v>0</v>
      </c>
      <c r="BG337" s="123">
        <v>0</v>
      </c>
      <c r="BH337" s="123">
        <v>0</v>
      </c>
      <c r="BI337" s="123">
        <v>0</v>
      </c>
      <c r="BJ337" s="305">
        <v>0</v>
      </c>
      <c r="BK337" s="305">
        <v>0</v>
      </c>
      <c r="BL337" s="305">
        <v>0</v>
      </c>
      <c r="BM337" s="305">
        <v>0</v>
      </c>
      <c r="BN337" s="305">
        <v>0</v>
      </c>
      <c r="BO337" s="305">
        <v>0</v>
      </c>
      <c r="BP337" s="305">
        <v>63.040750499999994</v>
      </c>
      <c r="BQ337" s="305">
        <v>0</v>
      </c>
      <c r="BR337" s="305">
        <v>0</v>
      </c>
      <c r="BS337" s="305">
        <v>0</v>
      </c>
      <c r="BT337" s="305">
        <v>0</v>
      </c>
      <c r="BU337" s="305">
        <v>0</v>
      </c>
      <c r="BV337" s="305">
        <v>0</v>
      </c>
      <c r="BW337" s="123"/>
      <c r="BX337" s="123"/>
      <c r="BY337" s="123"/>
      <c r="BZ337" s="123"/>
      <c r="CA337" s="123"/>
    </row>
    <row r="338" spans="1:79" x14ac:dyDescent="0.2">
      <c r="A338" s="116"/>
      <c r="B338" s="116" t="s">
        <v>279</v>
      </c>
      <c r="C338" s="124"/>
      <c r="D338" s="305">
        <v>0</v>
      </c>
      <c r="E338" s="305">
        <v>0</v>
      </c>
      <c r="F338" s="305">
        <v>0</v>
      </c>
      <c r="G338" s="305">
        <v>0</v>
      </c>
      <c r="H338" s="305">
        <v>0</v>
      </c>
      <c r="I338" s="305">
        <v>0</v>
      </c>
      <c r="J338" s="305">
        <v>0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0</v>
      </c>
      <c r="W338" s="305">
        <v>0</v>
      </c>
      <c r="X338" s="305">
        <v>0</v>
      </c>
      <c r="Y338" s="305">
        <v>0</v>
      </c>
      <c r="Z338" s="305">
        <v>0</v>
      </c>
      <c r="AA338" s="305">
        <v>0</v>
      </c>
      <c r="AB338" s="305">
        <v>0</v>
      </c>
      <c r="AC338" s="305">
        <v>0</v>
      </c>
      <c r="AD338" s="305">
        <v>0</v>
      </c>
      <c r="AE338" s="305">
        <v>0</v>
      </c>
      <c r="AF338" s="305">
        <v>0</v>
      </c>
      <c r="AG338" s="305">
        <v>0</v>
      </c>
      <c r="AH338" s="305">
        <v>0</v>
      </c>
      <c r="AI338" s="305">
        <v>0</v>
      </c>
      <c r="AJ338" s="305">
        <v>0</v>
      </c>
      <c r="AK338" s="305">
        <v>0</v>
      </c>
      <c r="AL338" s="305">
        <v>0</v>
      </c>
      <c r="AM338" s="305">
        <v>0</v>
      </c>
      <c r="AN338" s="305">
        <v>0</v>
      </c>
      <c r="AO338" s="305">
        <v>0</v>
      </c>
      <c r="AP338" s="305">
        <v>0</v>
      </c>
      <c r="AQ338" s="305">
        <v>0</v>
      </c>
      <c r="AR338" s="305">
        <v>0</v>
      </c>
      <c r="AS338" s="305">
        <v>0</v>
      </c>
      <c r="AT338" s="305">
        <v>0</v>
      </c>
      <c r="AU338" s="305">
        <v>0</v>
      </c>
      <c r="AV338" s="305">
        <v>0</v>
      </c>
      <c r="AW338" s="305">
        <v>0</v>
      </c>
      <c r="AX338" s="305">
        <v>0</v>
      </c>
      <c r="AY338" s="305">
        <v>0</v>
      </c>
      <c r="AZ338" s="305">
        <v>0</v>
      </c>
      <c r="BA338" s="305">
        <v>0</v>
      </c>
      <c r="BB338" s="305">
        <v>0</v>
      </c>
      <c r="BC338" s="305">
        <v>0</v>
      </c>
      <c r="BD338" s="305">
        <v>0</v>
      </c>
      <c r="BE338" s="305">
        <v>0</v>
      </c>
      <c r="BF338" s="305">
        <v>0</v>
      </c>
      <c r="BG338" s="305">
        <v>0</v>
      </c>
      <c r="BH338" s="305">
        <v>0</v>
      </c>
      <c r="BI338" s="305">
        <v>0</v>
      </c>
      <c r="BJ338" s="305">
        <v>0</v>
      </c>
      <c r="BK338" s="305">
        <v>-63.040750500000001</v>
      </c>
      <c r="BL338" s="117">
        <f>'FPC Sch 7A,11,25,29,35,43'!C22</f>
        <v>-489.11</v>
      </c>
      <c r="BM338" s="117">
        <f>'FPC Sch 7A,11,25,29,35,43'!D22</f>
        <v>-1804.6</v>
      </c>
      <c r="BN338" s="117">
        <f>'FPC Sch 7A,11,25,29,35,43'!E22</f>
        <v>-3142.57</v>
      </c>
      <c r="BO338" s="117">
        <f>'FPC Sch 7A,11,25,29,35,43'!F22</f>
        <v>-5421.53</v>
      </c>
      <c r="BP338" s="117">
        <f>'FPC Sch 7A,11,25,29,35,43'!G22</f>
        <v>-8407.65</v>
      </c>
      <c r="BQ338" s="117">
        <f>'FPC Sch 7A,11,25,29,35,43'!H22</f>
        <v>-9551.56</v>
      </c>
      <c r="BR338" s="117">
        <f>'FPC Sch 7A,11,25,29,35,43'!I22</f>
        <v>-11180.99</v>
      </c>
      <c r="BS338" s="117">
        <f>'FPC Sch 7A,11,25,29,35,43'!J22</f>
        <v>-13579.71</v>
      </c>
      <c r="BT338" s="117">
        <f>'FPC Sch 7A,11,25,29,35,43'!K22</f>
        <v>-13671.72</v>
      </c>
      <c r="BU338" s="117">
        <f>'FPC Sch 7A,11,25,29,35,43'!L22</f>
        <v>-13970.2</v>
      </c>
      <c r="BV338" s="117">
        <f>'FPC Sch 7A,11,25,29,35,43'!M22</f>
        <v>-14988.11</v>
      </c>
      <c r="BW338" s="117">
        <f>'FPC Sch 7A,11,25,29,35,43'!N22</f>
        <v>-15183.5</v>
      </c>
      <c r="BX338" s="117"/>
      <c r="BY338" s="117"/>
      <c r="BZ338" s="123"/>
      <c r="CA338" s="123"/>
    </row>
    <row r="339" spans="1:79" x14ac:dyDescent="0.2">
      <c r="B339" s="39" t="s">
        <v>260</v>
      </c>
      <c r="D339" s="118">
        <f t="shared" ref="D339:BO339" si="895">SUM(D337:D338)</f>
        <v>0</v>
      </c>
      <c r="E339" s="118">
        <f t="shared" si="895"/>
        <v>0</v>
      </c>
      <c r="F339" s="118">
        <f t="shared" si="895"/>
        <v>0</v>
      </c>
      <c r="G339" s="118">
        <f t="shared" si="895"/>
        <v>0</v>
      </c>
      <c r="H339" s="118">
        <f t="shared" si="895"/>
        <v>0</v>
      </c>
      <c r="I339" s="118">
        <f t="shared" si="895"/>
        <v>0</v>
      </c>
      <c r="J339" s="118">
        <f t="shared" si="895"/>
        <v>0</v>
      </c>
      <c r="K339" s="118">
        <f t="shared" si="895"/>
        <v>0</v>
      </c>
      <c r="L339" s="118">
        <f t="shared" si="895"/>
        <v>0</v>
      </c>
      <c r="M339" s="118">
        <f t="shared" si="895"/>
        <v>0</v>
      </c>
      <c r="N339" s="118">
        <f t="shared" si="895"/>
        <v>0</v>
      </c>
      <c r="O339" s="118">
        <f t="shared" si="895"/>
        <v>0</v>
      </c>
      <c r="P339" s="118">
        <f t="shared" si="895"/>
        <v>0</v>
      </c>
      <c r="Q339" s="118">
        <f t="shared" si="895"/>
        <v>0</v>
      </c>
      <c r="R339" s="118">
        <f t="shared" si="895"/>
        <v>0</v>
      </c>
      <c r="S339" s="118">
        <f t="shared" si="895"/>
        <v>0</v>
      </c>
      <c r="T339" s="118">
        <f t="shared" si="895"/>
        <v>0</v>
      </c>
      <c r="U339" s="118">
        <f t="shared" si="895"/>
        <v>0</v>
      </c>
      <c r="V339" s="118">
        <f t="shared" si="895"/>
        <v>0</v>
      </c>
      <c r="W339" s="118">
        <f t="shared" si="895"/>
        <v>0</v>
      </c>
      <c r="X339" s="118">
        <f t="shared" si="895"/>
        <v>0</v>
      </c>
      <c r="Y339" s="118">
        <f t="shared" si="895"/>
        <v>0</v>
      </c>
      <c r="Z339" s="118">
        <f t="shared" si="895"/>
        <v>0</v>
      </c>
      <c r="AA339" s="118">
        <f t="shared" si="895"/>
        <v>0</v>
      </c>
      <c r="AB339" s="118">
        <f t="shared" si="895"/>
        <v>0</v>
      </c>
      <c r="AC339" s="118">
        <f t="shared" si="895"/>
        <v>0</v>
      </c>
      <c r="AD339" s="118">
        <f t="shared" si="895"/>
        <v>0</v>
      </c>
      <c r="AE339" s="118">
        <f t="shared" si="895"/>
        <v>0</v>
      </c>
      <c r="AF339" s="118">
        <f t="shared" si="895"/>
        <v>0</v>
      </c>
      <c r="AG339" s="118">
        <f t="shared" si="895"/>
        <v>0</v>
      </c>
      <c r="AH339" s="118">
        <f t="shared" si="895"/>
        <v>0</v>
      </c>
      <c r="AI339" s="118">
        <f t="shared" si="895"/>
        <v>0</v>
      </c>
      <c r="AJ339" s="118">
        <f t="shared" si="895"/>
        <v>0</v>
      </c>
      <c r="AK339" s="118">
        <f t="shared" si="895"/>
        <v>0</v>
      </c>
      <c r="AL339" s="118">
        <f t="shared" si="895"/>
        <v>0</v>
      </c>
      <c r="AM339" s="118">
        <f t="shared" si="895"/>
        <v>0</v>
      </c>
      <c r="AN339" s="118">
        <f t="shared" si="895"/>
        <v>0</v>
      </c>
      <c r="AO339" s="118">
        <f t="shared" si="895"/>
        <v>0</v>
      </c>
      <c r="AP339" s="118">
        <f t="shared" si="895"/>
        <v>0</v>
      </c>
      <c r="AQ339" s="118">
        <f t="shared" si="895"/>
        <v>0</v>
      </c>
      <c r="AR339" s="118">
        <f t="shared" si="895"/>
        <v>0</v>
      </c>
      <c r="AS339" s="118">
        <f t="shared" si="895"/>
        <v>0</v>
      </c>
      <c r="AT339" s="118">
        <f t="shared" si="895"/>
        <v>0</v>
      </c>
      <c r="AU339" s="118">
        <f t="shared" si="895"/>
        <v>0</v>
      </c>
      <c r="AV339" s="118">
        <f t="shared" si="895"/>
        <v>0</v>
      </c>
      <c r="AW339" s="118">
        <f t="shared" si="895"/>
        <v>0</v>
      </c>
      <c r="AX339" s="118">
        <f t="shared" si="895"/>
        <v>0</v>
      </c>
      <c r="AY339" s="118">
        <f t="shared" si="895"/>
        <v>0</v>
      </c>
      <c r="AZ339" s="118">
        <f t="shared" si="895"/>
        <v>0</v>
      </c>
      <c r="BA339" s="118">
        <f t="shared" si="895"/>
        <v>0</v>
      </c>
      <c r="BB339" s="118">
        <f t="shared" si="895"/>
        <v>0</v>
      </c>
      <c r="BC339" s="118">
        <f t="shared" si="895"/>
        <v>0</v>
      </c>
      <c r="BD339" s="118">
        <f t="shared" si="895"/>
        <v>0</v>
      </c>
      <c r="BE339" s="118">
        <f t="shared" si="895"/>
        <v>0</v>
      </c>
      <c r="BF339" s="118">
        <f t="shared" si="895"/>
        <v>0</v>
      </c>
      <c r="BG339" s="118">
        <f t="shared" si="895"/>
        <v>0</v>
      </c>
      <c r="BH339" s="118">
        <f t="shared" si="895"/>
        <v>0</v>
      </c>
      <c r="BI339" s="118">
        <f t="shared" si="895"/>
        <v>0</v>
      </c>
      <c r="BJ339" s="118">
        <f t="shared" si="895"/>
        <v>0</v>
      </c>
      <c r="BK339" s="118">
        <f t="shared" si="895"/>
        <v>-63.040750500000001</v>
      </c>
      <c r="BL339" s="118">
        <f t="shared" si="895"/>
        <v>-489.11</v>
      </c>
      <c r="BM339" s="118">
        <f t="shared" si="895"/>
        <v>-1804.6</v>
      </c>
      <c r="BN339" s="118">
        <f t="shared" si="895"/>
        <v>-3142.57</v>
      </c>
      <c r="BO339" s="118">
        <f t="shared" si="895"/>
        <v>-5421.53</v>
      </c>
      <c r="BP339" s="118">
        <f t="shared" ref="BP339:BV339" si="896">SUM(BP337:BP338)</f>
        <v>-8344.6092494999994</v>
      </c>
      <c r="BQ339" s="118">
        <f t="shared" si="896"/>
        <v>-9551.56</v>
      </c>
      <c r="BR339" s="118">
        <f t="shared" si="896"/>
        <v>-11180.99</v>
      </c>
      <c r="BS339" s="118">
        <f t="shared" si="896"/>
        <v>-13579.71</v>
      </c>
      <c r="BT339" s="118">
        <f t="shared" si="896"/>
        <v>-13671.72</v>
      </c>
      <c r="BU339" s="118">
        <f t="shared" si="896"/>
        <v>-13970.2</v>
      </c>
      <c r="BV339" s="118">
        <f t="shared" si="896"/>
        <v>-14988.11</v>
      </c>
      <c r="BW339" s="118">
        <f t="shared" ref="BW339:CA339" si="897">SUM(BW337:BW338)</f>
        <v>-15183.5</v>
      </c>
      <c r="BX339" s="118">
        <f t="shared" si="897"/>
        <v>0</v>
      </c>
      <c r="BY339" s="118">
        <f t="shared" si="897"/>
        <v>0</v>
      </c>
      <c r="BZ339" s="118">
        <f t="shared" si="897"/>
        <v>0</v>
      </c>
      <c r="CA339" s="118">
        <f t="shared" si="897"/>
        <v>0</v>
      </c>
    </row>
    <row r="340" spans="1:79" x14ac:dyDescent="0.2">
      <c r="B340" s="39" t="s">
        <v>261</v>
      </c>
      <c r="D340" s="115">
        <f t="shared" ref="D340:BO340" si="898">D336+D339</f>
        <v>0</v>
      </c>
      <c r="E340" s="115">
        <f t="shared" si="898"/>
        <v>0</v>
      </c>
      <c r="F340" s="115">
        <f t="shared" si="898"/>
        <v>0</v>
      </c>
      <c r="G340" s="115">
        <f t="shared" si="898"/>
        <v>0</v>
      </c>
      <c r="H340" s="115">
        <f t="shared" si="898"/>
        <v>0</v>
      </c>
      <c r="I340" s="115">
        <f t="shared" si="898"/>
        <v>0</v>
      </c>
      <c r="J340" s="115">
        <f t="shared" si="898"/>
        <v>0</v>
      </c>
      <c r="K340" s="115">
        <f t="shared" si="898"/>
        <v>0</v>
      </c>
      <c r="L340" s="115">
        <f t="shared" si="898"/>
        <v>0</v>
      </c>
      <c r="M340" s="115">
        <f t="shared" si="898"/>
        <v>0</v>
      </c>
      <c r="N340" s="115">
        <f t="shared" si="898"/>
        <v>0</v>
      </c>
      <c r="O340" s="115">
        <f t="shared" si="898"/>
        <v>0</v>
      </c>
      <c r="P340" s="115">
        <f t="shared" si="898"/>
        <v>0</v>
      </c>
      <c r="Q340" s="115">
        <f t="shared" si="898"/>
        <v>0</v>
      </c>
      <c r="R340" s="115">
        <f t="shared" si="898"/>
        <v>0</v>
      </c>
      <c r="S340" s="115">
        <f t="shared" si="898"/>
        <v>0</v>
      </c>
      <c r="T340" s="115">
        <f t="shared" si="898"/>
        <v>0</v>
      </c>
      <c r="U340" s="115">
        <f t="shared" si="898"/>
        <v>0</v>
      </c>
      <c r="V340" s="115">
        <f t="shared" si="898"/>
        <v>0</v>
      </c>
      <c r="W340" s="115">
        <f t="shared" si="898"/>
        <v>0</v>
      </c>
      <c r="X340" s="115">
        <f t="shared" si="898"/>
        <v>0</v>
      </c>
      <c r="Y340" s="115">
        <f t="shared" si="898"/>
        <v>0</v>
      </c>
      <c r="Z340" s="115">
        <f t="shared" si="898"/>
        <v>0</v>
      </c>
      <c r="AA340" s="115">
        <f t="shared" si="898"/>
        <v>0</v>
      </c>
      <c r="AB340" s="115">
        <f t="shared" si="898"/>
        <v>0</v>
      </c>
      <c r="AC340" s="115">
        <f t="shared" si="898"/>
        <v>0</v>
      </c>
      <c r="AD340" s="115">
        <f t="shared" si="898"/>
        <v>0</v>
      </c>
      <c r="AE340" s="115">
        <f t="shared" si="898"/>
        <v>0</v>
      </c>
      <c r="AF340" s="115">
        <f t="shared" si="898"/>
        <v>0</v>
      </c>
      <c r="AG340" s="115">
        <f t="shared" si="898"/>
        <v>0</v>
      </c>
      <c r="AH340" s="115">
        <f t="shared" si="898"/>
        <v>0</v>
      </c>
      <c r="AI340" s="115">
        <f t="shared" si="898"/>
        <v>0</v>
      </c>
      <c r="AJ340" s="115">
        <f t="shared" si="898"/>
        <v>0</v>
      </c>
      <c r="AK340" s="115">
        <f t="shared" si="898"/>
        <v>0</v>
      </c>
      <c r="AL340" s="115">
        <f t="shared" si="898"/>
        <v>0</v>
      </c>
      <c r="AM340" s="115">
        <f t="shared" si="898"/>
        <v>0</v>
      </c>
      <c r="AN340" s="115">
        <f t="shared" si="898"/>
        <v>0</v>
      </c>
      <c r="AO340" s="115">
        <f t="shared" si="898"/>
        <v>0</v>
      </c>
      <c r="AP340" s="115">
        <f t="shared" si="898"/>
        <v>0</v>
      </c>
      <c r="AQ340" s="115">
        <f t="shared" si="898"/>
        <v>0</v>
      </c>
      <c r="AR340" s="115">
        <f t="shared" si="898"/>
        <v>0</v>
      </c>
      <c r="AS340" s="115">
        <f t="shared" si="898"/>
        <v>0</v>
      </c>
      <c r="AT340" s="115">
        <f t="shared" si="898"/>
        <v>0</v>
      </c>
      <c r="AU340" s="115">
        <f t="shared" si="898"/>
        <v>0</v>
      </c>
      <c r="AV340" s="115">
        <f t="shared" si="898"/>
        <v>0</v>
      </c>
      <c r="AW340" s="115">
        <f t="shared" si="898"/>
        <v>0</v>
      </c>
      <c r="AX340" s="115">
        <f t="shared" si="898"/>
        <v>0</v>
      </c>
      <c r="AY340" s="115">
        <f t="shared" si="898"/>
        <v>0</v>
      </c>
      <c r="AZ340" s="115">
        <f t="shared" si="898"/>
        <v>0</v>
      </c>
      <c r="BA340" s="115">
        <f t="shared" si="898"/>
        <v>0</v>
      </c>
      <c r="BB340" s="115">
        <f t="shared" si="898"/>
        <v>0</v>
      </c>
      <c r="BC340" s="115">
        <f t="shared" si="898"/>
        <v>0</v>
      </c>
      <c r="BD340" s="115">
        <f t="shared" si="898"/>
        <v>0</v>
      </c>
      <c r="BE340" s="115">
        <f t="shared" si="898"/>
        <v>0</v>
      </c>
      <c r="BF340" s="115">
        <f t="shared" si="898"/>
        <v>0</v>
      </c>
      <c r="BG340" s="115">
        <f t="shared" si="898"/>
        <v>0</v>
      </c>
      <c r="BH340" s="115">
        <f t="shared" si="898"/>
        <v>0</v>
      </c>
      <c r="BI340" s="115">
        <f t="shared" si="898"/>
        <v>0</v>
      </c>
      <c r="BJ340" s="115">
        <f t="shared" si="898"/>
        <v>0</v>
      </c>
      <c r="BK340" s="115">
        <f t="shared" si="898"/>
        <v>-63.040750500000001</v>
      </c>
      <c r="BL340" s="115">
        <f t="shared" si="898"/>
        <v>-552.15075049999996</v>
      </c>
      <c r="BM340" s="115">
        <f t="shared" si="898"/>
        <v>-2356.7507504999999</v>
      </c>
      <c r="BN340" s="115">
        <f t="shared" si="898"/>
        <v>-5499.3207505</v>
      </c>
      <c r="BO340" s="115">
        <f t="shared" si="898"/>
        <v>-10920.8507505</v>
      </c>
      <c r="BP340" s="115">
        <f t="shared" ref="BP340:BV340" si="899">BP336+BP339</f>
        <v>-19265.46</v>
      </c>
      <c r="BQ340" s="115">
        <f t="shared" si="899"/>
        <v>-28817.019999999997</v>
      </c>
      <c r="BR340" s="115">
        <f t="shared" si="899"/>
        <v>-39998.009999999995</v>
      </c>
      <c r="BS340" s="115">
        <f t="shared" si="899"/>
        <v>-53577.719999999994</v>
      </c>
      <c r="BT340" s="115">
        <f t="shared" si="899"/>
        <v>-67249.439999999988</v>
      </c>
      <c r="BU340" s="115">
        <f t="shared" si="899"/>
        <v>-81219.639999999985</v>
      </c>
      <c r="BV340" s="115">
        <f t="shared" si="899"/>
        <v>-96207.749999999985</v>
      </c>
      <c r="BW340" s="115">
        <f t="shared" ref="BW340:CA340" si="900">BW336+BW339</f>
        <v>-111391.24999999999</v>
      </c>
      <c r="BX340" s="115">
        <f t="shared" si="900"/>
        <v>-111391.24999999999</v>
      </c>
      <c r="BY340" s="115">
        <f t="shared" si="900"/>
        <v>-111391.24999999999</v>
      </c>
      <c r="BZ340" s="115">
        <f t="shared" si="900"/>
        <v>-111391.24999999999</v>
      </c>
      <c r="CA340" s="115">
        <f t="shared" si="900"/>
        <v>-111391.24999999999</v>
      </c>
    </row>
    <row r="341" spans="1:79" x14ac:dyDescent="0.2"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5"/>
      <c r="BX341" s="115"/>
      <c r="BY341" s="115"/>
      <c r="BZ341" s="115"/>
      <c r="CA341" s="115"/>
    </row>
    <row r="342" spans="1:79" x14ac:dyDescent="0.2">
      <c r="A342" s="106" t="s">
        <v>283</v>
      </c>
      <c r="C342" s="114">
        <v>18237391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Y342" s="25"/>
      <c r="BZ342" s="25"/>
      <c r="CA342" s="25"/>
    </row>
    <row r="343" spans="1:79" x14ac:dyDescent="0.2">
      <c r="B343" s="39" t="s">
        <v>257</v>
      </c>
      <c r="C343" s="114">
        <v>25400791</v>
      </c>
      <c r="D343" s="115">
        <f t="shared" ref="D343:BO343" si="901">C347</f>
        <v>0</v>
      </c>
      <c r="E343" s="115">
        <f t="shared" si="901"/>
        <v>0</v>
      </c>
      <c r="F343" s="115">
        <f t="shared" si="901"/>
        <v>0</v>
      </c>
      <c r="G343" s="115">
        <f t="shared" si="901"/>
        <v>0</v>
      </c>
      <c r="H343" s="115">
        <f t="shared" si="901"/>
        <v>0</v>
      </c>
      <c r="I343" s="115">
        <f t="shared" si="901"/>
        <v>0</v>
      </c>
      <c r="J343" s="115">
        <f t="shared" si="901"/>
        <v>0</v>
      </c>
      <c r="K343" s="115">
        <f t="shared" si="901"/>
        <v>0</v>
      </c>
      <c r="L343" s="115">
        <f t="shared" si="901"/>
        <v>0</v>
      </c>
      <c r="M343" s="115">
        <f t="shared" si="901"/>
        <v>0</v>
      </c>
      <c r="N343" s="115">
        <f t="shared" si="901"/>
        <v>0</v>
      </c>
      <c r="O343" s="115">
        <f t="shared" si="901"/>
        <v>0</v>
      </c>
      <c r="P343" s="115">
        <f t="shared" si="901"/>
        <v>0</v>
      </c>
      <c r="Q343" s="115">
        <f t="shared" si="901"/>
        <v>0</v>
      </c>
      <c r="R343" s="115">
        <f t="shared" si="901"/>
        <v>0</v>
      </c>
      <c r="S343" s="115">
        <f t="shared" si="901"/>
        <v>0</v>
      </c>
      <c r="T343" s="115">
        <f t="shared" si="901"/>
        <v>0</v>
      </c>
      <c r="U343" s="115">
        <f t="shared" si="901"/>
        <v>0</v>
      </c>
      <c r="V343" s="115">
        <f t="shared" si="901"/>
        <v>0</v>
      </c>
      <c r="W343" s="115">
        <f t="shared" si="901"/>
        <v>0</v>
      </c>
      <c r="X343" s="115">
        <f t="shared" si="901"/>
        <v>0</v>
      </c>
      <c r="Y343" s="115">
        <f t="shared" si="901"/>
        <v>0</v>
      </c>
      <c r="Z343" s="115">
        <f t="shared" si="901"/>
        <v>0</v>
      </c>
      <c r="AA343" s="115">
        <f t="shared" si="901"/>
        <v>0</v>
      </c>
      <c r="AB343" s="115">
        <f t="shared" si="901"/>
        <v>0</v>
      </c>
      <c r="AC343" s="115">
        <f t="shared" si="901"/>
        <v>0</v>
      </c>
      <c r="AD343" s="115">
        <f t="shared" si="901"/>
        <v>0</v>
      </c>
      <c r="AE343" s="115">
        <f t="shared" si="901"/>
        <v>0</v>
      </c>
      <c r="AF343" s="115">
        <f t="shared" si="901"/>
        <v>0</v>
      </c>
      <c r="AG343" s="115">
        <f t="shared" si="901"/>
        <v>0</v>
      </c>
      <c r="AH343" s="115">
        <f t="shared" si="901"/>
        <v>0</v>
      </c>
      <c r="AI343" s="115">
        <f t="shared" si="901"/>
        <v>0</v>
      </c>
      <c r="AJ343" s="115">
        <f t="shared" si="901"/>
        <v>0</v>
      </c>
      <c r="AK343" s="115">
        <f t="shared" si="901"/>
        <v>0</v>
      </c>
      <c r="AL343" s="115">
        <f t="shared" si="901"/>
        <v>0</v>
      </c>
      <c r="AM343" s="115">
        <f t="shared" si="901"/>
        <v>0</v>
      </c>
      <c r="AN343" s="115">
        <f t="shared" si="901"/>
        <v>0</v>
      </c>
      <c r="AO343" s="115">
        <f t="shared" si="901"/>
        <v>0</v>
      </c>
      <c r="AP343" s="115">
        <f t="shared" si="901"/>
        <v>0</v>
      </c>
      <c r="AQ343" s="115">
        <f t="shared" si="901"/>
        <v>0</v>
      </c>
      <c r="AR343" s="115">
        <f t="shared" si="901"/>
        <v>0</v>
      </c>
      <c r="AS343" s="115">
        <f t="shared" si="901"/>
        <v>0</v>
      </c>
      <c r="AT343" s="115">
        <f t="shared" si="901"/>
        <v>0</v>
      </c>
      <c r="AU343" s="115">
        <f t="shared" si="901"/>
        <v>0</v>
      </c>
      <c r="AV343" s="115">
        <f t="shared" si="901"/>
        <v>0</v>
      </c>
      <c r="AW343" s="115">
        <f t="shared" si="901"/>
        <v>0</v>
      </c>
      <c r="AX343" s="115">
        <f t="shared" si="901"/>
        <v>0</v>
      </c>
      <c r="AY343" s="115">
        <f t="shared" si="901"/>
        <v>0</v>
      </c>
      <c r="AZ343" s="115">
        <f t="shared" si="901"/>
        <v>0</v>
      </c>
      <c r="BA343" s="115">
        <f t="shared" si="901"/>
        <v>0</v>
      </c>
      <c r="BB343" s="115">
        <f t="shared" si="901"/>
        <v>0</v>
      </c>
      <c r="BC343" s="115">
        <f t="shared" si="901"/>
        <v>0</v>
      </c>
      <c r="BD343" s="115">
        <f t="shared" si="901"/>
        <v>0</v>
      </c>
      <c r="BE343" s="115">
        <f t="shared" si="901"/>
        <v>0</v>
      </c>
      <c r="BF343" s="115">
        <f t="shared" si="901"/>
        <v>0</v>
      </c>
      <c r="BG343" s="115">
        <f t="shared" si="901"/>
        <v>0</v>
      </c>
      <c r="BH343" s="115">
        <f t="shared" si="901"/>
        <v>0</v>
      </c>
      <c r="BI343" s="115">
        <f t="shared" si="901"/>
        <v>0</v>
      </c>
      <c r="BJ343" s="115">
        <f t="shared" si="901"/>
        <v>0</v>
      </c>
      <c r="BK343" s="115">
        <f t="shared" si="901"/>
        <v>0</v>
      </c>
      <c r="BL343" s="115">
        <f t="shared" si="901"/>
        <v>226.516524</v>
      </c>
      <c r="BM343" s="115">
        <f t="shared" si="901"/>
        <v>1292.0765240000001</v>
      </c>
      <c r="BN343" s="115">
        <f t="shared" si="901"/>
        <v>3177.2365239999999</v>
      </c>
      <c r="BO343" s="115">
        <f t="shared" si="901"/>
        <v>5490.0765240000001</v>
      </c>
      <c r="BP343" s="115">
        <f t="shared" ref="BP343" si="902">BO347</f>
        <v>8192.8865239999996</v>
      </c>
      <c r="BQ343" s="115">
        <f t="shared" ref="BQ343" si="903">BP347</f>
        <v>11404.13</v>
      </c>
      <c r="BR343" s="115">
        <f t="shared" ref="BR343" si="904">BQ347</f>
        <v>16010.77</v>
      </c>
      <c r="BS343" s="115">
        <f t="shared" ref="BS343" si="905">BR347</f>
        <v>21408.91</v>
      </c>
      <c r="BT343" s="115">
        <f t="shared" ref="BT343" si="906">BS347</f>
        <v>27865.39</v>
      </c>
      <c r="BU343" s="115">
        <f t="shared" ref="BU343" si="907">BT347</f>
        <v>35517.050000000003</v>
      </c>
      <c r="BV343" s="115">
        <f t="shared" ref="BV343" si="908">BU347</f>
        <v>44379.380000000005</v>
      </c>
      <c r="BW343" s="115">
        <f t="shared" ref="BW343" si="909">BV347</f>
        <v>54339.700000000004</v>
      </c>
      <c r="BX343" s="115">
        <f t="shared" ref="BX343" si="910">BW347</f>
        <v>65483.140000000007</v>
      </c>
      <c r="BY343" s="115">
        <f t="shared" ref="BY343" si="911">BX347</f>
        <v>65483.140000000007</v>
      </c>
      <c r="BZ343" s="115">
        <f t="shared" ref="BZ343" si="912">BY347</f>
        <v>65483.140000000007</v>
      </c>
      <c r="CA343" s="115">
        <f t="shared" ref="CA343" si="913">BZ347</f>
        <v>65483.140000000007</v>
      </c>
    </row>
    <row r="344" spans="1:79" x14ac:dyDescent="0.2">
      <c r="A344" s="121"/>
      <c r="B344" s="116" t="s">
        <v>258</v>
      </c>
      <c r="C344" s="116"/>
      <c r="D344" s="123">
        <v>0</v>
      </c>
      <c r="E344" s="123">
        <v>0</v>
      </c>
      <c r="F344" s="123">
        <v>0</v>
      </c>
      <c r="G344" s="123">
        <v>0</v>
      </c>
      <c r="H344" s="123">
        <v>0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  <c r="N344" s="123">
        <v>0</v>
      </c>
      <c r="O344" s="123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0</v>
      </c>
      <c r="Z344" s="123">
        <v>0</v>
      </c>
      <c r="AA344" s="123">
        <v>0</v>
      </c>
      <c r="AB344" s="123">
        <v>0</v>
      </c>
      <c r="AC344" s="123">
        <v>0</v>
      </c>
      <c r="AD344" s="123">
        <v>0</v>
      </c>
      <c r="AE344" s="123">
        <v>0</v>
      </c>
      <c r="AF344" s="123">
        <v>0</v>
      </c>
      <c r="AG344" s="123">
        <v>0</v>
      </c>
      <c r="AH344" s="123">
        <v>0</v>
      </c>
      <c r="AI344" s="123">
        <v>0</v>
      </c>
      <c r="AJ344" s="123">
        <v>0</v>
      </c>
      <c r="AK344" s="123">
        <v>0</v>
      </c>
      <c r="AL344" s="123">
        <v>0</v>
      </c>
      <c r="AM344" s="123">
        <v>0</v>
      </c>
      <c r="AN344" s="123">
        <v>0</v>
      </c>
      <c r="AO344" s="123">
        <v>0</v>
      </c>
      <c r="AP344" s="123">
        <v>0</v>
      </c>
      <c r="AQ344" s="123">
        <v>0</v>
      </c>
      <c r="AR344" s="123">
        <v>0</v>
      </c>
      <c r="AS344" s="123">
        <v>0</v>
      </c>
      <c r="AT344" s="123">
        <v>0</v>
      </c>
      <c r="AU344" s="123">
        <v>0</v>
      </c>
      <c r="AV344" s="123">
        <v>0</v>
      </c>
      <c r="AW344" s="123">
        <v>0</v>
      </c>
      <c r="AX344" s="123">
        <v>0</v>
      </c>
      <c r="AY344" s="123">
        <v>0</v>
      </c>
      <c r="AZ344" s="123">
        <v>0</v>
      </c>
      <c r="BA344" s="123">
        <v>0</v>
      </c>
      <c r="BB344" s="123">
        <v>0</v>
      </c>
      <c r="BC344" s="123">
        <v>0</v>
      </c>
      <c r="BD344" s="123">
        <v>0</v>
      </c>
      <c r="BE344" s="123">
        <v>0</v>
      </c>
      <c r="BF344" s="123">
        <v>0</v>
      </c>
      <c r="BG344" s="123">
        <v>0</v>
      </c>
      <c r="BH344" s="123">
        <v>0</v>
      </c>
      <c r="BI344" s="123">
        <v>0</v>
      </c>
      <c r="BJ344" s="123">
        <v>0</v>
      </c>
      <c r="BK344" s="123">
        <v>0</v>
      </c>
      <c r="BL344" s="123">
        <v>0</v>
      </c>
      <c r="BM344" s="123">
        <v>0</v>
      </c>
      <c r="BN344" s="123">
        <v>0</v>
      </c>
      <c r="BO344" s="123">
        <v>0</v>
      </c>
      <c r="BP344" s="123">
        <v>-226.516524</v>
      </c>
      <c r="BQ344" s="123">
        <v>0</v>
      </c>
      <c r="BR344" s="123">
        <v>0</v>
      </c>
      <c r="BS344" s="123">
        <v>0</v>
      </c>
      <c r="BT344" s="123">
        <v>0</v>
      </c>
      <c r="BU344" s="123">
        <v>0</v>
      </c>
      <c r="BV344" s="123">
        <v>0</v>
      </c>
      <c r="BW344" s="123"/>
      <c r="BX344" s="123"/>
      <c r="BY344" s="123"/>
      <c r="BZ344" s="123"/>
      <c r="CA344" s="123"/>
    </row>
    <row r="345" spans="1:79" x14ac:dyDescent="0.2">
      <c r="A345" s="116"/>
      <c r="B345" s="116" t="s">
        <v>279</v>
      </c>
      <c r="C345" s="124"/>
      <c r="D345" s="305">
        <v>0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5">
        <v>0</v>
      </c>
      <c r="L345" s="305">
        <v>0</v>
      </c>
      <c r="M345" s="305">
        <v>0</v>
      </c>
      <c r="N345" s="305">
        <v>0</v>
      </c>
      <c r="O345" s="305">
        <v>0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0</v>
      </c>
      <c r="W345" s="305">
        <v>0</v>
      </c>
      <c r="X345" s="305">
        <v>0</v>
      </c>
      <c r="Y345" s="305">
        <v>0</v>
      </c>
      <c r="Z345" s="305">
        <v>0</v>
      </c>
      <c r="AA345" s="305">
        <v>0</v>
      </c>
      <c r="AB345" s="305">
        <v>0</v>
      </c>
      <c r="AC345" s="305">
        <v>0</v>
      </c>
      <c r="AD345" s="305">
        <v>0</v>
      </c>
      <c r="AE345" s="305">
        <v>0</v>
      </c>
      <c r="AF345" s="305">
        <v>0</v>
      </c>
      <c r="AG345" s="305">
        <v>0</v>
      </c>
      <c r="AH345" s="305">
        <v>0</v>
      </c>
      <c r="AI345" s="305">
        <v>0</v>
      </c>
      <c r="AJ345" s="305">
        <v>0</v>
      </c>
      <c r="AK345" s="305">
        <v>0</v>
      </c>
      <c r="AL345" s="305">
        <v>0</v>
      </c>
      <c r="AM345" s="305">
        <v>0</v>
      </c>
      <c r="AN345" s="305">
        <v>0</v>
      </c>
      <c r="AO345" s="305">
        <v>0</v>
      </c>
      <c r="AP345" s="305">
        <v>0</v>
      </c>
      <c r="AQ345" s="305">
        <v>0</v>
      </c>
      <c r="AR345" s="305">
        <v>0</v>
      </c>
      <c r="AS345" s="305">
        <v>0</v>
      </c>
      <c r="AT345" s="305">
        <v>0</v>
      </c>
      <c r="AU345" s="305">
        <v>0</v>
      </c>
      <c r="AV345" s="305">
        <v>0</v>
      </c>
      <c r="AW345" s="305">
        <v>0</v>
      </c>
      <c r="AX345" s="305">
        <v>0</v>
      </c>
      <c r="AY345" s="305">
        <v>0</v>
      </c>
      <c r="AZ345" s="305">
        <v>0</v>
      </c>
      <c r="BA345" s="305">
        <v>0</v>
      </c>
      <c r="BB345" s="305">
        <v>0</v>
      </c>
      <c r="BC345" s="305">
        <v>0</v>
      </c>
      <c r="BD345" s="305">
        <v>0</v>
      </c>
      <c r="BE345" s="305">
        <v>0</v>
      </c>
      <c r="BF345" s="305">
        <v>0</v>
      </c>
      <c r="BG345" s="305">
        <v>0</v>
      </c>
      <c r="BH345" s="305">
        <v>0</v>
      </c>
      <c r="BI345" s="305">
        <v>0</v>
      </c>
      <c r="BJ345" s="305">
        <v>0</v>
      </c>
      <c r="BK345" s="305">
        <v>226.516524</v>
      </c>
      <c r="BL345" s="117">
        <f>'FPC Sch 40'!C22</f>
        <v>1065.56</v>
      </c>
      <c r="BM345" s="117">
        <f>'FPC Sch 40'!D22</f>
        <v>1885.16</v>
      </c>
      <c r="BN345" s="117">
        <f>'FPC Sch 40'!E22</f>
        <v>2312.84</v>
      </c>
      <c r="BO345" s="117">
        <f>'FPC Sch 40'!F22</f>
        <v>2702.81</v>
      </c>
      <c r="BP345" s="117">
        <f>'FPC Sch 40'!G22</f>
        <v>3437.76</v>
      </c>
      <c r="BQ345" s="117">
        <f>'FPC Sch 40'!H22</f>
        <v>4606.6400000000003</v>
      </c>
      <c r="BR345" s="117">
        <f>'FPC Sch 40'!I22</f>
        <v>5398.14</v>
      </c>
      <c r="BS345" s="117">
        <f>'FPC Sch 40'!J22</f>
        <v>6456.48</v>
      </c>
      <c r="BT345" s="117">
        <f>'FPC Sch 40'!K22</f>
        <v>7651.66</v>
      </c>
      <c r="BU345" s="117">
        <f>'FPC Sch 40'!L22</f>
        <v>8862.33</v>
      </c>
      <c r="BV345" s="117">
        <f>'FPC Sch 40'!M22</f>
        <v>9960.32</v>
      </c>
      <c r="BW345" s="117">
        <f>'FPC Sch 40'!N22</f>
        <v>11143.44</v>
      </c>
      <c r="BX345" s="117"/>
      <c r="BY345" s="117"/>
      <c r="BZ345" s="123"/>
      <c r="CA345" s="123"/>
    </row>
    <row r="346" spans="1:79" x14ac:dyDescent="0.2">
      <c r="B346" s="39" t="s">
        <v>260</v>
      </c>
      <c r="D346" s="118">
        <f t="shared" ref="D346:BO346" si="914">SUM(D344:D345)</f>
        <v>0</v>
      </c>
      <c r="E346" s="118">
        <f t="shared" si="914"/>
        <v>0</v>
      </c>
      <c r="F346" s="118">
        <f t="shared" si="914"/>
        <v>0</v>
      </c>
      <c r="G346" s="118">
        <f t="shared" si="914"/>
        <v>0</v>
      </c>
      <c r="H346" s="118">
        <f t="shared" si="914"/>
        <v>0</v>
      </c>
      <c r="I346" s="118">
        <f t="shared" si="914"/>
        <v>0</v>
      </c>
      <c r="J346" s="118">
        <f t="shared" si="914"/>
        <v>0</v>
      </c>
      <c r="K346" s="118">
        <f t="shared" si="914"/>
        <v>0</v>
      </c>
      <c r="L346" s="118">
        <f t="shared" si="914"/>
        <v>0</v>
      </c>
      <c r="M346" s="118">
        <f t="shared" si="914"/>
        <v>0</v>
      </c>
      <c r="N346" s="118">
        <f t="shared" si="914"/>
        <v>0</v>
      </c>
      <c r="O346" s="118">
        <f t="shared" si="914"/>
        <v>0</v>
      </c>
      <c r="P346" s="118">
        <f t="shared" si="914"/>
        <v>0</v>
      </c>
      <c r="Q346" s="118">
        <f t="shared" si="914"/>
        <v>0</v>
      </c>
      <c r="R346" s="118">
        <f t="shared" si="914"/>
        <v>0</v>
      </c>
      <c r="S346" s="118">
        <f t="shared" si="914"/>
        <v>0</v>
      </c>
      <c r="T346" s="118">
        <f t="shared" si="914"/>
        <v>0</v>
      </c>
      <c r="U346" s="118">
        <f t="shared" si="914"/>
        <v>0</v>
      </c>
      <c r="V346" s="118">
        <f t="shared" si="914"/>
        <v>0</v>
      </c>
      <c r="W346" s="118">
        <f t="shared" si="914"/>
        <v>0</v>
      </c>
      <c r="X346" s="118">
        <f t="shared" si="914"/>
        <v>0</v>
      </c>
      <c r="Y346" s="118">
        <f t="shared" si="914"/>
        <v>0</v>
      </c>
      <c r="Z346" s="118">
        <f t="shared" si="914"/>
        <v>0</v>
      </c>
      <c r="AA346" s="118">
        <f t="shared" si="914"/>
        <v>0</v>
      </c>
      <c r="AB346" s="118">
        <f t="shared" si="914"/>
        <v>0</v>
      </c>
      <c r="AC346" s="118">
        <f t="shared" si="914"/>
        <v>0</v>
      </c>
      <c r="AD346" s="118">
        <f t="shared" si="914"/>
        <v>0</v>
      </c>
      <c r="AE346" s="118">
        <f t="shared" si="914"/>
        <v>0</v>
      </c>
      <c r="AF346" s="118">
        <f t="shared" si="914"/>
        <v>0</v>
      </c>
      <c r="AG346" s="118">
        <f t="shared" si="914"/>
        <v>0</v>
      </c>
      <c r="AH346" s="118">
        <f t="shared" si="914"/>
        <v>0</v>
      </c>
      <c r="AI346" s="118">
        <f t="shared" si="914"/>
        <v>0</v>
      </c>
      <c r="AJ346" s="118">
        <f t="shared" si="914"/>
        <v>0</v>
      </c>
      <c r="AK346" s="118">
        <f t="shared" si="914"/>
        <v>0</v>
      </c>
      <c r="AL346" s="118">
        <f t="shared" si="914"/>
        <v>0</v>
      </c>
      <c r="AM346" s="118">
        <f t="shared" si="914"/>
        <v>0</v>
      </c>
      <c r="AN346" s="118">
        <f t="shared" si="914"/>
        <v>0</v>
      </c>
      <c r="AO346" s="118">
        <f t="shared" si="914"/>
        <v>0</v>
      </c>
      <c r="AP346" s="118">
        <f t="shared" si="914"/>
        <v>0</v>
      </c>
      <c r="AQ346" s="118">
        <f t="shared" si="914"/>
        <v>0</v>
      </c>
      <c r="AR346" s="118">
        <f t="shared" si="914"/>
        <v>0</v>
      </c>
      <c r="AS346" s="118">
        <f t="shared" si="914"/>
        <v>0</v>
      </c>
      <c r="AT346" s="118">
        <f t="shared" si="914"/>
        <v>0</v>
      </c>
      <c r="AU346" s="118">
        <f t="shared" si="914"/>
        <v>0</v>
      </c>
      <c r="AV346" s="118">
        <f t="shared" si="914"/>
        <v>0</v>
      </c>
      <c r="AW346" s="118">
        <f t="shared" si="914"/>
        <v>0</v>
      </c>
      <c r="AX346" s="118">
        <f t="shared" si="914"/>
        <v>0</v>
      </c>
      <c r="AY346" s="118">
        <f t="shared" si="914"/>
        <v>0</v>
      </c>
      <c r="AZ346" s="118">
        <f t="shared" si="914"/>
        <v>0</v>
      </c>
      <c r="BA346" s="118">
        <f t="shared" si="914"/>
        <v>0</v>
      </c>
      <c r="BB346" s="118">
        <f t="shared" si="914"/>
        <v>0</v>
      </c>
      <c r="BC346" s="118">
        <f t="shared" si="914"/>
        <v>0</v>
      </c>
      <c r="BD346" s="118">
        <f t="shared" si="914"/>
        <v>0</v>
      </c>
      <c r="BE346" s="118">
        <f t="shared" si="914"/>
        <v>0</v>
      </c>
      <c r="BF346" s="118">
        <f t="shared" si="914"/>
        <v>0</v>
      </c>
      <c r="BG346" s="118">
        <f t="shared" si="914"/>
        <v>0</v>
      </c>
      <c r="BH346" s="118">
        <f t="shared" si="914"/>
        <v>0</v>
      </c>
      <c r="BI346" s="118">
        <f t="shared" si="914"/>
        <v>0</v>
      </c>
      <c r="BJ346" s="118">
        <f t="shared" si="914"/>
        <v>0</v>
      </c>
      <c r="BK346" s="118">
        <f t="shared" si="914"/>
        <v>226.516524</v>
      </c>
      <c r="BL346" s="118">
        <f t="shared" si="914"/>
        <v>1065.56</v>
      </c>
      <c r="BM346" s="118">
        <f t="shared" si="914"/>
        <v>1885.16</v>
      </c>
      <c r="BN346" s="118">
        <f t="shared" si="914"/>
        <v>2312.84</v>
      </c>
      <c r="BO346" s="118">
        <f t="shared" si="914"/>
        <v>2702.81</v>
      </c>
      <c r="BP346" s="118">
        <f t="shared" ref="BP346:BR346" si="915">SUM(BP344:BP345)</f>
        <v>3211.2434760000001</v>
      </c>
      <c r="BQ346" s="118">
        <f t="shared" si="915"/>
        <v>4606.6400000000003</v>
      </c>
      <c r="BR346" s="118">
        <f t="shared" si="915"/>
        <v>5398.14</v>
      </c>
      <c r="BS346" s="118">
        <f t="shared" ref="BS346:BV346" si="916">SUM(BS344:BS345)</f>
        <v>6456.48</v>
      </c>
      <c r="BT346" s="118">
        <f t="shared" si="916"/>
        <v>7651.66</v>
      </c>
      <c r="BU346" s="118">
        <f t="shared" si="916"/>
        <v>8862.33</v>
      </c>
      <c r="BV346" s="118">
        <f t="shared" si="916"/>
        <v>9960.32</v>
      </c>
      <c r="BW346" s="118">
        <f t="shared" ref="BW346:CA346" si="917">SUM(BW344:BW345)</f>
        <v>11143.44</v>
      </c>
      <c r="BX346" s="118">
        <f t="shared" si="917"/>
        <v>0</v>
      </c>
      <c r="BY346" s="118">
        <f t="shared" si="917"/>
        <v>0</v>
      </c>
      <c r="BZ346" s="118">
        <f t="shared" si="917"/>
        <v>0</v>
      </c>
      <c r="CA346" s="118">
        <f t="shared" si="917"/>
        <v>0</v>
      </c>
    </row>
    <row r="347" spans="1:79" x14ac:dyDescent="0.2">
      <c r="B347" s="39" t="s">
        <v>261</v>
      </c>
      <c r="D347" s="115">
        <f t="shared" ref="D347:BO347" si="918">D343+D346</f>
        <v>0</v>
      </c>
      <c r="E347" s="115">
        <f t="shared" si="918"/>
        <v>0</v>
      </c>
      <c r="F347" s="115">
        <f t="shared" si="918"/>
        <v>0</v>
      </c>
      <c r="G347" s="115">
        <f t="shared" si="918"/>
        <v>0</v>
      </c>
      <c r="H347" s="115">
        <f t="shared" si="918"/>
        <v>0</v>
      </c>
      <c r="I347" s="115">
        <f t="shared" si="918"/>
        <v>0</v>
      </c>
      <c r="J347" s="115">
        <f t="shared" si="918"/>
        <v>0</v>
      </c>
      <c r="K347" s="115">
        <f t="shared" si="918"/>
        <v>0</v>
      </c>
      <c r="L347" s="115">
        <f t="shared" si="918"/>
        <v>0</v>
      </c>
      <c r="M347" s="115">
        <f t="shared" si="918"/>
        <v>0</v>
      </c>
      <c r="N347" s="115">
        <f t="shared" si="918"/>
        <v>0</v>
      </c>
      <c r="O347" s="115">
        <f t="shared" si="918"/>
        <v>0</v>
      </c>
      <c r="P347" s="115">
        <f t="shared" si="918"/>
        <v>0</v>
      </c>
      <c r="Q347" s="115">
        <f t="shared" si="918"/>
        <v>0</v>
      </c>
      <c r="R347" s="115">
        <f t="shared" si="918"/>
        <v>0</v>
      </c>
      <c r="S347" s="115">
        <f t="shared" si="918"/>
        <v>0</v>
      </c>
      <c r="T347" s="115">
        <f t="shared" si="918"/>
        <v>0</v>
      </c>
      <c r="U347" s="115">
        <f t="shared" si="918"/>
        <v>0</v>
      </c>
      <c r="V347" s="115">
        <f t="shared" si="918"/>
        <v>0</v>
      </c>
      <c r="W347" s="115">
        <f t="shared" si="918"/>
        <v>0</v>
      </c>
      <c r="X347" s="115">
        <f t="shared" si="918"/>
        <v>0</v>
      </c>
      <c r="Y347" s="115">
        <f t="shared" si="918"/>
        <v>0</v>
      </c>
      <c r="Z347" s="115">
        <f t="shared" si="918"/>
        <v>0</v>
      </c>
      <c r="AA347" s="115">
        <f t="shared" si="918"/>
        <v>0</v>
      </c>
      <c r="AB347" s="115">
        <f t="shared" si="918"/>
        <v>0</v>
      </c>
      <c r="AC347" s="115">
        <f t="shared" si="918"/>
        <v>0</v>
      </c>
      <c r="AD347" s="115">
        <f t="shared" si="918"/>
        <v>0</v>
      </c>
      <c r="AE347" s="115">
        <f t="shared" si="918"/>
        <v>0</v>
      </c>
      <c r="AF347" s="115">
        <f t="shared" si="918"/>
        <v>0</v>
      </c>
      <c r="AG347" s="115">
        <f t="shared" si="918"/>
        <v>0</v>
      </c>
      <c r="AH347" s="115">
        <f t="shared" si="918"/>
        <v>0</v>
      </c>
      <c r="AI347" s="115">
        <f t="shared" si="918"/>
        <v>0</v>
      </c>
      <c r="AJ347" s="115">
        <f t="shared" si="918"/>
        <v>0</v>
      </c>
      <c r="AK347" s="115">
        <f t="shared" si="918"/>
        <v>0</v>
      </c>
      <c r="AL347" s="115">
        <f t="shared" si="918"/>
        <v>0</v>
      </c>
      <c r="AM347" s="115">
        <f t="shared" si="918"/>
        <v>0</v>
      </c>
      <c r="AN347" s="115">
        <f t="shared" si="918"/>
        <v>0</v>
      </c>
      <c r="AO347" s="115">
        <f t="shared" si="918"/>
        <v>0</v>
      </c>
      <c r="AP347" s="115">
        <f t="shared" si="918"/>
        <v>0</v>
      </c>
      <c r="AQ347" s="115">
        <f t="shared" si="918"/>
        <v>0</v>
      </c>
      <c r="AR347" s="115">
        <f t="shared" si="918"/>
        <v>0</v>
      </c>
      <c r="AS347" s="115">
        <f t="shared" si="918"/>
        <v>0</v>
      </c>
      <c r="AT347" s="115">
        <f t="shared" si="918"/>
        <v>0</v>
      </c>
      <c r="AU347" s="115">
        <f t="shared" si="918"/>
        <v>0</v>
      </c>
      <c r="AV347" s="115">
        <f t="shared" si="918"/>
        <v>0</v>
      </c>
      <c r="AW347" s="115">
        <f t="shared" si="918"/>
        <v>0</v>
      </c>
      <c r="AX347" s="115">
        <f t="shared" si="918"/>
        <v>0</v>
      </c>
      <c r="AY347" s="115">
        <f t="shared" si="918"/>
        <v>0</v>
      </c>
      <c r="AZ347" s="115">
        <f t="shared" si="918"/>
        <v>0</v>
      </c>
      <c r="BA347" s="115">
        <f t="shared" si="918"/>
        <v>0</v>
      </c>
      <c r="BB347" s="115">
        <f t="shared" si="918"/>
        <v>0</v>
      </c>
      <c r="BC347" s="115">
        <f t="shared" si="918"/>
        <v>0</v>
      </c>
      <c r="BD347" s="115">
        <f t="shared" si="918"/>
        <v>0</v>
      </c>
      <c r="BE347" s="115">
        <f t="shared" si="918"/>
        <v>0</v>
      </c>
      <c r="BF347" s="115">
        <f t="shared" si="918"/>
        <v>0</v>
      </c>
      <c r="BG347" s="115">
        <f t="shared" si="918"/>
        <v>0</v>
      </c>
      <c r="BH347" s="115">
        <f t="shared" si="918"/>
        <v>0</v>
      </c>
      <c r="BI347" s="115">
        <f t="shared" si="918"/>
        <v>0</v>
      </c>
      <c r="BJ347" s="115">
        <f t="shared" si="918"/>
        <v>0</v>
      </c>
      <c r="BK347" s="115">
        <f t="shared" si="918"/>
        <v>226.516524</v>
      </c>
      <c r="BL347" s="115">
        <f t="shared" si="918"/>
        <v>1292.0765240000001</v>
      </c>
      <c r="BM347" s="115">
        <f t="shared" si="918"/>
        <v>3177.2365239999999</v>
      </c>
      <c r="BN347" s="115">
        <f t="shared" si="918"/>
        <v>5490.0765240000001</v>
      </c>
      <c r="BO347" s="115">
        <f t="shared" si="918"/>
        <v>8192.8865239999996</v>
      </c>
      <c r="BP347" s="115">
        <f t="shared" ref="BP347:BR347" si="919">BP343+BP346</f>
        <v>11404.13</v>
      </c>
      <c r="BQ347" s="115">
        <f t="shared" si="919"/>
        <v>16010.77</v>
      </c>
      <c r="BR347" s="115">
        <f t="shared" si="919"/>
        <v>21408.91</v>
      </c>
      <c r="BS347" s="115">
        <f t="shared" ref="BS347:BV347" si="920">BS343+BS346</f>
        <v>27865.39</v>
      </c>
      <c r="BT347" s="115">
        <f t="shared" si="920"/>
        <v>35517.050000000003</v>
      </c>
      <c r="BU347" s="115">
        <f t="shared" si="920"/>
        <v>44379.380000000005</v>
      </c>
      <c r="BV347" s="115">
        <f t="shared" si="920"/>
        <v>54339.700000000004</v>
      </c>
      <c r="BW347" s="115">
        <f t="shared" ref="BW347:CA347" si="921">BW343+BW346</f>
        <v>65483.140000000007</v>
      </c>
      <c r="BX347" s="115">
        <f t="shared" si="921"/>
        <v>65483.140000000007</v>
      </c>
      <c r="BY347" s="115">
        <f t="shared" si="921"/>
        <v>65483.140000000007</v>
      </c>
      <c r="BZ347" s="115">
        <f t="shared" si="921"/>
        <v>65483.140000000007</v>
      </c>
      <c r="CA347" s="115">
        <f t="shared" si="921"/>
        <v>65483.140000000007</v>
      </c>
    </row>
    <row r="348" spans="1:79" x14ac:dyDescent="0.2"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5"/>
      <c r="BX348" s="115"/>
      <c r="BY348" s="115"/>
      <c r="BZ348" s="115"/>
      <c r="CA348" s="115"/>
    </row>
    <row r="349" spans="1:79" x14ac:dyDescent="0.2">
      <c r="A349" s="106" t="s">
        <v>284</v>
      </c>
      <c r="C349" s="114">
        <v>18237381</v>
      </c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Y349" s="25"/>
      <c r="BZ349" s="25"/>
      <c r="CA349" s="25"/>
    </row>
    <row r="350" spans="1:79" x14ac:dyDescent="0.2">
      <c r="B350" s="39" t="s">
        <v>257</v>
      </c>
      <c r="C350" s="114">
        <v>25400781</v>
      </c>
      <c r="D350" s="115">
        <f t="shared" ref="D350:BK350" si="922">C354</f>
        <v>0</v>
      </c>
      <c r="E350" s="115">
        <f t="shared" si="922"/>
        <v>0</v>
      </c>
      <c r="F350" s="115">
        <f t="shared" si="922"/>
        <v>0</v>
      </c>
      <c r="G350" s="115">
        <f t="shared" si="922"/>
        <v>0</v>
      </c>
      <c r="H350" s="115">
        <f t="shared" si="922"/>
        <v>0</v>
      </c>
      <c r="I350" s="115">
        <f t="shared" si="922"/>
        <v>0</v>
      </c>
      <c r="J350" s="115">
        <f t="shared" si="922"/>
        <v>0</v>
      </c>
      <c r="K350" s="115">
        <f t="shared" si="922"/>
        <v>0</v>
      </c>
      <c r="L350" s="115">
        <f t="shared" si="922"/>
        <v>0</v>
      </c>
      <c r="M350" s="115">
        <f t="shared" si="922"/>
        <v>0</v>
      </c>
      <c r="N350" s="115">
        <f t="shared" si="922"/>
        <v>0</v>
      </c>
      <c r="O350" s="115">
        <f t="shared" si="922"/>
        <v>0</v>
      </c>
      <c r="P350" s="115">
        <f t="shared" si="922"/>
        <v>0</v>
      </c>
      <c r="Q350" s="115">
        <f t="shared" si="922"/>
        <v>0</v>
      </c>
      <c r="R350" s="115">
        <f t="shared" si="922"/>
        <v>0</v>
      </c>
      <c r="S350" s="115">
        <f t="shared" si="922"/>
        <v>0</v>
      </c>
      <c r="T350" s="115">
        <f t="shared" si="922"/>
        <v>0</v>
      </c>
      <c r="U350" s="115">
        <f t="shared" si="922"/>
        <v>0</v>
      </c>
      <c r="V350" s="115">
        <f t="shared" si="922"/>
        <v>0</v>
      </c>
      <c r="W350" s="115">
        <f t="shared" si="922"/>
        <v>0</v>
      </c>
      <c r="X350" s="115">
        <f t="shared" si="922"/>
        <v>0</v>
      </c>
      <c r="Y350" s="115">
        <f t="shared" si="922"/>
        <v>0</v>
      </c>
      <c r="Z350" s="115">
        <f t="shared" si="922"/>
        <v>0</v>
      </c>
      <c r="AA350" s="115">
        <f t="shared" si="922"/>
        <v>0</v>
      </c>
      <c r="AB350" s="115">
        <f t="shared" si="922"/>
        <v>0</v>
      </c>
      <c r="AC350" s="115">
        <f t="shared" si="922"/>
        <v>0</v>
      </c>
      <c r="AD350" s="115">
        <f t="shared" si="922"/>
        <v>0</v>
      </c>
      <c r="AE350" s="115">
        <f t="shared" si="922"/>
        <v>0</v>
      </c>
      <c r="AF350" s="115">
        <f t="shared" si="922"/>
        <v>0</v>
      </c>
      <c r="AG350" s="115">
        <f t="shared" si="922"/>
        <v>0</v>
      </c>
      <c r="AH350" s="115">
        <f t="shared" si="922"/>
        <v>0</v>
      </c>
      <c r="AI350" s="115">
        <f t="shared" si="922"/>
        <v>0</v>
      </c>
      <c r="AJ350" s="115">
        <f t="shared" si="922"/>
        <v>0</v>
      </c>
      <c r="AK350" s="115">
        <f t="shared" si="922"/>
        <v>0</v>
      </c>
      <c r="AL350" s="115">
        <f t="shared" si="922"/>
        <v>0</v>
      </c>
      <c r="AM350" s="115">
        <f t="shared" si="922"/>
        <v>0</v>
      </c>
      <c r="AN350" s="115">
        <f t="shared" si="922"/>
        <v>0</v>
      </c>
      <c r="AO350" s="115">
        <f t="shared" si="922"/>
        <v>0</v>
      </c>
      <c r="AP350" s="115">
        <f t="shared" si="922"/>
        <v>0</v>
      </c>
      <c r="AQ350" s="115">
        <f t="shared" si="922"/>
        <v>0</v>
      </c>
      <c r="AR350" s="115">
        <f t="shared" si="922"/>
        <v>0</v>
      </c>
      <c r="AS350" s="115">
        <f t="shared" si="922"/>
        <v>0</v>
      </c>
      <c r="AT350" s="115">
        <f t="shared" si="922"/>
        <v>0</v>
      </c>
      <c r="AU350" s="115">
        <f t="shared" si="922"/>
        <v>0</v>
      </c>
      <c r="AV350" s="115">
        <f t="shared" si="922"/>
        <v>0</v>
      </c>
      <c r="AW350" s="115">
        <f t="shared" si="922"/>
        <v>0</v>
      </c>
      <c r="AX350" s="115">
        <f t="shared" si="922"/>
        <v>0</v>
      </c>
      <c r="AY350" s="115">
        <f t="shared" si="922"/>
        <v>0</v>
      </c>
      <c r="AZ350" s="115">
        <f t="shared" si="922"/>
        <v>0</v>
      </c>
      <c r="BA350" s="115">
        <f t="shared" si="922"/>
        <v>0</v>
      </c>
      <c r="BB350" s="115">
        <f t="shared" si="922"/>
        <v>0</v>
      </c>
      <c r="BC350" s="115">
        <f t="shared" si="922"/>
        <v>0</v>
      </c>
      <c r="BD350" s="115">
        <f t="shared" si="922"/>
        <v>0</v>
      </c>
      <c r="BE350" s="115">
        <f t="shared" si="922"/>
        <v>0</v>
      </c>
      <c r="BF350" s="115">
        <f t="shared" si="922"/>
        <v>0</v>
      </c>
      <c r="BG350" s="115">
        <f t="shared" si="922"/>
        <v>0</v>
      </c>
      <c r="BH350" s="115">
        <f t="shared" si="922"/>
        <v>0</v>
      </c>
      <c r="BI350" s="115">
        <f t="shared" si="922"/>
        <v>0</v>
      </c>
      <c r="BJ350" s="115">
        <f t="shared" si="922"/>
        <v>0</v>
      </c>
      <c r="BK350" s="115">
        <f t="shared" si="922"/>
        <v>0</v>
      </c>
      <c r="BL350" s="115">
        <f>BK354</f>
        <v>233.94</v>
      </c>
      <c r="BM350" s="115">
        <f>BL354</f>
        <v>1449.56</v>
      </c>
      <c r="BN350" s="115">
        <f>BM354</f>
        <v>2544.3999999999996</v>
      </c>
      <c r="BO350" s="115">
        <f t="shared" ref="BO350" si="923">BN354</f>
        <v>3023.3499999999995</v>
      </c>
      <c r="BP350" s="115">
        <f t="shared" ref="BP350" si="924">BO354</f>
        <v>3943.5899999999992</v>
      </c>
      <c r="BQ350" s="115">
        <f t="shared" ref="BQ350" si="925">BP354</f>
        <v>3852.9318950416659</v>
      </c>
      <c r="BR350" s="115">
        <f t="shared" ref="BR350" si="926">BQ354</f>
        <v>3621.6318950416658</v>
      </c>
      <c r="BS350" s="115">
        <f t="shared" ref="BS350" si="927">BR354</f>
        <v>3466.8418950416658</v>
      </c>
      <c r="BT350" s="115">
        <f t="shared" ref="BT350" si="928">BS354</f>
        <v>2173.0718950416658</v>
      </c>
      <c r="BU350" s="115">
        <f t="shared" ref="BU350" si="929">BT354</f>
        <v>457.10189504166578</v>
      </c>
      <c r="BV350" s="115">
        <f t="shared" ref="BV350" si="930">BU354</f>
        <v>-1492.7081049583342</v>
      </c>
      <c r="BW350" s="115">
        <f t="shared" ref="BW350" si="931">BV354</f>
        <v>-3542.378104958334</v>
      </c>
      <c r="BX350" s="115">
        <f t="shared" ref="BX350" si="932">BW354</f>
        <v>-4803.918104958334</v>
      </c>
      <c r="BY350" s="115">
        <f t="shared" ref="BY350" si="933">BX354</f>
        <v>-4803.918104958334</v>
      </c>
      <c r="BZ350" s="115">
        <f t="shared" ref="BZ350" si="934">BY354</f>
        <v>-4803.918104958334</v>
      </c>
      <c r="CA350" s="115">
        <f t="shared" ref="CA350" si="935">BZ354</f>
        <v>-4803.918104958334</v>
      </c>
    </row>
    <row r="351" spans="1:79" x14ac:dyDescent="0.2">
      <c r="A351" s="121"/>
      <c r="B351" s="116" t="s">
        <v>258</v>
      </c>
      <c r="C351" s="116"/>
      <c r="D351" s="305">
        <v>0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5">
        <v>0</v>
      </c>
      <c r="L351" s="305">
        <v>0</v>
      </c>
      <c r="M351" s="305">
        <v>0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0</v>
      </c>
      <c r="W351" s="305">
        <v>0</v>
      </c>
      <c r="X351" s="305">
        <v>0</v>
      </c>
      <c r="Y351" s="305">
        <v>0</v>
      </c>
      <c r="Z351" s="305">
        <v>0</v>
      </c>
      <c r="AA351" s="305">
        <v>0</v>
      </c>
      <c r="AB351" s="305">
        <v>0</v>
      </c>
      <c r="AC351" s="305">
        <v>0</v>
      </c>
      <c r="AD351" s="305">
        <v>0</v>
      </c>
      <c r="AE351" s="305">
        <v>0</v>
      </c>
      <c r="AF351" s="305">
        <v>0</v>
      </c>
      <c r="AG351" s="305">
        <v>0</v>
      </c>
      <c r="AH351" s="305">
        <v>0</v>
      </c>
      <c r="AI351" s="305">
        <v>0</v>
      </c>
      <c r="AJ351" s="305">
        <v>0</v>
      </c>
      <c r="AK351" s="305">
        <v>0</v>
      </c>
      <c r="AL351" s="305">
        <v>0</v>
      </c>
      <c r="AM351" s="305">
        <v>0</v>
      </c>
      <c r="AN351" s="305">
        <v>0</v>
      </c>
      <c r="AO351" s="305">
        <v>0</v>
      </c>
      <c r="AP351" s="305">
        <v>0</v>
      </c>
      <c r="AQ351" s="305">
        <v>0</v>
      </c>
      <c r="AR351" s="305">
        <v>0</v>
      </c>
      <c r="AS351" s="305">
        <v>0</v>
      </c>
      <c r="AT351" s="305">
        <v>0</v>
      </c>
      <c r="AU351" s="305">
        <v>0</v>
      </c>
      <c r="AV351" s="305">
        <v>0</v>
      </c>
      <c r="AW351" s="305">
        <v>0</v>
      </c>
      <c r="AX351" s="305">
        <v>0</v>
      </c>
      <c r="AY351" s="305">
        <v>0</v>
      </c>
      <c r="AZ351" s="305">
        <v>0</v>
      </c>
      <c r="BA351" s="305">
        <v>0</v>
      </c>
      <c r="BB351" s="305">
        <v>0</v>
      </c>
      <c r="BC351" s="305">
        <v>0</v>
      </c>
      <c r="BD351" s="305">
        <v>0</v>
      </c>
      <c r="BE351" s="305">
        <v>0</v>
      </c>
      <c r="BF351" s="305">
        <v>0</v>
      </c>
      <c r="BG351" s="305">
        <v>0</v>
      </c>
      <c r="BH351" s="305">
        <v>0</v>
      </c>
      <c r="BI351" s="305">
        <v>0</v>
      </c>
      <c r="BJ351" s="305">
        <v>0</v>
      </c>
      <c r="BK351" s="305">
        <v>0</v>
      </c>
      <c r="BL351" s="305">
        <v>0</v>
      </c>
      <c r="BM351" s="305">
        <v>0</v>
      </c>
      <c r="BN351" s="305">
        <v>0</v>
      </c>
      <c r="BO351" s="305">
        <v>0</v>
      </c>
      <c r="BP351" s="123">
        <v>-233.93810495833335</v>
      </c>
      <c r="BQ351" s="305">
        <v>0</v>
      </c>
      <c r="BR351" s="305">
        <v>0</v>
      </c>
      <c r="BS351" s="305">
        <v>0</v>
      </c>
      <c r="BT351" s="305">
        <v>0</v>
      </c>
      <c r="BU351" s="305">
        <v>0</v>
      </c>
      <c r="BV351" s="305">
        <v>0</v>
      </c>
      <c r="BW351" s="123"/>
      <c r="BX351" s="123"/>
      <c r="BY351" s="123"/>
      <c r="BZ351" s="123"/>
      <c r="CA351" s="123"/>
    </row>
    <row r="352" spans="1:79" x14ac:dyDescent="0.2">
      <c r="A352" s="116"/>
      <c r="B352" s="116" t="s">
        <v>279</v>
      </c>
      <c r="C352" s="124"/>
      <c r="D352" s="305">
        <v>0</v>
      </c>
      <c r="E352" s="305">
        <v>0</v>
      </c>
      <c r="F352" s="305">
        <v>0</v>
      </c>
      <c r="G352" s="305">
        <v>0</v>
      </c>
      <c r="H352" s="305">
        <v>0</v>
      </c>
      <c r="I352" s="305">
        <v>0</v>
      </c>
      <c r="J352" s="305">
        <v>0</v>
      </c>
      <c r="K352" s="305">
        <v>0</v>
      </c>
      <c r="L352" s="305">
        <v>0</v>
      </c>
      <c r="M352" s="305">
        <v>0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0</v>
      </c>
      <c r="W352" s="305">
        <v>0</v>
      </c>
      <c r="X352" s="305">
        <v>0</v>
      </c>
      <c r="Y352" s="305">
        <v>0</v>
      </c>
      <c r="Z352" s="305">
        <v>0</v>
      </c>
      <c r="AA352" s="305">
        <v>0</v>
      </c>
      <c r="AB352" s="305">
        <v>0</v>
      </c>
      <c r="AC352" s="305">
        <v>0</v>
      </c>
      <c r="AD352" s="305">
        <v>0</v>
      </c>
      <c r="AE352" s="305">
        <v>0</v>
      </c>
      <c r="AF352" s="305">
        <v>0</v>
      </c>
      <c r="AG352" s="305">
        <v>0</v>
      </c>
      <c r="AH352" s="305">
        <v>0</v>
      </c>
      <c r="AI352" s="305">
        <v>0</v>
      </c>
      <c r="AJ352" s="305">
        <v>0</v>
      </c>
      <c r="AK352" s="305">
        <v>0</v>
      </c>
      <c r="AL352" s="305">
        <v>0</v>
      </c>
      <c r="AM352" s="305">
        <v>0</v>
      </c>
      <c r="AN352" s="305">
        <v>0</v>
      </c>
      <c r="AO352" s="305">
        <v>0</v>
      </c>
      <c r="AP352" s="305">
        <v>0</v>
      </c>
      <c r="AQ352" s="305">
        <v>0</v>
      </c>
      <c r="AR352" s="305">
        <v>0</v>
      </c>
      <c r="AS352" s="305">
        <v>0</v>
      </c>
      <c r="AT352" s="305">
        <v>0</v>
      </c>
      <c r="AU352" s="305">
        <v>0</v>
      </c>
      <c r="AV352" s="305">
        <v>0</v>
      </c>
      <c r="AW352" s="305">
        <v>0</v>
      </c>
      <c r="AX352" s="305">
        <v>0</v>
      </c>
      <c r="AY352" s="305">
        <v>0</v>
      </c>
      <c r="AZ352" s="305">
        <v>0</v>
      </c>
      <c r="BA352" s="305">
        <v>0</v>
      </c>
      <c r="BB352" s="305">
        <v>0</v>
      </c>
      <c r="BC352" s="305">
        <v>0</v>
      </c>
      <c r="BD352" s="305">
        <v>0</v>
      </c>
      <c r="BE352" s="305">
        <v>0</v>
      </c>
      <c r="BF352" s="305">
        <v>0</v>
      </c>
      <c r="BG352" s="305">
        <v>0</v>
      </c>
      <c r="BH352" s="305">
        <v>0</v>
      </c>
      <c r="BI352" s="305">
        <v>0</v>
      </c>
      <c r="BJ352" s="305">
        <v>0</v>
      </c>
      <c r="BK352" s="305">
        <v>233.94</v>
      </c>
      <c r="BL352" s="117">
        <f>'FPC Sch 12&amp;26'!C22</f>
        <v>1215.6199999999999</v>
      </c>
      <c r="BM352" s="117">
        <f>'FPC Sch 12&amp;26'!D22</f>
        <v>1094.8399999999999</v>
      </c>
      <c r="BN352" s="117">
        <f>'FPC Sch 12&amp;26'!E22</f>
        <v>478.95</v>
      </c>
      <c r="BO352" s="117">
        <f>'FPC Sch 12&amp;26'!F22</f>
        <v>920.24</v>
      </c>
      <c r="BP352" s="117">
        <f>'FPC Sch 12&amp;26'!G22</f>
        <v>143.28</v>
      </c>
      <c r="BQ352" s="117">
        <f>'FPC Sch 12&amp;26'!H22</f>
        <v>-231.3</v>
      </c>
      <c r="BR352" s="117">
        <f>'FPC Sch 12&amp;26'!I22</f>
        <v>-154.79</v>
      </c>
      <c r="BS352" s="117">
        <f>'FPC Sch 12&amp;26'!J22</f>
        <v>-1293.77</v>
      </c>
      <c r="BT352" s="117">
        <f>'FPC Sch 12&amp;26'!K22</f>
        <v>-1715.97</v>
      </c>
      <c r="BU352" s="117">
        <f>'FPC Sch 12&amp;26'!L22</f>
        <v>-1949.81</v>
      </c>
      <c r="BV352" s="117">
        <f>'FPC Sch 12&amp;26'!M22</f>
        <v>-2049.67</v>
      </c>
      <c r="BW352" s="117">
        <f>'FPC Sch 12&amp;26'!N22</f>
        <v>-1261.54</v>
      </c>
      <c r="BX352" s="117"/>
      <c r="BY352" s="117"/>
      <c r="BZ352" s="123"/>
      <c r="CA352" s="123"/>
    </row>
    <row r="353" spans="1:79" x14ac:dyDescent="0.2">
      <c r="B353" s="39" t="s">
        <v>260</v>
      </c>
      <c r="D353" s="118">
        <f t="shared" ref="D353:BO353" si="936">SUM(D351:D352)</f>
        <v>0</v>
      </c>
      <c r="E353" s="118">
        <f t="shared" si="936"/>
        <v>0</v>
      </c>
      <c r="F353" s="118">
        <f t="shared" si="936"/>
        <v>0</v>
      </c>
      <c r="G353" s="118">
        <f t="shared" si="936"/>
        <v>0</v>
      </c>
      <c r="H353" s="118">
        <f t="shared" si="936"/>
        <v>0</v>
      </c>
      <c r="I353" s="118">
        <f t="shared" si="936"/>
        <v>0</v>
      </c>
      <c r="J353" s="118">
        <f t="shared" si="936"/>
        <v>0</v>
      </c>
      <c r="K353" s="118">
        <f t="shared" si="936"/>
        <v>0</v>
      </c>
      <c r="L353" s="118">
        <f t="shared" si="936"/>
        <v>0</v>
      </c>
      <c r="M353" s="118">
        <f t="shared" si="936"/>
        <v>0</v>
      </c>
      <c r="N353" s="118">
        <f t="shared" si="936"/>
        <v>0</v>
      </c>
      <c r="O353" s="118">
        <f t="shared" si="936"/>
        <v>0</v>
      </c>
      <c r="P353" s="118">
        <f t="shared" si="936"/>
        <v>0</v>
      </c>
      <c r="Q353" s="118">
        <f t="shared" si="936"/>
        <v>0</v>
      </c>
      <c r="R353" s="118">
        <f t="shared" si="936"/>
        <v>0</v>
      </c>
      <c r="S353" s="118">
        <f t="shared" si="936"/>
        <v>0</v>
      </c>
      <c r="T353" s="118">
        <f t="shared" si="936"/>
        <v>0</v>
      </c>
      <c r="U353" s="118">
        <f t="shared" si="936"/>
        <v>0</v>
      </c>
      <c r="V353" s="118">
        <f t="shared" si="936"/>
        <v>0</v>
      </c>
      <c r="W353" s="118">
        <f t="shared" si="936"/>
        <v>0</v>
      </c>
      <c r="X353" s="118">
        <f t="shared" si="936"/>
        <v>0</v>
      </c>
      <c r="Y353" s="118">
        <f t="shared" si="936"/>
        <v>0</v>
      </c>
      <c r="Z353" s="118">
        <f t="shared" si="936"/>
        <v>0</v>
      </c>
      <c r="AA353" s="118">
        <f t="shared" si="936"/>
        <v>0</v>
      </c>
      <c r="AB353" s="118">
        <f t="shared" si="936"/>
        <v>0</v>
      </c>
      <c r="AC353" s="118">
        <f t="shared" si="936"/>
        <v>0</v>
      </c>
      <c r="AD353" s="118">
        <f t="shared" si="936"/>
        <v>0</v>
      </c>
      <c r="AE353" s="118">
        <f t="shared" si="936"/>
        <v>0</v>
      </c>
      <c r="AF353" s="118">
        <f t="shared" si="936"/>
        <v>0</v>
      </c>
      <c r="AG353" s="118">
        <f t="shared" si="936"/>
        <v>0</v>
      </c>
      <c r="AH353" s="118">
        <f t="shared" si="936"/>
        <v>0</v>
      </c>
      <c r="AI353" s="118">
        <f t="shared" si="936"/>
        <v>0</v>
      </c>
      <c r="AJ353" s="118">
        <f t="shared" si="936"/>
        <v>0</v>
      </c>
      <c r="AK353" s="118">
        <f t="shared" si="936"/>
        <v>0</v>
      </c>
      <c r="AL353" s="118">
        <f t="shared" si="936"/>
        <v>0</v>
      </c>
      <c r="AM353" s="118">
        <f t="shared" si="936"/>
        <v>0</v>
      </c>
      <c r="AN353" s="118">
        <f t="shared" si="936"/>
        <v>0</v>
      </c>
      <c r="AO353" s="118">
        <f t="shared" si="936"/>
        <v>0</v>
      </c>
      <c r="AP353" s="118">
        <f t="shared" si="936"/>
        <v>0</v>
      </c>
      <c r="AQ353" s="118">
        <f t="shared" si="936"/>
        <v>0</v>
      </c>
      <c r="AR353" s="118">
        <f t="shared" si="936"/>
        <v>0</v>
      </c>
      <c r="AS353" s="118">
        <f t="shared" si="936"/>
        <v>0</v>
      </c>
      <c r="AT353" s="118">
        <f t="shared" si="936"/>
        <v>0</v>
      </c>
      <c r="AU353" s="118">
        <f t="shared" si="936"/>
        <v>0</v>
      </c>
      <c r="AV353" s="118">
        <f t="shared" si="936"/>
        <v>0</v>
      </c>
      <c r="AW353" s="118">
        <f t="shared" si="936"/>
        <v>0</v>
      </c>
      <c r="AX353" s="118">
        <f t="shared" si="936"/>
        <v>0</v>
      </c>
      <c r="AY353" s="118">
        <f t="shared" si="936"/>
        <v>0</v>
      </c>
      <c r="AZ353" s="118">
        <f t="shared" si="936"/>
        <v>0</v>
      </c>
      <c r="BA353" s="118">
        <f t="shared" si="936"/>
        <v>0</v>
      </c>
      <c r="BB353" s="118">
        <f t="shared" si="936"/>
        <v>0</v>
      </c>
      <c r="BC353" s="118">
        <f t="shared" si="936"/>
        <v>0</v>
      </c>
      <c r="BD353" s="118">
        <f t="shared" si="936"/>
        <v>0</v>
      </c>
      <c r="BE353" s="118">
        <f t="shared" si="936"/>
        <v>0</v>
      </c>
      <c r="BF353" s="118">
        <f t="shared" si="936"/>
        <v>0</v>
      </c>
      <c r="BG353" s="118">
        <f t="shared" si="936"/>
        <v>0</v>
      </c>
      <c r="BH353" s="118">
        <f t="shared" si="936"/>
        <v>0</v>
      </c>
      <c r="BI353" s="118">
        <f t="shared" si="936"/>
        <v>0</v>
      </c>
      <c r="BJ353" s="118">
        <f t="shared" si="936"/>
        <v>0</v>
      </c>
      <c r="BK353" s="118">
        <f t="shared" si="936"/>
        <v>233.94</v>
      </c>
      <c r="BL353" s="118">
        <f t="shared" si="936"/>
        <v>1215.6199999999999</v>
      </c>
      <c r="BM353" s="118">
        <f t="shared" si="936"/>
        <v>1094.8399999999999</v>
      </c>
      <c r="BN353" s="118">
        <f t="shared" si="936"/>
        <v>478.95</v>
      </c>
      <c r="BO353" s="118">
        <f t="shared" si="936"/>
        <v>920.24</v>
      </c>
      <c r="BP353" s="118">
        <f t="shared" ref="BP353:BQ353" si="937">SUM(BP351:BP352)</f>
        <v>-90.658104958333354</v>
      </c>
      <c r="BQ353" s="118">
        <f t="shared" si="937"/>
        <v>-231.3</v>
      </c>
      <c r="BR353" s="118">
        <f t="shared" ref="BR353:BV353" si="938">SUM(BR351:BR352)</f>
        <v>-154.79</v>
      </c>
      <c r="BS353" s="118">
        <f t="shared" si="938"/>
        <v>-1293.77</v>
      </c>
      <c r="BT353" s="118">
        <f t="shared" si="938"/>
        <v>-1715.97</v>
      </c>
      <c r="BU353" s="118">
        <f t="shared" si="938"/>
        <v>-1949.81</v>
      </c>
      <c r="BV353" s="118">
        <f t="shared" si="938"/>
        <v>-2049.67</v>
      </c>
      <c r="BW353" s="118">
        <f t="shared" ref="BW353:CA353" si="939">SUM(BW351:BW352)</f>
        <v>-1261.54</v>
      </c>
      <c r="BX353" s="118">
        <f t="shared" si="939"/>
        <v>0</v>
      </c>
      <c r="BY353" s="118">
        <f t="shared" si="939"/>
        <v>0</v>
      </c>
      <c r="BZ353" s="118">
        <f t="shared" si="939"/>
        <v>0</v>
      </c>
      <c r="CA353" s="118">
        <f t="shared" si="939"/>
        <v>0</v>
      </c>
    </row>
    <row r="354" spans="1:79" x14ac:dyDescent="0.2">
      <c r="B354" s="39" t="s">
        <v>261</v>
      </c>
      <c r="D354" s="115">
        <f t="shared" ref="D354:BO354" si="940">D350+D353</f>
        <v>0</v>
      </c>
      <c r="E354" s="115">
        <f t="shared" si="940"/>
        <v>0</v>
      </c>
      <c r="F354" s="115">
        <f t="shared" si="940"/>
        <v>0</v>
      </c>
      <c r="G354" s="115">
        <f t="shared" si="940"/>
        <v>0</v>
      </c>
      <c r="H354" s="115">
        <f t="shared" si="940"/>
        <v>0</v>
      </c>
      <c r="I354" s="115">
        <f t="shared" si="940"/>
        <v>0</v>
      </c>
      <c r="J354" s="115">
        <f t="shared" si="940"/>
        <v>0</v>
      </c>
      <c r="K354" s="115">
        <f t="shared" si="940"/>
        <v>0</v>
      </c>
      <c r="L354" s="115">
        <f t="shared" si="940"/>
        <v>0</v>
      </c>
      <c r="M354" s="115">
        <f t="shared" si="940"/>
        <v>0</v>
      </c>
      <c r="N354" s="115">
        <f t="shared" si="940"/>
        <v>0</v>
      </c>
      <c r="O354" s="115">
        <f t="shared" si="940"/>
        <v>0</v>
      </c>
      <c r="P354" s="115">
        <f t="shared" si="940"/>
        <v>0</v>
      </c>
      <c r="Q354" s="115">
        <f t="shared" si="940"/>
        <v>0</v>
      </c>
      <c r="R354" s="115">
        <f t="shared" si="940"/>
        <v>0</v>
      </c>
      <c r="S354" s="115">
        <f t="shared" si="940"/>
        <v>0</v>
      </c>
      <c r="T354" s="115">
        <f t="shared" si="940"/>
        <v>0</v>
      </c>
      <c r="U354" s="115">
        <f t="shared" si="940"/>
        <v>0</v>
      </c>
      <c r="V354" s="115">
        <f t="shared" si="940"/>
        <v>0</v>
      </c>
      <c r="W354" s="115">
        <f t="shared" si="940"/>
        <v>0</v>
      </c>
      <c r="X354" s="115">
        <f t="shared" si="940"/>
        <v>0</v>
      </c>
      <c r="Y354" s="115">
        <f t="shared" si="940"/>
        <v>0</v>
      </c>
      <c r="Z354" s="115">
        <f t="shared" si="940"/>
        <v>0</v>
      </c>
      <c r="AA354" s="115">
        <f t="shared" si="940"/>
        <v>0</v>
      </c>
      <c r="AB354" s="115">
        <f t="shared" si="940"/>
        <v>0</v>
      </c>
      <c r="AC354" s="115">
        <f t="shared" si="940"/>
        <v>0</v>
      </c>
      <c r="AD354" s="115">
        <f t="shared" si="940"/>
        <v>0</v>
      </c>
      <c r="AE354" s="115">
        <f t="shared" si="940"/>
        <v>0</v>
      </c>
      <c r="AF354" s="115">
        <f t="shared" si="940"/>
        <v>0</v>
      </c>
      <c r="AG354" s="115">
        <f t="shared" si="940"/>
        <v>0</v>
      </c>
      <c r="AH354" s="115">
        <f t="shared" si="940"/>
        <v>0</v>
      </c>
      <c r="AI354" s="115">
        <f t="shared" si="940"/>
        <v>0</v>
      </c>
      <c r="AJ354" s="115">
        <f t="shared" si="940"/>
        <v>0</v>
      </c>
      <c r="AK354" s="115">
        <f t="shared" si="940"/>
        <v>0</v>
      </c>
      <c r="AL354" s="115">
        <f t="shared" si="940"/>
        <v>0</v>
      </c>
      <c r="AM354" s="115">
        <f t="shared" si="940"/>
        <v>0</v>
      </c>
      <c r="AN354" s="115">
        <f t="shared" si="940"/>
        <v>0</v>
      </c>
      <c r="AO354" s="115">
        <f t="shared" si="940"/>
        <v>0</v>
      </c>
      <c r="AP354" s="115">
        <f t="shared" si="940"/>
        <v>0</v>
      </c>
      <c r="AQ354" s="115">
        <f t="shared" si="940"/>
        <v>0</v>
      </c>
      <c r="AR354" s="115">
        <f t="shared" si="940"/>
        <v>0</v>
      </c>
      <c r="AS354" s="115">
        <f t="shared" si="940"/>
        <v>0</v>
      </c>
      <c r="AT354" s="115">
        <f t="shared" si="940"/>
        <v>0</v>
      </c>
      <c r="AU354" s="115">
        <f t="shared" si="940"/>
        <v>0</v>
      </c>
      <c r="AV354" s="115">
        <f t="shared" si="940"/>
        <v>0</v>
      </c>
      <c r="AW354" s="115">
        <f t="shared" si="940"/>
        <v>0</v>
      </c>
      <c r="AX354" s="115">
        <f t="shared" si="940"/>
        <v>0</v>
      </c>
      <c r="AY354" s="115">
        <f t="shared" si="940"/>
        <v>0</v>
      </c>
      <c r="AZ354" s="115">
        <f t="shared" si="940"/>
        <v>0</v>
      </c>
      <c r="BA354" s="115">
        <f t="shared" si="940"/>
        <v>0</v>
      </c>
      <c r="BB354" s="115">
        <f t="shared" si="940"/>
        <v>0</v>
      </c>
      <c r="BC354" s="115">
        <f t="shared" si="940"/>
        <v>0</v>
      </c>
      <c r="BD354" s="115">
        <f t="shared" si="940"/>
        <v>0</v>
      </c>
      <c r="BE354" s="115">
        <f t="shared" si="940"/>
        <v>0</v>
      </c>
      <c r="BF354" s="115">
        <f t="shared" si="940"/>
        <v>0</v>
      </c>
      <c r="BG354" s="115">
        <f t="shared" si="940"/>
        <v>0</v>
      </c>
      <c r="BH354" s="115">
        <f t="shared" si="940"/>
        <v>0</v>
      </c>
      <c r="BI354" s="115">
        <f t="shared" si="940"/>
        <v>0</v>
      </c>
      <c r="BJ354" s="115">
        <f t="shared" si="940"/>
        <v>0</v>
      </c>
      <c r="BK354" s="115">
        <f t="shared" si="940"/>
        <v>233.94</v>
      </c>
      <c r="BL354" s="115">
        <f t="shared" si="940"/>
        <v>1449.56</v>
      </c>
      <c r="BM354" s="115">
        <f t="shared" si="940"/>
        <v>2544.3999999999996</v>
      </c>
      <c r="BN354" s="115">
        <f t="shared" si="940"/>
        <v>3023.3499999999995</v>
      </c>
      <c r="BO354" s="115">
        <f t="shared" si="940"/>
        <v>3943.5899999999992</v>
      </c>
      <c r="BP354" s="115">
        <f t="shared" ref="BP354:BQ354" si="941">BP350+BP353</f>
        <v>3852.9318950416659</v>
      </c>
      <c r="BQ354" s="115">
        <f t="shared" si="941"/>
        <v>3621.6318950416658</v>
      </c>
      <c r="BR354" s="115">
        <f t="shared" ref="BR354:BV354" si="942">BR350+BR353</f>
        <v>3466.8418950416658</v>
      </c>
      <c r="BS354" s="115">
        <f t="shared" si="942"/>
        <v>2173.0718950416658</v>
      </c>
      <c r="BT354" s="115">
        <f t="shared" si="942"/>
        <v>457.10189504166578</v>
      </c>
      <c r="BU354" s="115">
        <f t="shared" si="942"/>
        <v>-1492.7081049583342</v>
      </c>
      <c r="BV354" s="115">
        <f t="shared" si="942"/>
        <v>-3542.378104958334</v>
      </c>
      <c r="BW354" s="115">
        <f t="shared" ref="BW354:CA354" si="943">BW350+BW353</f>
        <v>-4803.918104958334</v>
      </c>
      <c r="BX354" s="115">
        <f t="shared" si="943"/>
        <v>-4803.918104958334</v>
      </c>
      <c r="BY354" s="115">
        <f t="shared" si="943"/>
        <v>-4803.918104958334</v>
      </c>
      <c r="BZ354" s="115">
        <f t="shared" si="943"/>
        <v>-4803.918104958334</v>
      </c>
      <c r="CA354" s="115">
        <f t="shared" si="943"/>
        <v>-4803.918104958334</v>
      </c>
    </row>
    <row r="355" spans="1:79" x14ac:dyDescent="0.2"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5"/>
      <c r="BX355" s="115"/>
      <c r="BY355" s="115"/>
      <c r="BZ355" s="115"/>
      <c r="CA355" s="115"/>
    </row>
    <row r="356" spans="1:79" x14ac:dyDescent="0.2">
      <c r="A356" s="106" t="s">
        <v>285</v>
      </c>
      <c r="C356" s="114">
        <v>18237371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Y356" s="25"/>
      <c r="BZ356" s="25"/>
      <c r="CA356" s="25"/>
    </row>
    <row r="357" spans="1:79" x14ac:dyDescent="0.2">
      <c r="B357" s="39" t="s">
        <v>257</v>
      </c>
      <c r="C357" s="114">
        <v>25400771</v>
      </c>
      <c r="D357" s="115">
        <f t="shared" ref="D357:BK357" si="944">C361</f>
        <v>0</v>
      </c>
      <c r="E357" s="115">
        <f t="shared" si="944"/>
        <v>0</v>
      </c>
      <c r="F357" s="115">
        <f t="shared" si="944"/>
        <v>0</v>
      </c>
      <c r="G357" s="115">
        <f t="shared" si="944"/>
        <v>0</v>
      </c>
      <c r="H357" s="115">
        <f t="shared" si="944"/>
        <v>0</v>
      </c>
      <c r="I357" s="115">
        <f t="shared" si="944"/>
        <v>0</v>
      </c>
      <c r="J357" s="115">
        <f t="shared" si="944"/>
        <v>0</v>
      </c>
      <c r="K357" s="115">
        <f t="shared" si="944"/>
        <v>0</v>
      </c>
      <c r="L357" s="115">
        <f t="shared" si="944"/>
        <v>0</v>
      </c>
      <c r="M357" s="115">
        <f t="shared" si="944"/>
        <v>0</v>
      </c>
      <c r="N357" s="115">
        <f t="shared" si="944"/>
        <v>0</v>
      </c>
      <c r="O357" s="115">
        <f t="shared" si="944"/>
        <v>0</v>
      </c>
      <c r="P357" s="115">
        <f t="shared" si="944"/>
        <v>0</v>
      </c>
      <c r="Q357" s="115">
        <f t="shared" si="944"/>
        <v>0</v>
      </c>
      <c r="R357" s="115">
        <f t="shared" si="944"/>
        <v>0</v>
      </c>
      <c r="S357" s="115">
        <f t="shared" si="944"/>
        <v>0</v>
      </c>
      <c r="T357" s="115">
        <f t="shared" si="944"/>
        <v>0</v>
      </c>
      <c r="U357" s="115">
        <f t="shared" si="944"/>
        <v>0</v>
      </c>
      <c r="V357" s="115">
        <f t="shared" si="944"/>
        <v>0</v>
      </c>
      <c r="W357" s="115">
        <f t="shared" si="944"/>
        <v>0</v>
      </c>
      <c r="X357" s="115">
        <f t="shared" si="944"/>
        <v>0</v>
      </c>
      <c r="Y357" s="115">
        <f t="shared" si="944"/>
        <v>0</v>
      </c>
      <c r="Z357" s="115">
        <f t="shared" si="944"/>
        <v>0</v>
      </c>
      <c r="AA357" s="115">
        <f t="shared" si="944"/>
        <v>0</v>
      </c>
      <c r="AB357" s="115">
        <f t="shared" si="944"/>
        <v>0</v>
      </c>
      <c r="AC357" s="115">
        <f t="shared" si="944"/>
        <v>0</v>
      </c>
      <c r="AD357" s="115">
        <f t="shared" si="944"/>
        <v>0</v>
      </c>
      <c r="AE357" s="115">
        <f t="shared" si="944"/>
        <v>0</v>
      </c>
      <c r="AF357" s="115">
        <f t="shared" si="944"/>
        <v>0</v>
      </c>
      <c r="AG357" s="115">
        <f t="shared" si="944"/>
        <v>0</v>
      </c>
      <c r="AH357" s="115">
        <f t="shared" si="944"/>
        <v>0</v>
      </c>
      <c r="AI357" s="115">
        <f t="shared" si="944"/>
        <v>0</v>
      </c>
      <c r="AJ357" s="115">
        <f t="shared" si="944"/>
        <v>0</v>
      </c>
      <c r="AK357" s="115">
        <f t="shared" si="944"/>
        <v>0</v>
      </c>
      <c r="AL357" s="115">
        <f t="shared" si="944"/>
        <v>0</v>
      </c>
      <c r="AM357" s="115">
        <f t="shared" si="944"/>
        <v>0</v>
      </c>
      <c r="AN357" s="115">
        <f t="shared" si="944"/>
        <v>0</v>
      </c>
      <c r="AO357" s="115">
        <f t="shared" si="944"/>
        <v>0</v>
      </c>
      <c r="AP357" s="115">
        <f t="shared" si="944"/>
        <v>0</v>
      </c>
      <c r="AQ357" s="115">
        <f t="shared" si="944"/>
        <v>0</v>
      </c>
      <c r="AR357" s="115">
        <f t="shared" si="944"/>
        <v>0</v>
      </c>
      <c r="AS357" s="115">
        <f t="shared" si="944"/>
        <v>0</v>
      </c>
      <c r="AT357" s="115">
        <f t="shared" si="944"/>
        <v>0</v>
      </c>
      <c r="AU357" s="115">
        <f t="shared" si="944"/>
        <v>0</v>
      </c>
      <c r="AV357" s="115">
        <f t="shared" si="944"/>
        <v>0</v>
      </c>
      <c r="AW357" s="115">
        <f t="shared" si="944"/>
        <v>0</v>
      </c>
      <c r="AX357" s="115">
        <f t="shared" si="944"/>
        <v>0</v>
      </c>
      <c r="AY357" s="115">
        <f t="shared" si="944"/>
        <v>0</v>
      </c>
      <c r="AZ357" s="115">
        <f t="shared" si="944"/>
        <v>0</v>
      </c>
      <c r="BA357" s="115">
        <f t="shared" si="944"/>
        <v>0</v>
      </c>
      <c r="BB357" s="115">
        <f t="shared" si="944"/>
        <v>0</v>
      </c>
      <c r="BC357" s="115">
        <f t="shared" si="944"/>
        <v>0</v>
      </c>
      <c r="BD357" s="115">
        <f t="shared" si="944"/>
        <v>0</v>
      </c>
      <c r="BE357" s="115">
        <f t="shared" si="944"/>
        <v>0</v>
      </c>
      <c r="BF357" s="115">
        <f t="shared" si="944"/>
        <v>0</v>
      </c>
      <c r="BG357" s="115">
        <f t="shared" si="944"/>
        <v>0</v>
      </c>
      <c r="BH357" s="115">
        <f t="shared" si="944"/>
        <v>0</v>
      </c>
      <c r="BI357" s="115">
        <f t="shared" si="944"/>
        <v>0</v>
      </c>
      <c r="BJ357" s="115">
        <f t="shared" si="944"/>
        <v>0</v>
      </c>
      <c r="BK357" s="115">
        <f t="shared" si="944"/>
        <v>0</v>
      </c>
      <c r="BL357" s="115">
        <f>BK361</f>
        <v>-151.54938729166665</v>
      </c>
      <c r="BM357" s="115">
        <f>BL361</f>
        <v>-904.3993872916667</v>
      </c>
      <c r="BN357" s="115">
        <f>BM361</f>
        <v>-1859.5793872916665</v>
      </c>
      <c r="BO357" s="115">
        <f t="shared" ref="BO357" si="945">BN361</f>
        <v>-2663.7893872916666</v>
      </c>
      <c r="BP357" s="115">
        <f t="shared" ref="BP357" si="946">BO361</f>
        <v>-4184.3493872916661</v>
      </c>
      <c r="BQ357" s="115">
        <f t="shared" ref="BQ357" si="947">BP361</f>
        <v>-6900.0099999999993</v>
      </c>
      <c r="BR357" s="115">
        <f t="shared" ref="BR357" si="948">BQ361</f>
        <v>-10287.939999999999</v>
      </c>
      <c r="BS357" s="115">
        <f t="shared" ref="BS357" si="949">BR361</f>
        <v>-13445.419999999998</v>
      </c>
      <c r="BT357" s="115">
        <f t="shared" ref="BT357" si="950">BS361</f>
        <v>-16021.579999999998</v>
      </c>
      <c r="BU357" s="115">
        <f t="shared" ref="BU357" si="951">BT361</f>
        <v>-17941.589999999997</v>
      </c>
      <c r="BV357" s="115">
        <f t="shared" ref="BV357" si="952">BU361</f>
        <v>-19971.649999999998</v>
      </c>
      <c r="BW357" s="115">
        <f t="shared" ref="BW357" si="953">BV361</f>
        <v>-22044.379999999997</v>
      </c>
      <c r="BX357" s="115">
        <f t="shared" ref="BX357" si="954">BW361</f>
        <v>-23703.239999999998</v>
      </c>
      <c r="BY357" s="115">
        <f t="shared" ref="BY357" si="955">BX361</f>
        <v>-23703.239999999998</v>
      </c>
      <c r="BZ357" s="115">
        <f t="shared" ref="BZ357" si="956">BY361</f>
        <v>-23703.239999999998</v>
      </c>
      <c r="CA357" s="115">
        <f t="shared" ref="CA357" si="957">BZ361</f>
        <v>-23703.239999999998</v>
      </c>
    </row>
    <row r="358" spans="1:79" x14ac:dyDescent="0.2">
      <c r="A358" s="121"/>
      <c r="B358" s="116" t="s">
        <v>258</v>
      </c>
      <c r="C358" s="116"/>
      <c r="D358" s="123">
        <v>0</v>
      </c>
      <c r="E358" s="123">
        <v>0</v>
      </c>
      <c r="F358" s="123">
        <v>0</v>
      </c>
      <c r="G358" s="123">
        <v>0</v>
      </c>
      <c r="H358" s="123">
        <v>0</v>
      </c>
      <c r="I358" s="123">
        <v>0</v>
      </c>
      <c r="J358" s="123">
        <v>0</v>
      </c>
      <c r="K358" s="123">
        <v>0</v>
      </c>
      <c r="L358" s="123">
        <v>0</v>
      </c>
      <c r="M358" s="123">
        <v>0</v>
      </c>
      <c r="N358" s="123">
        <v>0</v>
      </c>
      <c r="O358" s="123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3">
        <v>0</v>
      </c>
      <c r="W358" s="123">
        <v>0</v>
      </c>
      <c r="X358" s="123">
        <v>0</v>
      </c>
      <c r="Y358" s="123">
        <v>0</v>
      </c>
      <c r="Z358" s="123">
        <v>0</v>
      </c>
      <c r="AA358" s="123">
        <v>0</v>
      </c>
      <c r="AB358" s="123">
        <v>0</v>
      </c>
      <c r="AC358" s="123">
        <v>0</v>
      </c>
      <c r="AD358" s="123">
        <v>0</v>
      </c>
      <c r="AE358" s="123">
        <v>0</v>
      </c>
      <c r="AF358" s="123">
        <v>0</v>
      </c>
      <c r="AG358" s="123">
        <v>0</v>
      </c>
      <c r="AH358" s="123">
        <v>0</v>
      </c>
      <c r="AI358" s="123">
        <v>0</v>
      </c>
      <c r="AJ358" s="123">
        <v>0</v>
      </c>
      <c r="AK358" s="123">
        <v>0</v>
      </c>
      <c r="AL358" s="123">
        <v>0</v>
      </c>
      <c r="AM358" s="123">
        <v>0</v>
      </c>
      <c r="AN358" s="123">
        <v>0</v>
      </c>
      <c r="AO358" s="123">
        <v>0</v>
      </c>
      <c r="AP358" s="123">
        <v>0</v>
      </c>
      <c r="AQ358" s="123">
        <v>0</v>
      </c>
      <c r="AR358" s="123">
        <v>0</v>
      </c>
      <c r="AS358" s="123">
        <v>0</v>
      </c>
      <c r="AT358" s="123">
        <v>0</v>
      </c>
      <c r="AU358" s="123">
        <v>0</v>
      </c>
      <c r="AV358" s="123">
        <v>0</v>
      </c>
      <c r="AW358" s="123">
        <v>0</v>
      </c>
      <c r="AX358" s="123">
        <v>0</v>
      </c>
      <c r="AY358" s="123">
        <v>0</v>
      </c>
      <c r="AZ358" s="123">
        <v>0</v>
      </c>
      <c r="BA358" s="123">
        <v>0</v>
      </c>
      <c r="BB358" s="123">
        <v>0</v>
      </c>
      <c r="BC358" s="123">
        <v>0</v>
      </c>
      <c r="BD358" s="123">
        <v>0</v>
      </c>
      <c r="BE358" s="123">
        <v>0</v>
      </c>
      <c r="BF358" s="123">
        <v>0</v>
      </c>
      <c r="BG358" s="123">
        <v>0</v>
      </c>
      <c r="BH358" s="123">
        <v>0</v>
      </c>
      <c r="BI358" s="123">
        <v>0</v>
      </c>
      <c r="BJ358" s="123">
        <v>0</v>
      </c>
      <c r="BK358" s="123">
        <v>0</v>
      </c>
      <c r="BL358" s="123">
        <v>0</v>
      </c>
      <c r="BM358" s="123">
        <v>0</v>
      </c>
      <c r="BN358" s="123">
        <v>0</v>
      </c>
      <c r="BO358" s="123">
        <v>0</v>
      </c>
      <c r="BP358" s="123">
        <v>151.54938729166665</v>
      </c>
      <c r="BQ358" s="123">
        <v>0</v>
      </c>
      <c r="BR358" s="123">
        <v>0</v>
      </c>
      <c r="BS358" s="123">
        <v>0</v>
      </c>
      <c r="BT358" s="123">
        <v>0</v>
      </c>
      <c r="BU358" s="123">
        <v>0</v>
      </c>
      <c r="BV358" s="123">
        <v>0</v>
      </c>
      <c r="BW358" s="123">
        <v>0</v>
      </c>
      <c r="BX358" s="123"/>
      <c r="BY358" s="123"/>
      <c r="BZ358" s="123"/>
      <c r="CA358" s="123"/>
    </row>
    <row r="359" spans="1:79" x14ac:dyDescent="0.2">
      <c r="A359" s="116"/>
      <c r="B359" s="116" t="s">
        <v>279</v>
      </c>
      <c r="C359" s="124"/>
      <c r="D359" s="305">
        <v>0</v>
      </c>
      <c r="E359" s="305">
        <v>0</v>
      </c>
      <c r="F359" s="305">
        <v>0</v>
      </c>
      <c r="G359" s="305">
        <v>0</v>
      </c>
      <c r="H359" s="305">
        <v>0</v>
      </c>
      <c r="I359" s="305">
        <v>0</v>
      </c>
      <c r="J359" s="305">
        <v>0</v>
      </c>
      <c r="K359" s="305">
        <v>0</v>
      </c>
      <c r="L359" s="305">
        <v>0</v>
      </c>
      <c r="M359" s="305">
        <v>0</v>
      </c>
      <c r="N359" s="305">
        <v>0</v>
      </c>
      <c r="O359" s="305">
        <v>0</v>
      </c>
      <c r="P359" s="305">
        <v>0</v>
      </c>
      <c r="Q359" s="305">
        <v>0</v>
      </c>
      <c r="R359" s="305">
        <v>0</v>
      </c>
      <c r="S359" s="305">
        <v>0</v>
      </c>
      <c r="T359" s="305">
        <v>0</v>
      </c>
      <c r="U359" s="305">
        <v>0</v>
      </c>
      <c r="V359" s="305">
        <v>0</v>
      </c>
      <c r="W359" s="305">
        <v>0</v>
      </c>
      <c r="X359" s="305">
        <v>0</v>
      </c>
      <c r="Y359" s="305">
        <v>0</v>
      </c>
      <c r="Z359" s="305">
        <v>0</v>
      </c>
      <c r="AA359" s="305">
        <v>0</v>
      </c>
      <c r="AB359" s="305">
        <v>0</v>
      </c>
      <c r="AC359" s="305">
        <v>0</v>
      </c>
      <c r="AD359" s="305">
        <v>0</v>
      </c>
      <c r="AE359" s="305">
        <v>0</v>
      </c>
      <c r="AF359" s="305">
        <v>0</v>
      </c>
      <c r="AG359" s="305">
        <v>0</v>
      </c>
      <c r="AH359" s="305">
        <v>0</v>
      </c>
      <c r="AI359" s="305">
        <v>0</v>
      </c>
      <c r="AJ359" s="305">
        <v>0</v>
      </c>
      <c r="AK359" s="305">
        <v>0</v>
      </c>
      <c r="AL359" s="305">
        <v>0</v>
      </c>
      <c r="AM359" s="305">
        <v>0</v>
      </c>
      <c r="AN359" s="305">
        <v>0</v>
      </c>
      <c r="AO359" s="305">
        <v>0</v>
      </c>
      <c r="AP359" s="305">
        <v>0</v>
      </c>
      <c r="AQ359" s="305">
        <v>0</v>
      </c>
      <c r="AR359" s="305">
        <v>0</v>
      </c>
      <c r="AS359" s="305">
        <v>0</v>
      </c>
      <c r="AT359" s="305">
        <v>0</v>
      </c>
      <c r="AU359" s="305">
        <v>0</v>
      </c>
      <c r="AV359" s="305">
        <v>0</v>
      </c>
      <c r="AW359" s="305">
        <v>0</v>
      </c>
      <c r="AX359" s="305">
        <v>0</v>
      </c>
      <c r="AY359" s="305">
        <v>0</v>
      </c>
      <c r="AZ359" s="305">
        <v>0</v>
      </c>
      <c r="BA359" s="305">
        <v>0</v>
      </c>
      <c r="BB359" s="305">
        <v>0</v>
      </c>
      <c r="BC359" s="305">
        <v>0</v>
      </c>
      <c r="BD359" s="305">
        <v>0</v>
      </c>
      <c r="BE359" s="305">
        <v>0</v>
      </c>
      <c r="BF359" s="305">
        <v>0</v>
      </c>
      <c r="BG359" s="305">
        <v>0</v>
      </c>
      <c r="BH359" s="305">
        <v>0</v>
      </c>
      <c r="BI359" s="305">
        <v>0</v>
      </c>
      <c r="BJ359" s="305">
        <v>0</v>
      </c>
      <c r="BK359" s="305">
        <v>-151.54938729166665</v>
      </c>
      <c r="BL359" s="117">
        <f>'FPC Sch 10&amp;31'!C22</f>
        <v>-752.85</v>
      </c>
      <c r="BM359" s="117">
        <f>'FPC Sch 10&amp;31'!D22</f>
        <v>-955.18</v>
      </c>
      <c r="BN359" s="117">
        <f>'FPC Sch 10&amp;31'!E22</f>
        <v>-804.21</v>
      </c>
      <c r="BO359" s="117">
        <f>'FPC Sch 10&amp;31'!F22</f>
        <v>-1520.56</v>
      </c>
      <c r="BP359" s="117">
        <f>'FPC Sch 10&amp;31'!G22</f>
        <v>-2867.21</v>
      </c>
      <c r="BQ359" s="117">
        <f>'FPC Sch 10&amp;31'!H22</f>
        <v>-3387.93</v>
      </c>
      <c r="BR359" s="117">
        <f>'FPC Sch 10&amp;31'!I22</f>
        <v>-3157.48</v>
      </c>
      <c r="BS359" s="117">
        <f>'FPC Sch 10&amp;31'!J22</f>
        <v>-2576.16</v>
      </c>
      <c r="BT359" s="117">
        <f>'FPC Sch 10&amp;31'!K22</f>
        <v>-1920.01</v>
      </c>
      <c r="BU359" s="117">
        <f>'FPC Sch 10&amp;31'!L22</f>
        <v>-2030.06</v>
      </c>
      <c r="BV359" s="117">
        <f>'FPC Sch 10&amp;31'!M22</f>
        <v>-2072.73</v>
      </c>
      <c r="BW359" s="117">
        <f>'FPC Sch 10&amp;31'!N22</f>
        <v>-1658.86</v>
      </c>
      <c r="BX359" s="117"/>
      <c r="BY359" s="117"/>
      <c r="BZ359" s="123"/>
      <c r="CA359" s="123"/>
    </row>
    <row r="360" spans="1:79" x14ac:dyDescent="0.2">
      <c r="B360" s="39" t="s">
        <v>260</v>
      </c>
      <c r="D360" s="118">
        <f t="shared" ref="D360:BO360" si="958">SUM(D358:D359)</f>
        <v>0</v>
      </c>
      <c r="E360" s="118">
        <f t="shared" si="958"/>
        <v>0</v>
      </c>
      <c r="F360" s="118">
        <f t="shared" si="958"/>
        <v>0</v>
      </c>
      <c r="G360" s="118">
        <f t="shared" si="958"/>
        <v>0</v>
      </c>
      <c r="H360" s="118">
        <f t="shared" si="958"/>
        <v>0</v>
      </c>
      <c r="I360" s="118">
        <f t="shared" si="958"/>
        <v>0</v>
      </c>
      <c r="J360" s="118">
        <f t="shared" si="958"/>
        <v>0</v>
      </c>
      <c r="K360" s="118">
        <f t="shared" si="958"/>
        <v>0</v>
      </c>
      <c r="L360" s="118">
        <f t="shared" si="958"/>
        <v>0</v>
      </c>
      <c r="M360" s="118">
        <f t="shared" si="958"/>
        <v>0</v>
      </c>
      <c r="N360" s="118">
        <f t="shared" si="958"/>
        <v>0</v>
      </c>
      <c r="O360" s="118">
        <f t="shared" si="958"/>
        <v>0</v>
      </c>
      <c r="P360" s="118">
        <f t="shared" si="958"/>
        <v>0</v>
      </c>
      <c r="Q360" s="118">
        <f t="shared" si="958"/>
        <v>0</v>
      </c>
      <c r="R360" s="118">
        <f t="shared" si="958"/>
        <v>0</v>
      </c>
      <c r="S360" s="118">
        <f t="shared" si="958"/>
        <v>0</v>
      </c>
      <c r="T360" s="118">
        <f t="shared" si="958"/>
        <v>0</v>
      </c>
      <c r="U360" s="118">
        <f t="shared" si="958"/>
        <v>0</v>
      </c>
      <c r="V360" s="118">
        <f t="shared" si="958"/>
        <v>0</v>
      </c>
      <c r="W360" s="118">
        <f t="shared" si="958"/>
        <v>0</v>
      </c>
      <c r="X360" s="118">
        <f t="shared" si="958"/>
        <v>0</v>
      </c>
      <c r="Y360" s="118">
        <f t="shared" si="958"/>
        <v>0</v>
      </c>
      <c r="Z360" s="118">
        <f t="shared" si="958"/>
        <v>0</v>
      </c>
      <c r="AA360" s="118">
        <f t="shared" si="958"/>
        <v>0</v>
      </c>
      <c r="AB360" s="118">
        <f t="shared" si="958"/>
        <v>0</v>
      </c>
      <c r="AC360" s="118">
        <f t="shared" si="958"/>
        <v>0</v>
      </c>
      <c r="AD360" s="118">
        <f t="shared" si="958"/>
        <v>0</v>
      </c>
      <c r="AE360" s="118">
        <f t="shared" si="958"/>
        <v>0</v>
      </c>
      <c r="AF360" s="118">
        <f t="shared" si="958"/>
        <v>0</v>
      </c>
      <c r="AG360" s="118">
        <f t="shared" si="958"/>
        <v>0</v>
      </c>
      <c r="AH360" s="118">
        <f t="shared" si="958"/>
        <v>0</v>
      </c>
      <c r="AI360" s="118">
        <f t="shared" si="958"/>
        <v>0</v>
      </c>
      <c r="AJ360" s="118">
        <f t="shared" si="958"/>
        <v>0</v>
      </c>
      <c r="AK360" s="118">
        <f t="shared" si="958"/>
        <v>0</v>
      </c>
      <c r="AL360" s="118">
        <f t="shared" si="958"/>
        <v>0</v>
      </c>
      <c r="AM360" s="118">
        <f t="shared" si="958"/>
        <v>0</v>
      </c>
      <c r="AN360" s="118">
        <f t="shared" si="958"/>
        <v>0</v>
      </c>
      <c r="AO360" s="118">
        <f t="shared" si="958"/>
        <v>0</v>
      </c>
      <c r="AP360" s="118">
        <f t="shared" si="958"/>
        <v>0</v>
      </c>
      <c r="AQ360" s="118">
        <f t="shared" si="958"/>
        <v>0</v>
      </c>
      <c r="AR360" s="118">
        <f t="shared" si="958"/>
        <v>0</v>
      </c>
      <c r="AS360" s="118">
        <f t="shared" si="958"/>
        <v>0</v>
      </c>
      <c r="AT360" s="118">
        <f t="shared" si="958"/>
        <v>0</v>
      </c>
      <c r="AU360" s="118">
        <f t="shared" si="958"/>
        <v>0</v>
      </c>
      <c r="AV360" s="118">
        <f t="shared" si="958"/>
        <v>0</v>
      </c>
      <c r="AW360" s="118">
        <f t="shared" si="958"/>
        <v>0</v>
      </c>
      <c r="AX360" s="118">
        <f t="shared" si="958"/>
        <v>0</v>
      </c>
      <c r="AY360" s="118">
        <f t="shared" si="958"/>
        <v>0</v>
      </c>
      <c r="AZ360" s="118">
        <f t="shared" si="958"/>
        <v>0</v>
      </c>
      <c r="BA360" s="118">
        <f t="shared" si="958"/>
        <v>0</v>
      </c>
      <c r="BB360" s="118">
        <f t="shared" si="958"/>
        <v>0</v>
      </c>
      <c r="BC360" s="118">
        <f t="shared" si="958"/>
        <v>0</v>
      </c>
      <c r="BD360" s="118">
        <f t="shared" si="958"/>
        <v>0</v>
      </c>
      <c r="BE360" s="118">
        <f t="shared" si="958"/>
        <v>0</v>
      </c>
      <c r="BF360" s="118">
        <f t="shared" si="958"/>
        <v>0</v>
      </c>
      <c r="BG360" s="118">
        <f t="shared" si="958"/>
        <v>0</v>
      </c>
      <c r="BH360" s="118">
        <f t="shared" si="958"/>
        <v>0</v>
      </c>
      <c r="BI360" s="118">
        <f t="shared" si="958"/>
        <v>0</v>
      </c>
      <c r="BJ360" s="118">
        <f t="shared" si="958"/>
        <v>0</v>
      </c>
      <c r="BK360" s="118">
        <f t="shared" si="958"/>
        <v>-151.54938729166665</v>
      </c>
      <c r="BL360" s="118">
        <f t="shared" si="958"/>
        <v>-752.85</v>
      </c>
      <c r="BM360" s="118">
        <f t="shared" si="958"/>
        <v>-955.18</v>
      </c>
      <c r="BN360" s="118">
        <f t="shared" si="958"/>
        <v>-804.21</v>
      </c>
      <c r="BO360" s="118">
        <f t="shared" si="958"/>
        <v>-1520.56</v>
      </c>
      <c r="BP360" s="118">
        <f t="shared" ref="BP360:BV360" si="959">SUM(BP358:BP359)</f>
        <v>-2715.6606127083332</v>
      </c>
      <c r="BQ360" s="118">
        <f t="shared" si="959"/>
        <v>-3387.93</v>
      </c>
      <c r="BR360" s="118">
        <f t="shared" si="959"/>
        <v>-3157.48</v>
      </c>
      <c r="BS360" s="118">
        <f t="shared" si="959"/>
        <v>-2576.16</v>
      </c>
      <c r="BT360" s="118">
        <f t="shared" si="959"/>
        <v>-1920.01</v>
      </c>
      <c r="BU360" s="118">
        <f t="shared" si="959"/>
        <v>-2030.06</v>
      </c>
      <c r="BV360" s="118">
        <f t="shared" si="959"/>
        <v>-2072.73</v>
      </c>
      <c r="BW360" s="118">
        <f t="shared" ref="BW360:CA360" si="960">SUM(BW358:BW359)</f>
        <v>-1658.86</v>
      </c>
      <c r="BX360" s="118">
        <f t="shared" si="960"/>
        <v>0</v>
      </c>
      <c r="BY360" s="118">
        <f t="shared" si="960"/>
        <v>0</v>
      </c>
      <c r="BZ360" s="118">
        <f t="shared" si="960"/>
        <v>0</v>
      </c>
      <c r="CA360" s="118">
        <f t="shared" si="960"/>
        <v>0</v>
      </c>
    </row>
    <row r="361" spans="1:79" x14ac:dyDescent="0.2">
      <c r="B361" s="39" t="s">
        <v>261</v>
      </c>
      <c r="D361" s="115">
        <f t="shared" ref="D361:BO361" si="961">D357+D360</f>
        <v>0</v>
      </c>
      <c r="E361" s="115">
        <f t="shared" si="961"/>
        <v>0</v>
      </c>
      <c r="F361" s="115">
        <f t="shared" si="961"/>
        <v>0</v>
      </c>
      <c r="G361" s="115">
        <f t="shared" si="961"/>
        <v>0</v>
      </c>
      <c r="H361" s="115">
        <f t="shared" si="961"/>
        <v>0</v>
      </c>
      <c r="I361" s="115">
        <f t="shared" si="961"/>
        <v>0</v>
      </c>
      <c r="J361" s="115">
        <f t="shared" si="961"/>
        <v>0</v>
      </c>
      <c r="K361" s="115">
        <f t="shared" si="961"/>
        <v>0</v>
      </c>
      <c r="L361" s="115">
        <f t="shared" si="961"/>
        <v>0</v>
      </c>
      <c r="M361" s="115">
        <f t="shared" si="961"/>
        <v>0</v>
      </c>
      <c r="N361" s="115">
        <f t="shared" si="961"/>
        <v>0</v>
      </c>
      <c r="O361" s="115">
        <f t="shared" si="961"/>
        <v>0</v>
      </c>
      <c r="P361" s="115">
        <f t="shared" si="961"/>
        <v>0</v>
      </c>
      <c r="Q361" s="115">
        <f t="shared" si="961"/>
        <v>0</v>
      </c>
      <c r="R361" s="115">
        <f t="shared" si="961"/>
        <v>0</v>
      </c>
      <c r="S361" s="115">
        <f t="shared" si="961"/>
        <v>0</v>
      </c>
      <c r="T361" s="115">
        <f t="shared" si="961"/>
        <v>0</v>
      </c>
      <c r="U361" s="115">
        <f t="shared" si="961"/>
        <v>0</v>
      </c>
      <c r="V361" s="115">
        <f t="shared" si="961"/>
        <v>0</v>
      </c>
      <c r="W361" s="115">
        <f t="shared" si="961"/>
        <v>0</v>
      </c>
      <c r="X361" s="115">
        <f t="shared" si="961"/>
        <v>0</v>
      </c>
      <c r="Y361" s="115">
        <f t="shared" si="961"/>
        <v>0</v>
      </c>
      <c r="Z361" s="115">
        <f t="shared" si="961"/>
        <v>0</v>
      </c>
      <c r="AA361" s="115">
        <f t="shared" si="961"/>
        <v>0</v>
      </c>
      <c r="AB361" s="115">
        <f t="shared" si="961"/>
        <v>0</v>
      </c>
      <c r="AC361" s="115">
        <f t="shared" si="961"/>
        <v>0</v>
      </c>
      <c r="AD361" s="115">
        <f t="shared" si="961"/>
        <v>0</v>
      </c>
      <c r="AE361" s="115">
        <f t="shared" si="961"/>
        <v>0</v>
      </c>
      <c r="AF361" s="115">
        <f t="shared" si="961"/>
        <v>0</v>
      </c>
      <c r="AG361" s="115">
        <f t="shared" si="961"/>
        <v>0</v>
      </c>
      <c r="AH361" s="115">
        <f t="shared" si="961"/>
        <v>0</v>
      </c>
      <c r="AI361" s="115">
        <f t="shared" si="961"/>
        <v>0</v>
      </c>
      <c r="AJ361" s="115">
        <f t="shared" si="961"/>
        <v>0</v>
      </c>
      <c r="AK361" s="115">
        <f t="shared" si="961"/>
        <v>0</v>
      </c>
      <c r="AL361" s="115">
        <f t="shared" si="961"/>
        <v>0</v>
      </c>
      <c r="AM361" s="115">
        <f t="shared" si="961"/>
        <v>0</v>
      </c>
      <c r="AN361" s="115">
        <f t="shared" si="961"/>
        <v>0</v>
      </c>
      <c r="AO361" s="115">
        <f t="shared" si="961"/>
        <v>0</v>
      </c>
      <c r="AP361" s="115">
        <f t="shared" si="961"/>
        <v>0</v>
      </c>
      <c r="AQ361" s="115">
        <f t="shared" si="961"/>
        <v>0</v>
      </c>
      <c r="AR361" s="115">
        <f t="shared" si="961"/>
        <v>0</v>
      </c>
      <c r="AS361" s="115">
        <f t="shared" si="961"/>
        <v>0</v>
      </c>
      <c r="AT361" s="115">
        <f t="shared" si="961"/>
        <v>0</v>
      </c>
      <c r="AU361" s="115">
        <f t="shared" si="961"/>
        <v>0</v>
      </c>
      <c r="AV361" s="115">
        <f t="shared" si="961"/>
        <v>0</v>
      </c>
      <c r="AW361" s="115">
        <f t="shared" si="961"/>
        <v>0</v>
      </c>
      <c r="AX361" s="115">
        <f t="shared" si="961"/>
        <v>0</v>
      </c>
      <c r="AY361" s="115">
        <f t="shared" si="961"/>
        <v>0</v>
      </c>
      <c r="AZ361" s="115">
        <f t="shared" si="961"/>
        <v>0</v>
      </c>
      <c r="BA361" s="115">
        <f t="shared" si="961"/>
        <v>0</v>
      </c>
      <c r="BB361" s="115">
        <f t="shared" si="961"/>
        <v>0</v>
      </c>
      <c r="BC361" s="115">
        <f t="shared" si="961"/>
        <v>0</v>
      </c>
      <c r="BD361" s="115">
        <f t="shared" si="961"/>
        <v>0</v>
      </c>
      <c r="BE361" s="115">
        <f t="shared" si="961"/>
        <v>0</v>
      </c>
      <c r="BF361" s="115">
        <f t="shared" si="961"/>
        <v>0</v>
      </c>
      <c r="BG361" s="115">
        <f t="shared" si="961"/>
        <v>0</v>
      </c>
      <c r="BH361" s="115">
        <f t="shared" si="961"/>
        <v>0</v>
      </c>
      <c r="BI361" s="115">
        <f t="shared" si="961"/>
        <v>0</v>
      </c>
      <c r="BJ361" s="115">
        <f t="shared" si="961"/>
        <v>0</v>
      </c>
      <c r="BK361" s="115">
        <f t="shared" si="961"/>
        <v>-151.54938729166665</v>
      </c>
      <c r="BL361" s="115">
        <f t="shared" si="961"/>
        <v>-904.3993872916667</v>
      </c>
      <c r="BM361" s="115">
        <f t="shared" si="961"/>
        <v>-1859.5793872916665</v>
      </c>
      <c r="BN361" s="115">
        <f t="shared" si="961"/>
        <v>-2663.7893872916666</v>
      </c>
      <c r="BO361" s="115">
        <f t="shared" si="961"/>
        <v>-4184.3493872916661</v>
      </c>
      <c r="BP361" s="115">
        <f t="shared" ref="BP361:BV361" si="962">BP357+BP360</f>
        <v>-6900.0099999999993</v>
      </c>
      <c r="BQ361" s="115">
        <f t="shared" si="962"/>
        <v>-10287.939999999999</v>
      </c>
      <c r="BR361" s="115">
        <f t="shared" si="962"/>
        <v>-13445.419999999998</v>
      </c>
      <c r="BS361" s="115">
        <f t="shared" si="962"/>
        <v>-16021.579999999998</v>
      </c>
      <c r="BT361" s="115">
        <f t="shared" si="962"/>
        <v>-17941.589999999997</v>
      </c>
      <c r="BU361" s="115">
        <f t="shared" si="962"/>
        <v>-19971.649999999998</v>
      </c>
      <c r="BV361" s="115">
        <f t="shared" si="962"/>
        <v>-22044.379999999997</v>
      </c>
      <c r="BW361" s="115">
        <f t="shared" ref="BW361:CA361" si="963">BW357+BW360</f>
        <v>-23703.239999999998</v>
      </c>
      <c r="BX361" s="115">
        <f t="shared" si="963"/>
        <v>-23703.239999999998</v>
      </c>
      <c r="BY361" s="115">
        <f t="shared" si="963"/>
        <v>-23703.239999999998</v>
      </c>
      <c r="BZ361" s="115">
        <f t="shared" si="963"/>
        <v>-23703.239999999998</v>
      </c>
      <c r="CA361" s="115">
        <f t="shared" si="963"/>
        <v>-23703.239999999998</v>
      </c>
    </row>
    <row r="362" spans="1:79" x14ac:dyDescent="0.2"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5"/>
      <c r="BX362" s="115"/>
      <c r="BY362" s="115"/>
      <c r="BZ362" s="115"/>
      <c r="CA362" s="115"/>
    </row>
    <row r="363" spans="1:79" x14ac:dyDescent="0.2">
      <c r="A363" s="106" t="s">
        <v>286</v>
      </c>
      <c r="C363" s="114">
        <v>18237181</v>
      </c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Y363" s="25"/>
      <c r="BZ363" s="25"/>
      <c r="CA363" s="25"/>
    </row>
    <row r="364" spans="1:79" x14ac:dyDescent="0.2">
      <c r="B364" s="39" t="s">
        <v>257</v>
      </c>
      <c r="C364" s="114"/>
      <c r="D364" s="115">
        <f t="shared" ref="D364:S364" si="964">C368</f>
        <v>0</v>
      </c>
      <c r="E364" s="115">
        <f t="shared" si="964"/>
        <v>0</v>
      </c>
      <c r="F364" s="115">
        <f t="shared" si="964"/>
        <v>0</v>
      </c>
      <c r="G364" s="115">
        <f t="shared" si="964"/>
        <v>0</v>
      </c>
      <c r="H364" s="115">
        <f t="shared" si="964"/>
        <v>0</v>
      </c>
      <c r="I364" s="115">
        <f t="shared" si="964"/>
        <v>0</v>
      </c>
      <c r="J364" s="115">
        <f t="shared" si="964"/>
        <v>0</v>
      </c>
      <c r="K364" s="115">
        <f t="shared" si="964"/>
        <v>0</v>
      </c>
      <c r="L364" s="115">
        <f t="shared" si="964"/>
        <v>0</v>
      </c>
      <c r="M364" s="115">
        <f t="shared" si="964"/>
        <v>0</v>
      </c>
      <c r="N364" s="115">
        <f t="shared" si="964"/>
        <v>0</v>
      </c>
      <c r="O364" s="115">
        <f t="shared" si="964"/>
        <v>0</v>
      </c>
      <c r="P364" s="115">
        <f t="shared" si="964"/>
        <v>0</v>
      </c>
      <c r="Q364" s="115">
        <f t="shared" si="964"/>
        <v>0</v>
      </c>
      <c r="R364" s="115">
        <f t="shared" si="964"/>
        <v>0</v>
      </c>
      <c r="S364" s="115">
        <f t="shared" si="964"/>
        <v>0</v>
      </c>
      <c r="T364" s="115">
        <f>S368</f>
        <v>0</v>
      </c>
      <c r="U364" s="115">
        <f>T368</f>
        <v>0</v>
      </c>
      <c r="V364" s="115">
        <f>U368</f>
        <v>0</v>
      </c>
      <c r="W364" s="115">
        <f t="shared" ref="W364" si="965">V368</f>
        <v>0</v>
      </c>
      <c r="X364" s="115">
        <f t="shared" ref="X364" si="966">W368</f>
        <v>0</v>
      </c>
      <c r="Y364" s="115">
        <f t="shared" ref="Y364" si="967">X368</f>
        <v>0</v>
      </c>
      <c r="Z364" s="115">
        <f t="shared" ref="Z364" si="968">Y368</f>
        <v>0</v>
      </c>
      <c r="AA364" s="115">
        <f t="shared" ref="AA364" si="969">Z368</f>
        <v>0</v>
      </c>
      <c r="AB364" s="115">
        <f t="shared" ref="AB364" si="970">AA368</f>
        <v>0</v>
      </c>
      <c r="AC364" s="115">
        <f t="shared" ref="AC364" si="971">AB368</f>
        <v>0</v>
      </c>
      <c r="AD364" s="115">
        <f t="shared" ref="AD364" si="972">AC368</f>
        <v>0</v>
      </c>
      <c r="AE364" s="115">
        <f t="shared" ref="AE364" si="973">AD368</f>
        <v>0</v>
      </c>
      <c r="AF364" s="115">
        <f t="shared" ref="AF364" si="974">AE368</f>
        <v>0</v>
      </c>
      <c r="AG364" s="115">
        <f t="shared" ref="AG364" si="975">AF368</f>
        <v>0</v>
      </c>
      <c r="AH364" s="115">
        <f t="shared" ref="AH364" si="976">AG368</f>
        <v>0</v>
      </c>
      <c r="AI364" s="115">
        <f t="shared" ref="AI364" si="977">AH368</f>
        <v>0</v>
      </c>
      <c r="AJ364" s="115">
        <f t="shared" ref="AJ364" si="978">AI368</f>
        <v>0</v>
      </c>
      <c r="AK364" s="115">
        <f t="shared" ref="AK364" si="979">AJ368</f>
        <v>0</v>
      </c>
      <c r="AL364" s="115">
        <f t="shared" ref="AL364" si="980">AK368</f>
        <v>0</v>
      </c>
      <c r="AM364" s="115">
        <f t="shared" ref="AM364" si="981">AL368</f>
        <v>0</v>
      </c>
      <c r="AN364" s="115">
        <f t="shared" ref="AN364" si="982">AM368</f>
        <v>0</v>
      </c>
      <c r="AO364" s="115">
        <f t="shared" ref="AO364" si="983">AN368</f>
        <v>0</v>
      </c>
      <c r="AP364" s="115">
        <f t="shared" ref="AP364" si="984">AO368</f>
        <v>0</v>
      </c>
      <c r="AQ364" s="115">
        <f t="shared" ref="AQ364" si="985">AP368</f>
        <v>0</v>
      </c>
      <c r="AR364" s="115">
        <f t="shared" ref="AR364" si="986">AQ368</f>
        <v>0</v>
      </c>
      <c r="AS364" s="115">
        <f t="shared" ref="AS364" si="987">AR368</f>
        <v>0</v>
      </c>
      <c r="AT364" s="115">
        <f t="shared" ref="AT364" si="988">AS368</f>
        <v>0</v>
      </c>
      <c r="AU364" s="115">
        <f t="shared" ref="AU364" si="989">AT368</f>
        <v>0</v>
      </c>
      <c r="AV364" s="115">
        <f t="shared" ref="AV364" si="990">AU368</f>
        <v>0</v>
      </c>
      <c r="AW364" s="115">
        <f t="shared" ref="AW364" si="991">AV368</f>
        <v>0</v>
      </c>
      <c r="AX364" s="115">
        <f t="shared" ref="AX364" si="992">AW368</f>
        <v>0</v>
      </c>
      <c r="AY364" s="115">
        <f t="shared" ref="AY364" si="993">AX368</f>
        <v>0</v>
      </c>
      <c r="AZ364" s="115">
        <f t="shared" ref="AZ364" si="994">AY368</f>
        <v>0</v>
      </c>
      <c r="BA364" s="115">
        <f t="shared" ref="BA364" si="995">AZ368</f>
        <v>0</v>
      </c>
      <c r="BB364" s="115">
        <f t="shared" ref="BB364" si="996">BA368</f>
        <v>0</v>
      </c>
      <c r="BC364" s="115">
        <f t="shared" ref="BC364" si="997">BB368</f>
        <v>0</v>
      </c>
      <c r="BD364" s="115">
        <f t="shared" ref="BD364" si="998">BC368</f>
        <v>0</v>
      </c>
      <c r="BE364" s="115">
        <f t="shared" ref="BE364" si="999">BD368</f>
        <v>0</v>
      </c>
      <c r="BF364" s="115">
        <f t="shared" ref="BF364" si="1000">BE368</f>
        <v>0</v>
      </c>
      <c r="BG364" s="115">
        <f t="shared" ref="BG364" si="1001">BF368</f>
        <v>0</v>
      </c>
      <c r="BH364" s="115">
        <f t="shared" ref="BH364" si="1002">BG368</f>
        <v>0</v>
      </c>
      <c r="BI364" s="115">
        <f t="shared" ref="BI364" si="1003">BH368</f>
        <v>0</v>
      </c>
      <c r="BJ364" s="115">
        <f t="shared" ref="BJ364" si="1004">BI368</f>
        <v>0</v>
      </c>
      <c r="BK364" s="115">
        <f t="shared" ref="BK364" si="1005">BJ368</f>
        <v>0</v>
      </c>
      <c r="BL364" s="115">
        <f t="shared" ref="BL364" si="1006">BK368</f>
        <v>0</v>
      </c>
      <c r="BM364" s="115">
        <f t="shared" ref="BM364" si="1007">BL368</f>
        <v>12.24</v>
      </c>
      <c r="BN364" s="115">
        <f t="shared" ref="BN364" si="1008">BM368</f>
        <v>36.729999999999997</v>
      </c>
      <c r="BO364" s="115">
        <f t="shared" ref="BO364" si="1009">BN368</f>
        <v>61.22</v>
      </c>
      <c r="BP364" s="115">
        <f t="shared" ref="BP364" si="1010">BO368</f>
        <v>86.97</v>
      </c>
      <c r="BQ364" s="115">
        <f t="shared" ref="BQ364" si="1011">BP368</f>
        <v>111.65</v>
      </c>
      <c r="BR364" s="115">
        <f t="shared" ref="BR364" si="1012">BQ368</f>
        <v>134.25</v>
      </c>
      <c r="BS364" s="115">
        <f t="shared" ref="BS364" si="1013">BR368</f>
        <v>155.68</v>
      </c>
      <c r="BT364" s="115">
        <f t="shared" ref="BT364" si="1014">BS368</f>
        <v>174.78</v>
      </c>
      <c r="BU364" s="115">
        <f t="shared" ref="BU364" si="1015">BT368</f>
        <v>191.71</v>
      </c>
      <c r="BV364" s="115">
        <f t="shared" ref="BV364" si="1016">BU368</f>
        <v>207.54000000000002</v>
      </c>
      <c r="BW364" s="115">
        <f t="shared" ref="BW364" si="1017">BV368</f>
        <v>221.18</v>
      </c>
      <c r="BX364" s="115">
        <f t="shared" ref="BX364" si="1018">BW368</f>
        <v>232.69</v>
      </c>
      <c r="BY364" s="115">
        <f t="shared" ref="BY364" si="1019">BX368</f>
        <v>232.69</v>
      </c>
      <c r="BZ364" s="115">
        <f t="shared" ref="BZ364" si="1020">BY368</f>
        <v>232.69</v>
      </c>
      <c r="CA364" s="115">
        <f t="shared" ref="CA364" si="1021">BZ368</f>
        <v>232.69</v>
      </c>
    </row>
    <row r="365" spans="1:79" x14ac:dyDescent="0.2">
      <c r="A365" s="121"/>
      <c r="B365" s="116" t="s">
        <v>258</v>
      </c>
      <c r="C365" s="116"/>
      <c r="D365" s="305">
        <v>0</v>
      </c>
      <c r="E365" s="305">
        <v>0</v>
      </c>
      <c r="F365" s="305">
        <v>0</v>
      </c>
      <c r="G365" s="305">
        <v>0</v>
      </c>
      <c r="H365" s="305">
        <v>0</v>
      </c>
      <c r="I365" s="305">
        <v>0</v>
      </c>
      <c r="J365" s="305">
        <v>0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05">
        <v>0</v>
      </c>
      <c r="AG365" s="305">
        <v>0</v>
      </c>
      <c r="AH365" s="305">
        <v>0</v>
      </c>
      <c r="AI365" s="305">
        <v>0</v>
      </c>
      <c r="AJ365" s="305">
        <v>0</v>
      </c>
      <c r="AK365" s="305">
        <v>0</v>
      </c>
      <c r="AL365" s="305">
        <v>0</v>
      </c>
      <c r="AM365" s="305">
        <v>0</v>
      </c>
      <c r="AN365" s="305">
        <v>0</v>
      </c>
      <c r="AO365" s="305">
        <v>0</v>
      </c>
      <c r="AP365" s="305">
        <v>0</v>
      </c>
      <c r="AQ365" s="305">
        <v>0</v>
      </c>
      <c r="AR365" s="305">
        <v>0</v>
      </c>
      <c r="AS365" s="305">
        <v>0</v>
      </c>
      <c r="AT365" s="305">
        <v>0</v>
      </c>
      <c r="AU365" s="305">
        <v>0</v>
      </c>
      <c r="AV365" s="305">
        <v>0</v>
      </c>
      <c r="AW365" s="305">
        <v>0</v>
      </c>
      <c r="AX365" s="305">
        <v>0</v>
      </c>
      <c r="AY365" s="305">
        <v>0</v>
      </c>
      <c r="AZ365" s="305">
        <v>0</v>
      </c>
      <c r="BA365" s="305">
        <v>0</v>
      </c>
      <c r="BB365" s="305">
        <v>0</v>
      </c>
      <c r="BC365" s="305">
        <v>0</v>
      </c>
      <c r="BD365" s="305">
        <v>0</v>
      </c>
      <c r="BE365" s="305">
        <v>0</v>
      </c>
      <c r="BF365" s="305">
        <v>0</v>
      </c>
      <c r="BG365" s="305">
        <v>0</v>
      </c>
      <c r="BH365" s="305">
        <v>0</v>
      </c>
      <c r="BI365" s="305">
        <v>0</v>
      </c>
      <c r="BJ365" s="305">
        <v>0</v>
      </c>
      <c r="BK365" s="305">
        <v>0</v>
      </c>
      <c r="BL365" s="305">
        <v>0</v>
      </c>
      <c r="BM365" s="305">
        <v>0</v>
      </c>
      <c r="BN365" s="305">
        <v>0</v>
      </c>
      <c r="BO365" s="305">
        <v>0</v>
      </c>
      <c r="BP365" s="305">
        <v>0</v>
      </c>
      <c r="BQ365" s="305">
        <v>0</v>
      </c>
      <c r="BR365" s="305">
        <v>0</v>
      </c>
      <c r="BS365" s="305">
        <v>0</v>
      </c>
      <c r="BT365" s="305">
        <v>0</v>
      </c>
      <c r="BU365" s="305">
        <v>0</v>
      </c>
      <c r="BV365" s="305">
        <v>0</v>
      </c>
      <c r="BW365" s="123"/>
      <c r="BX365" s="123"/>
      <c r="BY365" s="123"/>
      <c r="BZ365" s="123"/>
      <c r="CA365" s="123"/>
    </row>
    <row r="366" spans="1:79" x14ac:dyDescent="0.2">
      <c r="A366" s="116"/>
      <c r="B366" s="116" t="s">
        <v>279</v>
      </c>
      <c r="C366" s="124"/>
      <c r="D366" s="305">
        <v>0</v>
      </c>
      <c r="E366" s="305">
        <v>0</v>
      </c>
      <c r="F366" s="305">
        <v>0</v>
      </c>
      <c r="G366" s="305">
        <v>0</v>
      </c>
      <c r="H366" s="305">
        <v>0</v>
      </c>
      <c r="I366" s="305">
        <v>0</v>
      </c>
      <c r="J366" s="305">
        <v>0</v>
      </c>
      <c r="K366" s="305">
        <v>0</v>
      </c>
      <c r="L366" s="305">
        <v>0</v>
      </c>
      <c r="M366" s="305">
        <v>0</v>
      </c>
      <c r="N366" s="305">
        <v>0</v>
      </c>
      <c r="O366" s="305">
        <v>0</v>
      </c>
      <c r="P366" s="305">
        <v>0</v>
      </c>
      <c r="Q366" s="305">
        <v>0</v>
      </c>
      <c r="R366" s="305">
        <v>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5">
        <v>0</v>
      </c>
      <c r="AC366" s="305">
        <v>0</v>
      </c>
      <c r="AD366" s="305">
        <v>0</v>
      </c>
      <c r="AE366" s="305">
        <v>0</v>
      </c>
      <c r="AF366" s="305">
        <v>0</v>
      </c>
      <c r="AG366" s="305">
        <v>0</v>
      </c>
      <c r="AH366" s="305">
        <v>0</v>
      </c>
      <c r="AI366" s="305">
        <v>0</v>
      </c>
      <c r="AJ366" s="305">
        <v>0</v>
      </c>
      <c r="AK366" s="305">
        <v>0</v>
      </c>
      <c r="AL366" s="305">
        <v>0</v>
      </c>
      <c r="AM366" s="305">
        <v>0</v>
      </c>
      <c r="AN366" s="305">
        <v>0</v>
      </c>
      <c r="AO366" s="305">
        <v>0</v>
      </c>
      <c r="AP366" s="305">
        <v>0</v>
      </c>
      <c r="AQ366" s="305">
        <v>0</v>
      </c>
      <c r="AR366" s="305">
        <v>0</v>
      </c>
      <c r="AS366" s="305">
        <v>0</v>
      </c>
      <c r="AT366" s="305">
        <v>0</v>
      </c>
      <c r="AU366" s="305">
        <v>0</v>
      </c>
      <c r="AV366" s="305">
        <v>0</v>
      </c>
      <c r="AW366" s="305">
        <v>0</v>
      </c>
      <c r="AX366" s="305">
        <v>0</v>
      </c>
      <c r="AY366" s="305">
        <v>0</v>
      </c>
      <c r="AZ366" s="305">
        <v>0</v>
      </c>
      <c r="BA366" s="305">
        <v>0</v>
      </c>
      <c r="BB366" s="305">
        <v>0</v>
      </c>
      <c r="BC366" s="305">
        <v>0</v>
      </c>
      <c r="BD366" s="305">
        <v>0</v>
      </c>
      <c r="BE366" s="305">
        <v>0</v>
      </c>
      <c r="BF366" s="305">
        <v>0</v>
      </c>
      <c r="BG366" s="305">
        <v>0</v>
      </c>
      <c r="BH366" s="305">
        <v>0</v>
      </c>
      <c r="BI366" s="305">
        <v>0</v>
      </c>
      <c r="BJ366" s="305">
        <v>0</v>
      </c>
      <c r="BK366" s="305">
        <v>0</v>
      </c>
      <c r="BL366" s="117">
        <f>'FPC Sch 46&amp;49'!C12</f>
        <v>12.24</v>
      </c>
      <c r="BM366" s="117">
        <f>'FPC Sch 46&amp;49'!D12</f>
        <v>24.49</v>
      </c>
      <c r="BN366" s="117">
        <f>'FPC Sch 46&amp;49'!E12</f>
        <v>24.49</v>
      </c>
      <c r="BO366" s="117">
        <f>'FPC Sch 46&amp;49'!F12</f>
        <v>25.75</v>
      </c>
      <c r="BP366" s="117">
        <f>'FPC Sch 46&amp;49'!G12</f>
        <v>24.68</v>
      </c>
      <c r="BQ366" s="117">
        <f>'FPC Sch 46&amp;49'!H12</f>
        <v>22.6</v>
      </c>
      <c r="BR366" s="117">
        <f>'FPC Sch 46&amp;49'!I12</f>
        <v>21.43</v>
      </c>
      <c r="BS366" s="117">
        <f>'FPC Sch 46&amp;49'!J12</f>
        <v>19.100000000000001</v>
      </c>
      <c r="BT366" s="117">
        <f>'FPC Sch 46&amp;49'!K12</f>
        <v>16.93</v>
      </c>
      <c r="BU366" s="117">
        <f>'FPC Sch 46&amp;49'!L12</f>
        <v>15.83</v>
      </c>
      <c r="BV366" s="117">
        <f>'FPC Sch 46&amp;49'!M12</f>
        <v>13.64</v>
      </c>
      <c r="BW366" s="117">
        <f>'FPC Sch 46&amp;49'!N12</f>
        <v>11.51</v>
      </c>
      <c r="BX366" s="117"/>
      <c r="BY366" s="117"/>
      <c r="BZ366" s="117"/>
      <c r="CA366" s="117"/>
    </row>
    <row r="367" spans="1:79" s="25" customFormat="1" x14ac:dyDescent="0.2">
      <c r="B367" s="25" t="s">
        <v>260</v>
      </c>
      <c r="D367" s="118">
        <f t="shared" ref="D367:W367" si="1022">SUM(D365:D366)</f>
        <v>0</v>
      </c>
      <c r="E367" s="118">
        <f t="shared" si="1022"/>
        <v>0</v>
      </c>
      <c r="F367" s="118">
        <f t="shared" si="1022"/>
        <v>0</v>
      </c>
      <c r="G367" s="118">
        <f t="shared" si="1022"/>
        <v>0</v>
      </c>
      <c r="H367" s="118">
        <f t="shared" si="1022"/>
        <v>0</v>
      </c>
      <c r="I367" s="118">
        <f t="shared" si="1022"/>
        <v>0</v>
      </c>
      <c r="J367" s="118">
        <f t="shared" si="1022"/>
        <v>0</v>
      </c>
      <c r="K367" s="118">
        <f t="shared" si="1022"/>
        <v>0</v>
      </c>
      <c r="L367" s="118">
        <f t="shared" si="1022"/>
        <v>0</v>
      </c>
      <c r="M367" s="118">
        <f t="shared" si="1022"/>
        <v>0</v>
      </c>
      <c r="N367" s="118">
        <f t="shared" si="1022"/>
        <v>0</v>
      </c>
      <c r="O367" s="118">
        <f t="shared" si="1022"/>
        <v>0</v>
      </c>
      <c r="P367" s="118">
        <f t="shared" si="1022"/>
        <v>0</v>
      </c>
      <c r="Q367" s="118">
        <f t="shared" si="1022"/>
        <v>0</v>
      </c>
      <c r="R367" s="118">
        <f t="shared" si="1022"/>
        <v>0</v>
      </c>
      <c r="S367" s="118">
        <f t="shared" si="1022"/>
        <v>0</v>
      </c>
      <c r="T367" s="118">
        <f t="shared" si="1022"/>
        <v>0</v>
      </c>
      <c r="U367" s="118">
        <f t="shared" si="1022"/>
        <v>0</v>
      </c>
      <c r="V367" s="118">
        <f t="shared" si="1022"/>
        <v>0</v>
      </c>
      <c r="W367" s="118">
        <f t="shared" si="1022"/>
        <v>0</v>
      </c>
      <c r="X367" s="118">
        <f t="shared" ref="X367:BV367" si="1023">SUM(X365:X366)</f>
        <v>0</v>
      </c>
      <c r="Y367" s="118">
        <f t="shared" si="1023"/>
        <v>0</v>
      </c>
      <c r="Z367" s="118">
        <f t="shared" si="1023"/>
        <v>0</v>
      </c>
      <c r="AA367" s="118">
        <f t="shared" si="1023"/>
        <v>0</v>
      </c>
      <c r="AB367" s="118">
        <f t="shared" si="1023"/>
        <v>0</v>
      </c>
      <c r="AC367" s="118">
        <f t="shared" si="1023"/>
        <v>0</v>
      </c>
      <c r="AD367" s="118">
        <f t="shared" si="1023"/>
        <v>0</v>
      </c>
      <c r="AE367" s="118">
        <f t="shared" si="1023"/>
        <v>0</v>
      </c>
      <c r="AF367" s="118">
        <f t="shared" si="1023"/>
        <v>0</v>
      </c>
      <c r="AG367" s="118">
        <f t="shared" si="1023"/>
        <v>0</v>
      </c>
      <c r="AH367" s="118">
        <f t="shared" si="1023"/>
        <v>0</v>
      </c>
      <c r="AI367" s="118">
        <f t="shared" si="1023"/>
        <v>0</v>
      </c>
      <c r="AJ367" s="118">
        <f t="shared" si="1023"/>
        <v>0</v>
      </c>
      <c r="AK367" s="118">
        <f t="shared" si="1023"/>
        <v>0</v>
      </c>
      <c r="AL367" s="118">
        <f t="shared" si="1023"/>
        <v>0</v>
      </c>
      <c r="AM367" s="118">
        <f t="shared" si="1023"/>
        <v>0</v>
      </c>
      <c r="AN367" s="118">
        <f t="shared" si="1023"/>
        <v>0</v>
      </c>
      <c r="AO367" s="118">
        <f t="shared" si="1023"/>
        <v>0</v>
      </c>
      <c r="AP367" s="118">
        <f t="shared" si="1023"/>
        <v>0</v>
      </c>
      <c r="AQ367" s="118">
        <f t="shared" si="1023"/>
        <v>0</v>
      </c>
      <c r="AR367" s="118">
        <f t="shared" si="1023"/>
        <v>0</v>
      </c>
      <c r="AS367" s="118">
        <f t="shared" si="1023"/>
        <v>0</v>
      </c>
      <c r="AT367" s="118">
        <f t="shared" si="1023"/>
        <v>0</v>
      </c>
      <c r="AU367" s="118">
        <f t="shared" si="1023"/>
        <v>0</v>
      </c>
      <c r="AV367" s="118">
        <f t="shared" si="1023"/>
        <v>0</v>
      </c>
      <c r="AW367" s="118">
        <f t="shared" si="1023"/>
        <v>0</v>
      </c>
      <c r="AX367" s="118">
        <f t="shared" si="1023"/>
        <v>0</v>
      </c>
      <c r="AY367" s="118">
        <f t="shared" si="1023"/>
        <v>0</v>
      </c>
      <c r="AZ367" s="118">
        <f t="shared" si="1023"/>
        <v>0</v>
      </c>
      <c r="BA367" s="118">
        <f t="shared" si="1023"/>
        <v>0</v>
      </c>
      <c r="BB367" s="118">
        <f t="shared" si="1023"/>
        <v>0</v>
      </c>
      <c r="BC367" s="118">
        <f t="shared" si="1023"/>
        <v>0</v>
      </c>
      <c r="BD367" s="118">
        <f t="shared" si="1023"/>
        <v>0</v>
      </c>
      <c r="BE367" s="118">
        <f t="shared" si="1023"/>
        <v>0</v>
      </c>
      <c r="BF367" s="118">
        <f t="shared" si="1023"/>
        <v>0</v>
      </c>
      <c r="BG367" s="118">
        <f t="shared" si="1023"/>
        <v>0</v>
      </c>
      <c r="BH367" s="118">
        <f t="shared" si="1023"/>
        <v>0</v>
      </c>
      <c r="BI367" s="118">
        <f t="shared" si="1023"/>
        <v>0</v>
      </c>
      <c r="BJ367" s="118">
        <f t="shared" si="1023"/>
        <v>0</v>
      </c>
      <c r="BK367" s="118">
        <f t="shared" si="1023"/>
        <v>0</v>
      </c>
      <c r="BL367" s="118">
        <f t="shared" si="1023"/>
        <v>12.24</v>
      </c>
      <c r="BM367" s="118">
        <f t="shared" si="1023"/>
        <v>24.49</v>
      </c>
      <c r="BN367" s="118">
        <f t="shared" si="1023"/>
        <v>24.49</v>
      </c>
      <c r="BO367" s="118">
        <f t="shared" si="1023"/>
        <v>25.75</v>
      </c>
      <c r="BP367" s="118">
        <f t="shared" si="1023"/>
        <v>24.68</v>
      </c>
      <c r="BQ367" s="118">
        <f t="shared" si="1023"/>
        <v>22.6</v>
      </c>
      <c r="BR367" s="118">
        <f t="shared" si="1023"/>
        <v>21.43</v>
      </c>
      <c r="BS367" s="118">
        <f t="shared" si="1023"/>
        <v>19.100000000000001</v>
      </c>
      <c r="BT367" s="118">
        <f t="shared" si="1023"/>
        <v>16.93</v>
      </c>
      <c r="BU367" s="118">
        <f t="shared" si="1023"/>
        <v>15.83</v>
      </c>
      <c r="BV367" s="118">
        <f t="shared" si="1023"/>
        <v>13.64</v>
      </c>
      <c r="BW367" s="118">
        <f t="shared" ref="BW367:CA367" si="1024">SUM(BW365:BW366)</f>
        <v>11.51</v>
      </c>
      <c r="BX367" s="118">
        <f t="shared" si="1024"/>
        <v>0</v>
      </c>
      <c r="BY367" s="118">
        <f t="shared" si="1024"/>
        <v>0</v>
      </c>
      <c r="BZ367" s="118">
        <f t="shared" si="1024"/>
        <v>0</v>
      </c>
      <c r="CA367" s="118">
        <f t="shared" si="1024"/>
        <v>0</v>
      </c>
    </row>
    <row r="368" spans="1:79" s="25" customFormat="1" x14ac:dyDescent="0.2">
      <c r="B368" s="25" t="s">
        <v>261</v>
      </c>
      <c r="D368" s="115">
        <f t="shared" ref="D368:W368" si="1025">D364+D367</f>
        <v>0</v>
      </c>
      <c r="E368" s="115">
        <f t="shared" si="1025"/>
        <v>0</v>
      </c>
      <c r="F368" s="115">
        <f t="shared" si="1025"/>
        <v>0</v>
      </c>
      <c r="G368" s="115">
        <f t="shared" si="1025"/>
        <v>0</v>
      </c>
      <c r="H368" s="115">
        <f t="shared" si="1025"/>
        <v>0</v>
      </c>
      <c r="I368" s="115">
        <f t="shared" si="1025"/>
        <v>0</v>
      </c>
      <c r="J368" s="115">
        <f t="shared" si="1025"/>
        <v>0</v>
      </c>
      <c r="K368" s="115">
        <f t="shared" si="1025"/>
        <v>0</v>
      </c>
      <c r="L368" s="115">
        <f t="shared" si="1025"/>
        <v>0</v>
      </c>
      <c r="M368" s="115">
        <f t="shared" si="1025"/>
        <v>0</v>
      </c>
      <c r="N368" s="115">
        <f t="shared" si="1025"/>
        <v>0</v>
      </c>
      <c r="O368" s="115">
        <f t="shared" si="1025"/>
        <v>0</v>
      </c>
      <c r="P368" s="115">
        <f t="shared" si="1025"/>
        <v>0</v>
      </c>
      <c r="Q368" s="115">
        <f t="shared" si="1025"/>
        <v>0</v>
      </c>
      <c r="R368" s="115">
        <f t="shared" si="1025"/>
        <v>0</v>
      </c>
      <c r="S368" s="115">
        <f t="shared" si="1025"/>
        <v>0</v>
      </c>
      <c r="T368" s="115">
        <f t="shared" si="1025"/>
        <v>0</v>
      </c>
      <c r="U368" s="115">
        <f t="shared" si="1025"/>
        <v>0</v>
      </c>
      <c r="V368" s="115">
        <f t="shared" si="1025"/>
        <v>0</v>
      </c>
      <c r="W368" s="115">
        <f t="shared" si="1025"/>
        <v>0</v>
      </c>
      <c r="X368" s="115">
        <f t="shared" ref="X368:BV368" si="1026">X364+X367</f>
        <v>0</v>
      </c>
      <c r="Y368" s="115">
        <f t="shared" si="1026"/>
        <v>0</v>
      </c>
      <c r="Z368" s="115">
        <f t="shared" si="1026"/>
        <v>0</v>
      </c>
      <c r="AA368" s="115">
        <f t="shared" si="1026"/>
        <v>0</v>
      </c>
      <c r="AB368" s="115">
        <f t="shared" si="1026"/>
        <v>0</v>
      </c>
      <c r="AC368" s="115">
        <f t="shared" si="1026"/>
        <v>0</v>
      </c>
      <c r="AD368" s="115">
        <f t="shared" si="1026"/>
        <v>0</v>
      </c>
      <c r="AE368" s="115">
        <f t="shared" si="1026"/>
        <v>0</v>
      </c>
      <c r="AF368" s="115">
        <f t="shared" si="1026"/>
        <v>0</v>
      </c>
      <c r="AG368" s="115">
        <f t="shared" si="1026"/>
        <v>0</v>
      </c>
      <c r="AH368" s="115">
        <f t="shared" si="1026"/>
        <v>0</v>
      </c>
      <c r="AI368" s="115">
        <f t="shared" si="1026"/>
        <v>0</v>
      </c>
      <c r="AJ368" s="115">
        <f t="shared" si="1026"/>
        <v>0</v>
      </c>
      <c r="AK368" s="115">
        <f t="shared" si="1026"/>
        <v>0</v>
      </c>
      <c r="AL368" s="115">
        <f t="shared" si="1026"/>
        <v>0</v>
      </c>
      <c r="AM368" s="115">
        <f t="shared" si="1026"/>
        <v>0</v>
      </c>
      <c r="AN368" s="115">
        <f t="shared" si="1026"/>
        <v>0</v>
      </c>
      <c r="AO368" s="115">
        <f t="shared" si="1026"/>
        <v>0</v>
      </c>
      <c r="AP368" s="115">
        <f t="shared" si="1026"/>
        <v>0</v>
      </c>
      <c r="AQ368" s="115">
        <f t="shared" si="1026"/>
        <v>0</v>
      </c>
      <c r="AR368" s="115">
        <f t="shared" si="1026"/>
        <v>0</v>
      </c>
      <c r="AS368" s="115">
        <f t="shared" si="1026"/>
        <v>0</v>
      </c>
      <c r="AT368" s="115">
        <f t="shared" si="1026"/>
        <v>0</v>
      </c>
      <c r="AU368" s="115">
        <f t="shared" si="1026"/>
        <v>0</v>
      </c>
      <c r="AV368" s="115">
        <f t="shared" si="1026"/>
        <v>0</v>
      </c>
      <c r="AW368" s="115">
        <f t="shared" si="1026"/>
        <v>0</v>
      </c>
      <c r="AX368" s="115">
        <f t="shared" si="1026"/>
        <v>0</v>
      </c>
      <c r="AY368" s="115">
        <f t="shared" si="1026"/>
        <v>0</v>
      </c>
      <c r="AZ368" s="115">
        <f t="shared" si="1026"/>
        <v>0</v>
      </c>
      <c r="BA368" s="115">
        <f t="shared" si="1026"/>
        <v>0</v>
      </c>
      <c r="BB368" s="115">
        <f t="shared" si="1026"/>
        <v>0</v>
      </c>
      <c r="BC368" s="115">
        <f t="shared" si="1026"/>
        <v>0</v>
      </c>
      <c r="BD368" s="115">
        <f t="shared" si="1026"/>
        <v>0</v>
      </c>
      <c r="BE368" s="115">
        <f t="shared" si="1026"/>
        <v>0</v>
      </c>
      <c r="BF368" s="115">
        <f t="shared" si="1026"/>
        <v>0</v>
      </c>
      <c r="BG368" s="115">
        <f t="shared" si="1026"/>
        <v>0</v>
      </c>
      <c r="BH368" s="115">
        <f t="shared" si="1026"/>
        <v>0</v>
      </c>
      <c r="BI368" s="115">
        <f t="shared" si="1026"/>
        <v>0</v>
      </c>
      <c r="BJ368" s="115">
        <f t="shared" si="1026"/>
        <v>0</v>
      </c>
      <c r="BK368" s="115">
        <f t="shared" si="1026"/>
        <v>0</v>
      </c>
      <c r="BL368" s="115">
        <f t="shared" si="1026"/>
        <v>12.24</v>
      </c>
      <c r="BM368" s="115">
        <f t="shared" si="1026"/>
        <v>36.729999999999997</v>
      </c>
      <c r="BN368" s="115">
        <f t="shared" si="1026"/>
        <v>61.22</v>
      </c>
      <c r="BO368" s="115">
        <f t="shared" si="1026"/>
        <v>86.97</v>
      </c>
      <c r="BP368" s="115">
        <f t="shared" si="1026"/>
        <v>111.65</v>
      </c>
      <c r="BQ368" s="115">
        <f t="shared" si="1026"/>
        <v>134.25</v>
      </c>
      <c r="BR368" s="115">
        <f t="shared" si="1026"/>
        <v>155.68</v>
      </c>
      <c r="BS368" s="115">
        <f t="shared" si="1026"/>
        <v>174.78</v>
      </c>
      <c r="BT368" s="115">
        <f t="shared" si="1026"/>
        <v>191.71</v>
      </c>
      <c r="BU368" s="115">
        <f t="shared" si="1026"/>
        <v>207.54000000000002</v>
      </c>
      <c r="BV368" s="115">
        <f t="shared" si="1026"/>
        <v>221.18</v>
      </c>
      <c r="BW368" s="115">
        <f t="shared" ref="BW368:CA368" si="1027">BW364+BW367</f>
        <v>232.69</v>
      </c>
      <c r="BX368" s="115">
        <f t="shared" si="1027"/>
        <v>232.69</v>
      </c>
      <c r="BY368" s="115">
        <f t="shared" si="1027"/>
        <v>232.69</v>
      </c>
      <c r="BZ368" s="115">
        <f t="shared" si="1027"/>
        <v>232.69</v>
      </c>
      <c r="CA368" s="115">
        <f t="shared" si="1027"/>
        <v>232.69</v>
      </c>
    </row>
    <row r="369" spans="1:79" s="25" customFormat="1" x14ac:dyDescent="0.2"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15"/>
      <c r="BX369" s="115"/>
      <c r="BY369" s="115"/>
      <c r="BZ369" s="115"/>
      <c r="CA369" s="115"/>
    </row>
    <row r="370" spans="1:79" x14ac:dyDescent="0.2">
      <c r="A370" s="106" t="s">
        <v>289</v>
      </c>
      <c r="BY370" s="25"/>
      <c r="BZ370" s="25"/>
      <c r="CA370" s="25"/>
    </row>
    <row r="371" spans="1:79" x14ac:dyDescent="0.2">
      <c r="B371" s="39" t="s">
        <v>257</v>
      </c>
      <c r="D371" s="126">
        <f>SUM(D9,D26,D34,D42,D50,D57,D65,D73,D92,D100,D108,D116,D125,D135,D143,D163,D171,D179,D187,D197,D208,D217,D224,D231,D238,D245,D252,D259,D266,D274,D282,D290,D306,D314,D329,D336,D343,D350,D357,D364,D16,D81,D152,,D298,D322)</f>
        <v>0</v>
      </c>
      <c r="E371" s="126">
        <f t="shared" ref="E371:BP371" si="1028">SUM(E9,E26,E34,E42,E50,E57,E65,E73,E92,E100,E108,E116,E125,E135,E143,E163,E171,E179,E187,E197,E208,E217,E224,E231,E238,E245,E252,E259,E266,E274,E282,E290,E306,E314,E329,E336,E343,E350,E357,E364,E16,E81,E152,,E298,E322)</f>
        <v>0</v>
      </c>
      <c r="F371" s="126">
        <f t="shared" si="1028"/>
        <v>0</v>
      </c>
      <c r="G371" s="126">
        <f t="shared" si="1028"/>
        <v>0</v>
      </c>
      <c r="H371" s="126">
        <f t="shared" si="1028"/>
        <v>0</v>
      </c>
      <c r="I371" s="126">
        <f t="shared" si="1028"/>
        <v>0</v>
      </c>
      <c r="J371" s="126">
        <f t="shared" si="1028"/>
        <v>0</v>
      </c>
      <c r="K371" s="126">
        <f t="shared" si="1028"/>
        <v>-1059806.4328660099</v>
      </c>
      <c r="L371" s="126">
        <f t="shared" si="1028"/>
        <v>-2656999.3762602592</v>
      </c>
      <c r="M371" s="126">
        <f t="shared" si="1028"/>
        <v>-3160368.3017349476</v>
      </c>
      <c r="N371" s="126">
        <f t="shared" si="1028"/>
        <v>-8772013.9952380266</v>
      </c>
      <c r="O371" s="126">
        <f t="shared" si="1028"/>
        <v>-10458746.097180951</v>
      </c>
      <c r="P371" s="126">
        <f t="shared" si="1028"/>
        <v>-15079686.300326034</v>
      </c>
      <c r="Q371" s="126">
        <f t="shared" si="1028"/>
        <v>-11825170.386513367</v>
      </c>
      <c r="R371" s="126">
        <f t="shared" si="1028"/>
        <v>-7377166.9217203157</v>
      </c>
      <c r="S371" s="126">
        <f t="shared" si="1028"/>
        <v>-3101554.4394587427</v>
      </c>
      <c r="T371" s="126">
        <f t="shared" si="1028"/>
        <v>2856600.891854336</v>
      </c>
      <c r="U371" s="126">
        <f t="shared" si="1028"/>
        <v>7028782.0957492441</v>
      </c>
      <c r="V371" s="126">
        <f t="shared" si="1028"/>
        <v>11054079.567268208</v>
      </c>
      <c r="W371" s="126">
        <f t="shared" si="1028"/>
        <v>10392046.112392299</v>
      </c>
      <c r="X371" s="126">
        <f t="shared" si="1028"/>
        <v>10864332.798120633</v>
      </c>
      <c r="Y371" s="126">
        <f t="shared" si="1028"/>
        <v>13942980.530175973</v>
      </c>
      <c r="Z371" s="126">
        <f t="shared" si="1028"/>
        <v>15037437.112768251</v>
      </c>
      <c r="AA371" s="126">
        <f t="shared" si="1028"/>
        <v>15453507.441327266</v>
      </c>
      <c r="AB371" s="126">
        <f t="shared" si="1028"/>
        <v>19892247.059373684</v>
      </c>
      <c r="AC371" s="126">
        <f t="shared" si="1028"/>
        <v>28119818.131310303</v>
      </c>
      <c r="AD371" s="126">
        <f t="shared" si="1028"/>
        <v>41368402.263811737</v>
      </c>
      <c r="AE371" s="126">
        <f t="shared" si="1028"/>
        <v>38261143.501702793</v>
      </c>
      <c r="AF371" s="126">
        <f t="shared" si="1028"/>
        <v>45122735.629779123</v>
      </c>
      <c r="AG371" s="126">
        <f t="shared" si="1028"/>
        <v>46392510.952951558</v>
      </c>
      <c r="AH371" s="126">
        <f t="shared" si="1028"/>
        <v>46444016.084019303</v>
      </c>
      <c r="AI371" s="126">
        <f t="shared" si="1028"/>
        <v>41546794.78466595</v>
      </c>
      <c r="AJ371" s="126">
        <f t="shared" si="1028"/>
        <v>39072183.428386986</v>
      </c>
      <c r="AK371" s="126">
        <f t="shared" si="1028"/>
        <v>39812472.644484825</v>
      </c>
      <c r="AL371" s="126">
        <f t="shared" si="1028"/>
        <v>37780619.261489153</v>
      </c>
      <c r="AM371" s="126">
        <f t="shared" si="1028"/>
        <v>32991966.382264495</v>
      </c>
      <c r="AN371" s="126">
        <f t="shared" si="1028"/>
        <v>30765130.780540999</v>
      </c>
      <c r="AO371" s="126">
        <f t="shared" si="1028"/>
        <v>32757324.151981123</v>
      </c>
      <c r="AP371" s="126">
        <f t="shared" si="1028"/>
        <v>39768150.341562077</v>
      </c>
      <c r="AQ371" s="126">
        <f t="shared" si="1028"/>
        <v>45847000.716823168</v>
      </c>
      <c r="AR371" s="126">
        <f t="shared" si="1028"/>
        <v>55225889.578541145</v>
      </c>
      <c r="AS371" s="126">
        <f t="shared" si="1028"/>
        <v>45415488.775785416</v>
      </c>
      <c r="AT371" s="126">
        <f t="shared" si="1028"/>
        <v>47821061.243125439</v>
      </c>
      <c r="AU371" s="126">
        <f t="shared" si="1028"/>
        <v>46053315.953200191</v>
      </c>
      <c r="AV371" s="126">
        <f t="shared" si="1028"/>
        <v>43696032.810665324</v>
      </c>
      <c r="AW371" s="126">
        <f t="shared" si="1028"/>
        <v>45079164.473207049</v>
      </c>
      <c r="AX371" s="126">
        <f t="shared" si="1028"/>
        <v>41320553.176199809</v>
      </c>
      <c r="AY371" s="126">
        <f t="shared" si="1028"/>
        <v>44339408.950751632</v>
      </c>
      <c r="AZ371" s="126">
        <f t="shared" si="1028"/>
        <v>37446005.899547808</v>
      </c>
      <c r="BA371" s="126">
        <f t="shared" si="1028"/>
        <v>34610397.019547805</v>
      </c>
      <c r="BB371" s="126">
        <f t="shared" si="1028"/>
        <v>39255113.299547799</v>
      </c>
      <c r="BC371" s="126">
        <f t="shared" si="1028"/>
        <v>42105091.159547806</v>
      </c>
      <c r="BD371" s="126">
        <f t="shared" si="1028"/>
        <v>47574073.129547805</v>
      </c>
      <c r="BE371" s="126">
        <f t="shared" si="1028"/>
        <v>35595472.60058821</v>
      </c>
      <c r="BF371" s="126">
        <f t="shared" si="1028"/>
        <v>36280285.285690583</v>
      </c>
      <c r="BG371" s="126">
        <f t="shared" si="1028"/>
        <v>33570992.346773423</v>
      </c>
      <c r="BH371" s="126">
        <f t="shared" si="1028"/>
        <v>28868564.707459167</v>
      </c>
      <c r="BI371" s="126">
        <f t="shared" si="1028"/>
        <v>28381358.701047532</v>
      </c>
      <c r="BJ371" s="126">
        <f t="shared" si="1028"/>
        <v>22482642.001426898</v>
      </c>
      <c r="BK371" s="126">
        <f t="shared" si="1028"/>
        <v>18834768.313626945</v>
      </c>
      <c r="BL371" s="126">
        <f t="shared" si="1028"/>
        <v>13506998.658330126</v>
      </c>
      <c r="BM371" s="126">
        <f t="shared" si="1028"/>
        <v>18593997.363528654</v>
      </c>
      <c r="BN371" s="126">
        <f t="shared" si="1028"/>
        <v>14806331.227672789</v>
      </c>
      <c r="BO371" s="126">
        <f t="shared" si="1028"/>
        <v>12631047.439960534</v>
      </c>
      <c r="BP371" s="126">
        <f t="shared" si="1028"/>
        <v>8496977.4958926588</v>
      </c>
      <c r="BQ371" s="126">
        <f t="shared" ref="BQ371:CA371" si="1029">SUM(BQ9,BQ26,BQ34,BQ42,BQ50,BQ57,BQ65,BQ73,BQ92,BQ100,BQ108,BQ116,BQ125,BQ135,BQ143,BQ163,BQ171,BQ179,BQ187,BQ197,BQ208,BQ217,BQ224,BQ231,BQ238,BQ245,BQ252,BQ259,BQ266,BQ274,BQ282,BQ290,BQ306,BQ314,BQ329,BQ336,BQ343,BQ350,BQ357,BQ364,BQ16,BQ81,BQ152,,BQ298,BQ322)</f>
        <v>2439724.1043295208</v>
      </c>
      <c r="BR371" s="126">
        <f t="shared" si="1029"/>
        <v>2791239.1661009477</v>
      </c>
      <c r="BS371" s="126">
        <f t="shared" si="1029"/>
        <v>606564.48574191739</v>
      </c>
      <c r="BT371" s="126">
        <f t="shared" si="1029"/>
        <v>1553090.8468992889</v>
      </c>
      <c r="BU371" s="126">
        <f t="shared" si="1029"/>
        <v>4820236.3389939731</v>
      </c>
      <c r="BV371" s="126">
        <f t="shared" si="1029"/>
        <v>3386312.6841956414</v>
      </c>
      <c r="BW371" s="126">
        <f t="shared" si="1029"/>
        <v>8953583.8766049556</v>
      </c>
      <c r="BX371" s="126">
        <f t="shared" si="1029"/>
        <v>17348911.550307687</v>
      </c>
      <c r="BY371" s="126">
        <f t="shared" si="1029"/>
        <v>17936501.120307688</v>
      </c>
      <c r="BZ371" s="126">
        <f t="shared" si="1029"/>
        <v>18615153.380307689</v>
      </c>
      <c r="CA371" s="126">
        <f t="shared" si="1029"/>
        <v>19014381.360013336</v>
      </c>
    </row>
    <row r="372" spans="1:79" x14ac:dyDescent="0.2">
      <c r="B372" s="39" t="s">
        <v>260</v>
      </c>
      <c r="D372" s="127">
        <f>SUM(D12,D30,D38,D46,D53,D61,D69,D77,D96,D104,D112,D121,D131,D139,D148,D167,D175,D183,D193,D204,D212,D220,D227,D234,D241,D248,D255,D262,D270,D278,D286,D294,D310,D318,D332,D339,D346,D353,D360,D367,D21,D88,D159,D302,,D325)</f>
        <v>0</v>
      </c>
      <c r="E372" s="127">
        <f t="shared" ref="E372:BP372" si="1030">SUM(E12,E30,E38,E46,E53,E61,E69,E77,E96,E104,E112,E121,E131,E139,E148,E167,E175,E183,E193,E204,E212,E220,E227,E234,E241,E248,E255,E262,E270,E278,E286,E294,E310,E318,E332,E339,E346,E353,E360,E367,E21,E88,E159,E302,,E325)</f>
        <v>0</v>
      </c>
      <c r="F372" s="127">
        <f t="shared" si="1030"/>
        <v>0</v>
      </c>
      <c r="G372" s="127">
        <f t="shared" si="1030"/>
        <v>0</v>
      </c>
      <c r="H372" s="127">
        <f t="shared" si="1030"/>
        <v>0</v>
      </c>
      <c r="I372" s="127">
        <f t="shared" si="1030"/>
        <v>0</v>
      </c>
      <c r="J372" s="127">
        <f t="shared" si="1030"/>
        <v>-1059806.4328660099</v>
      </c>
      <c r="K372" s="127">
        <f t="shared" si="1030"/>
        <v>-1597192.9433942488</v>
      </c>
      <c r="L372" s="127">
        <f t="shared" si="1030"/>
        <v>-503368.92547468835</v>
      </c>
      <c r="M372" s="127">
        <f t="shared" si="1030"/>
        <v>-5611645.6935030809</v>
      </c>
      <c r="N372" s="127">
        <f t="shared" si="1030"/>
        <v>-1686732.1019429215</v>
      </c>
      <c r="O372" s="127">
        <f t="shared" si="1030"/>
        <v>-4620940.203145083</v>
      </c>
      <c r="P372" s="127">
        <f t="shared" si="1030"/>
        <v>3254515.913812669</v>
      </c>
      <c r="Q372" s="127">
        <f t="shared" si="1030"/>
        <v>4448003.4647930488</v>
      </c>
      <c r="R372" s="127">
        <f t="shared" si="1030"/>
        <v>4275612.482261573</v>
      </c>
      <c r="S372" s="127">
        <f t="shared" si="1030"/>
        <v>5958155.3313130783</v>
      </c>
      <c r="T372" s="127">
        <f t="shared" si="1030"/>
        <v>4172181.2038949104</v>
      </c>
      <c r="U372" s="127">
        <f t="shared" si="1030"/>
        <v>4025297.4715189645</v>
      </c>
      <c r="V372" s="127">
        <f t="shared" si="1030"/>
        <v>-662033.45487590798</v>
      </c>
      <c r="W372" s="127">
        <f t="shared" si="1030"/>
        <v>472286.68572833465</v>
      </c>
      <c r="X372" s="127">
        <f t="shared" si="1030"/>
        <v>3078647.7320553418</v>
      </c>
      <c r="Y372" s="127">
        <f t="shared" si="1030"/>
        <v>1094456.5825922808</v>
      </c>
      <c r="Z372" s="127">
        <f t="shared" si="1030"/>
        <v>416070.32855901215</v>
      </c>
      <c r="AA372" s="127">
        <f t="shared" si="1030"/>
        <v>4438739.6180464178</v>
      </c>
      <c r="AB372" s="127">
        <f t="shared" si="1030"/>
        <v>8227571.0719366185</v>
      </c>
      <c r="AC372" s="127">
        <f t="shared" si="1030"/>
        <v>13248584.132501429</v>
      </c>
      <c r="AD372" s="127">
        <f t="shared" si="1030"/>
        <v>-3107258.7621089439</v>
      </c>
      <c r="AE372" s="127">
        <f t="shared" si="1030"/>
        <v>6861592.1280763373</v>
      </c>
      <c r="AF372" s="127">
        <f t="shared" si="1030"/>
        <v>1269775.3231724366</v>
      </c>
      <c r="AG372" s="127">
        <f t="shared" si="1030"/>
        <v>51505.131067747905</v>
      </c>
      <c r="AH372" s="127">
        <f t="shared" si="1030"/>
        <v>-4897221.29935335</v>
      </c>
      <c r="AI372" s="127">
        <f t="shared" si="1030"/>
        <v>-2474611.3562789704</v>
      </c>
      <c r="AJ372" s="127">
        <f t="shared" si="1030"/>
        <v>740289.21609784919</v>
      </c>
      <c r="AK372" s="127">
        <f t="shared" si="1030"/>
        <v>-2031853.3829956853</v>
      </c>
      <c r="AL372" s="127">
        <f t="shared" si="1030"/>
        <v>-4788652.8792246468</v>
      </c>
      <c r="AM372" s="127">
        <f t="shared" si="1030"/>
        <v>-2226835.6017235001</v>
      </c>
      <c r="AN372" s="127">
        <f t="shared" si="1030"/>
        <v>1992193.3714401249</v>
      </c>
      <c r="AO372" s="127">
        <f t="shared" si="1030"/>
        <v>7010826.1895809583</v>
      </c>
      <c r="AP372" s="127">
        <f t="shared" si="1030"/>
        <v>6078850.3752611</v>
      </c>
      <c r="AQ372" s="127">
        <f t="shared" si="1030"/>
        <v>9378888.8617179748</v>
      </c>
      <c r="AR372" s="127">
        <f t="shared" si="1030"/>
        <v>-9810400.8027557414</v>
      </c>
      <c r="AS372" s="127">
        <f t="shared" si="1030"/>
        <v>2405572.4673400265</v>
      </c>
      <c r="AT372" s="127">
        <f t="shared" si="1030"/>
        <v>-1767745.2899252574</v>
      </c>
      <c r="AU372" s="127">
        <f t="shared" si="1030"/>
        <v>-2357283.1425348637</v>
      </c>
      <c r="AV372" s="127">
        <f t="shared" si="1030"/>
        <v>1383131.6625417296</v>
      </c>
      <c r="AW372" s="127">
        <f t="shared" si="1030"/>
        <v>-3758611.2970072385</v>
      </c>
      <c r="AX372" s="127">
        <f t="shared" si="1030"/>
        <v>3018855.774551814</v>
      </c>
      <c r="AY372" s="127">
        <f t="shared" si="1030"/>
        <v>-6893403.0512038236</v>
      </c>
      <c r="AZ372" s="127">
        <f t="shared" si="1030"/>
        <v>-2835608.8800000008</v>
      </c>
      <c r="BA372" s="127">
        <f t="shared" si="1030"/>
        <v>4644716.2799999993</v>
      </c>
      <c r="BB372" s="127">
        <f t="shared" si="1030"/>
        <v>2849977.86</v>
      </c>
      <c r="BC372" s="127">
        <f t="shared" si="1030"/>
        <v>5468981.9699999997</v>
      </c>
      <c r="BD372" s="127">
        <f t="shared" si="1030"/>
        <v>-11978600.528959597</v>
      </c>
      <c r="BE372" s="127">
        <f t="shared" si="1030"/>
        <v>684812.68510237918</v>
      </c>
      <c r="BF372" s="127">
        <f t="shared" si="1030"/>
        <v>-2709292.9389171689</v>
      </c>
      <c r="BG372" s="127">
        <f t="shared" si="1030"/>
        <v>-4702427.6393142557</v>
      </c>
      <c r="BH372" s="127">
        <f t="shared" si="1030"/>
        <v>-487206.00641163293</v>
      </c>
      <c r="BI372" s="127">
        <f t="shared" si="1030"/>
        <v>-5898716.6996206352</v>
      </c>
      <c r="BJ372" s="127">
        <f t="shared" si="1030"/>
        <v>-3647873.6877999557</v>
      </c>
      <c r="BK372" s="127">
        <f t="shared" si="1030"/>
        <v>-5327769.6552968165</v>
      </c>
      <c r="BL372" s="127">
        <f t="shared" si="1030"/>
        <v>5086998.7051985161</v>
      </c>
      <c r="BM372" s="127">
        <f t="shared" si="1030"/>
        <v>-3787666.1358558643</v>
      </c>
      <c r="BN372" s="127">
        <f t="shared" si="1030"/>
        <v>-2175283.7877122564</v>
      </c>
      <c r="BO372" s="127">
        <f t="shared" si="1030"/>
        <v>-4134069.9440678786</v>
      </c>
      <c r="BP372" s="127">
        <f t="shared" si="1030"/>
        <v>-6057253.3915631352</v>
      </c>
      <c r="BQ372" s="127">
        <f t="shared" ref="BQ372:CA372" si="1031">SUM(BQ12,BQ30,BQ38,BQ46,BQ53,BQ61,BQ69,BQ77,BQ96,BQ104,BQ112,BQ121,BQ131,BQ139,BQ148,BQ167,BQ175,BQ183,BQ193,BQ204,BQ212,BQ220,BQ227,BQ234,BQ241,BQ248,BQ255,BQ262,BQ270,BQ278,BQ286,BQ294,BQ310,BQ318,BQ332,BQ339,BQ346,BQ353,BQ360,BQ367,BQ21,BQ88,BQ159,BQ302,,BQ325)</f>
        <v>351515.06177142682</v>
      </c>
      <c r="BR372" s="127">
        <f t="shared" si="1031"/>
        <v>-2184674.6803590315</v>
      </c>
      <c r="BS372" s="127">
        <f t="shared" si="1031"/>
        <v>946526.36115737224</v>
      </c>
      <c r="BT372" s="127">
        <f t="shared" si="1031"/>
        <v>3267145.4920946788</v>
      </c>
      <c r="BU372" s="127">
        <f t="shared" si="1031"/>
        <v>-1433923.6547983296</v>
      </c>
      <c r="BV372" s="127">
        <f t="shared" si="1031"/>
        <v>5567271.1924093161</v>
      </c>
      <c r="BW372" s="127">
        <f t="shared" si="1031"/>
        <v>8395327.6737027261</v>
      </c>
      <c r="BX372" s="127">
        <f t="shared" si="1031"/>
        <v>587589.57000000007</v>
      </c>
      <c r="BY372" s="127">
        <f t="shared" si="1031"/>
        <v>678652.25999999989</v>
      </c>
      <c r="BZ372" s="127">
        <f t="shared" si="1031"/>
        <v>399227.97970564954</v>
      </c>
      <c r="CA372" s="127">
        <f t="shared" si="1031"/>
        <v>249490.73700151715</v>
      </c>
    </row>
    <row r="373" spans="1:79" ht="10.8" thickBot="1" x14ac:dyDescent="0.25">
      <c r="B373" s="39" t="s">
        <v>261</v>
      </c>
      <c r="D373" s="128">
        <f>SUM(D13,D31,D39,D47,D54,D62,D70,D78,D97,D105,D113,D122,D132,D140,D149,D168,D176,D184,D194,D205,D213,D221,D228,D235,D242,D249,D256,D263,D271,D279,D287,D295,D311,D319,D333,D340,D347,D354,D361,D368,D22,D89,D160,D303,D326,)</f>
        <v>0</v>
      </c>
      <c r="E373" s="128">
        <f t="shared" ref="E373:BP373" si="1032">SUM(E13,E31,E39,E47,E54,E62,E70,E78,E97,E105,E113,E122,E132,E140,E149,E168,E176,E184,E194,E205,E213,E221,E228,E235,E242,E249,E256,E263,E271,E279,E287,E295,E311,E319,E333,E340,E347,E354,E361,E368,E22,E89,E160,E303,E326,)</f>
        <v>0</v>
      </c>
      <c r="F373" s="128">
        <f t="shared" si="1032"/>
        <v>0</v>
      </c>
      <c r="G373" s="128">
        <f t="shared" si="1032"/>
        <v>0</v>
      </c>
      <c r="H373" s="128">
        <f t="shared" si="1032"/>
        <v>0</v>
      </c>
      <c r="I373" s="128">
        <f t="shared" si="1032"/>
        <v>0</v>
      </c>
      <c r="J373" s="128">
        <f t="shared" si="1032"/>
        <v>-1059806.4328660099</v>
      </c>
      <c r="K373" s="128">
        <f t="shared" si="1032"/>
        <v>-2656999.3762602592</v>
      </c>
      <c r="L373" s="128">
        <f t="shared" si="1032"/>
        <v>-3160368.3017349476</v>
      </c>
      <c r="M373" s="128">
        <f t="shared" si="1032"/>
        <v>-8772013.9952380266</v>
      </c>
      <c r="N373" s="128">
        <f t="shared" si="1032"/>
        <v>-10458746.097180951</v>
      </c>
      <c r="O373" s="128">
        <f t="shared" si="1032"/>
        <v>-15079686.300326034</v>
      </c>
      <c r="P373" s="128">
        <f t="shared" si="1032"/>
        <v>-11825170.386513367</v>
      </c>
      <c r="Q373" s="128">
        <f t="shared" si="1032"/>
        <v>-7377166.9217203157</v>
      </c>
      <c r="R373" s="128">
        <f t="shared" si="1032"/>
        <v>-3101554.4394587427</v>
      </c>
      <c r="S373" s="128">
        <f t="shared" si="1032"/>
        <v>2856600.891854336</v>
      </c>
      <c r="T373" s="128">
        <f t="shared" si="1032"/>
        <v>7028782.0957492441</v>
      </c>
      <c r="U373" s="128">
        <f t="shared" si="1032"/>
        <v>11054079.567268208</v>
      </c>
      <c r="V373" s="128">
        <f t="shared" si="1032"/>
        <v>10392046.112392299</v>
      </c>
      <c r="W373" s="128">
        <f t="shared" si="1032"/>
        <v>10864332.798120633</v>
      </c>
      <c r="X373" s="128">
        <f t="shared" si="1032"/>
        <v>13942980.530175973</v>
      </c>
      <c r="Y373" s="128">
        <f t="shared" si="1032"/>
        <v>15037437.112768251</v>
      </c>
      <c r="Z373" s="128">
        <f t="shared" si="1032"/>
        <v>15453507.441327266</v>
      </c>
      <c r="AA373" s="128">
        <f t="shared" si="1032"/>
        <v>19892247.059373684</v>
      </c>
      <c r="AB373" s="128">
        <f t="shared" si="1032"/>
        <v>28119818.131310303</v>
      </c>
      <c r="AC373" s="128">
        <f t="shared" si="1032"/>
        <v>41368402.263811737</v>
      </c>
      <c r="AD373" s="128">
        <f t="shared" si="1032"/>
        <v>38261143.501702793</v>
      </c>
      <c r="AE373" s="128">
        <f t="shared" si="1032"/>
        <v>45122735.629779123</v>
      </c>
      <c r="AF373" s="128">
        <f t="shared" si="1032"/>
        <v>46392510.952951558</v>
      </c>
      <c r="AG373" s="128">
        <f t="shared" si="1032"/>
        <v>46444016.084019303</v>
      </c>
      <c r="AH373" s="128">
        <f t="shared" si="1032"/>
        <v>41546794.78466595</v>
      </c>
      <c r="AI373" s="128">
        <f t="shared" si="1032"/>
        <v>39072183.428386986</v>
      </c>
      <c r="AJ373" s="128">
        <f t="shared" si="1032"/>
        <v>39812472.644484825</v>
      </c>
      <c r="AK373" s="128">
        <f t="shared" si="1032"/>
        <v>37780619.261489153</v>
      </c>
      <c r="AL373" s="128">
        <f t="shared" si="1032"/>
        <v>32991966.382264495</v>
      </c>
      <c r="AM373" s="128">
        <f t="shared" si="1032"/>
        <v>30765130.780540999</v>
      </c>
      <c r="AN373" s="128">
        <f t="shared" si="1032"/>
        <v>32757324.151981123</v>
      </c>
      <c r="AO373" s="128">
        <f t="shared" si="1032"/>
        <v>39768150.341562077</v>
      </c>
      <c r="AP373" s="128">
        <f t="shared" si="1032"/>
        <v>45847000.716823168</v>
      </c>
      <c r="AQ373" s="128">
        <f t="shared" si="1032"/>
        <v>55225889.578541145</v>
      </c>
      <c r="AR373" s="128">
        <f t="shared" si="1032"/>
        <v>45415488.775785416</v>
      </c>
      <c r="AS373" s="128">
        <f t="shared" si="1032"/>
        <v>47821061.243125439</v>
      </c>
      <c r="AT373" s="128">
        <f t="shared" si="1032"/>
        <v>46053315.953200191</v>
      </c>
      <c r="AU373" s="128">
        <f t="shared" si="1032"/>
        <v>43696032.810665324</v>
      </c>
      <c r="AV373" s="128">
        <f t="shared" si="1032"/>
        <v>45079164.473207049</v>
      </c>
      <c r="AW373" s="128">
        <f t="shared" si="1032"/>
        <v>41320553.176199809</v>
      </c>
      <c r="AX373" s="128">
        <f t="shared" si="1032"/>
        <v>44339408.950751632</v>
      </c>
      <c r="AY373" s="128">
        <f t="shared" si="1032"/>
        <v>37446005.899547808</v>
      </c>
      <c r="AZ373" s="128">
        <f t="shared" si="1032"/>
        <v>34610397.019547805</v>
      </c>
      <c r="BA373" s="128">
        <f t="shared" si="1032"/>
        <v>39255113.299547799</v>
      </c>
      <c r="BB373" s="128">
        <f t="shared" si="1032"/>
        <v>42105091.159547806</v>
      </c>
      <c r="BC373" s="128">
        <f t="shared" si="1032"/>
        <v>47574073.129547805</v>
      </c>
      <c r="BD373" s="128">
        <f t="shared" si="1032"/>
        <v>35595472.60058821</v>
      </c>
      <c r="BE373" s="128">
        <f t="shared" si="1032"/>
        <v>36280285.285690583</v>
      </c>
      <c r="BF373" s="128">
        <f t="shared" si="1032"/>
        <v>33570992.346773423</v>
      </c>
      <c r="BG373" s="128">
        <f t="shared" si="1032"/>
        <v>28868564.707459167</v>
      </c>
      <c r="BH373" s="128">
        <f t="shared" si="1032"/>
        <v>28381358.701047532</v>
      </c>
      <c r="BI373" s="128">
        <f t="shared" si="1032"/>
        <v>22482642.001426898</v>
      </c>
      <c r="BJ373" s="128">
        <f t="shared" si="1032"/>
        <v>18834768.313626945</v>
      </c>
      <c r="BK373" s="128">
        <f t="shared" si="1032"/>
        <v>13506998.658330126</v>
      </c>
      <c r="BL373" s="128">
        <f t="shared" si="1032"/>
        <v>18593997.363528654</v>
      </c>
      <c r="BM373" s="128">
        <f t="shared" si="1032"/>
        <v>14806331.227672789</v>
      </c>
      <c r="BN373" s="128">
        <f t="shared" si="1032"/>
        <v>12631047.439960534</v>
      </c>
      <c r="BO373" s="128">
        <f t="shared" si="1032"/>
        <v>8496977.4958926588</v>
      </c>
      <c r="BP373" s="128">
        <f t="shared" si="1032"/>
        <v>2439724.1043295208</v>
      </c>
      <c r="BQ373" s="128">
        <f t="shared" ref="BQ373:CA373" si="1033">SUM(BQ13,BQ31,BQ39,BQ47,BQ54,BQ62,BQ70,BQ78,BQ97,BQ105,BQ113,BQ122,BQ132,BQ140,BQ149,BQ168,BQ176,BQ184,BQ194,BQ205,BQ213,BQ221,BQ228,BQ235,BQ242,BQ249,BQ256,BQ263,BQ271,BQ279,BQ287,BQ295,BQ311,BQ319,BQ333,BQ340,BQ347,BQ354,BQ361,BQ368,BQ22,BQ89,BQ160,BQ303,BQ326,)</f>
        <v>2791239.1661009477</v>
      </c>
      <c r="BR373" s="128">
        <f t="shared" si="1033"/>
        <v>606564.48574191739</v>
      </c>
      <c r="BS373" s="128">
        <f t="shared" si="1033"/>
        <v>1553090.8468992889</v>
      </c>
      <c r="BT373" s="128">
        <f t="shared" si="1033"/>
        <v>4820236.3389939731</v>
      </c>
      <c r="BU373" s="128">
        <f t="shared" si="1033"/>
        <v>3386312.6841956414</v>
      </c>
      <c r="BV373" s="128">
        <f t="shared" si="1033"/>
        <v>8953583.8766049556</v>
      </c>
      <c r="BW373" s="128">
        <f t="shared" si="1033"/>
        <v>17348911.550307687</v>
      </c>
      <c r="BX373" s="128">
        <f t="shared" si="1033"/>
        <v>17936501.120307688</v>
      </c>
      <c r="BY373" s="128">
        <f t="shared" si="1033"/>
        <v>18615153.380307689</v>
      </c>
      <c r="BZ373" s="128">
        <f t="shared" si="1033"/>
        <v>19014381.360013336</v>
      </c>
      <c r="CA373" s="128">
        <f t="shared" si="1033"/>
        <v>19263872.097014852</v>
      </c>
    </row>
    <row r="374" spans="1:79" ht="10.8" thickTop="1" x14ac:dyDescent="0.2">
      <c r="A374" s="39" t="s">
        <v>290</v>
      </c>
      <c r="D374" s="129">
        <f>SUM(D13,D31,D39,D47,D54,D62,D70,D221,D228,D235,D242,D249,D256,D263,D22)</f>
        <v>0</v>
      </c>
      <c r="E374" s="129">
        <f t="shared" ref="E374:BP374" si="1034">SUM(E13,E31,E39,E47,E54,E62,E70,E221,E228,E235,E242,E249,E256,E263,E22)</f>
        <v>0</v>
      </c>
      <c r="F374" s="129">
        <f t="shared" si="1034"/>
        <v>0</v>
      </c>
      <c r="G374" s="129">
        <f t="shared" si="1034"/>
        <v>0</v>
      </c>
      <c r="H374" s="129">
        <f t="shared" si="1034"/>
        <v>0</v>
      </c>
      <c r="I374" s="129">
        <f t="shared" si="1034"/>
        <v>0</v>
      </c>
      <c r="J374" s="129">
        <f t="shared" si="1034"/>
        <v>0</v>
      </c>
      <c r="K374" s="129">
        <f t="shared" si="1034"/>
        <v>0</v>
      </c>
      <c r="L374" s="129">
        <f t="shared" si="1034"/>
        <v>0</v>
      </c>
      <c r="M374" s="129">
        <f t="shared" si="1034"/>
        <v>0</v>
      </c>
      <c r="N374" s="129">
        <f t="shared" si="1034"/>
        <v>0</v>
      </c>
      <c r="O374" s="129">
        <f t="shared" si="1034"/>
        <v>0</v>
      </c>
      <c r="P374" s="129">
        <f t="shared" si="1034"/>
        <v>0</v>
      </c>
      <c r="Q374" s="129">
        <f t="shared" si="1034"/>
        <v>0</v>
      </c>
      <c r="R374" s="129">
        <f t="shared" si="1034"/>
        <v>0</v>
      </c>
      <c r="S374" s="129">
        <f t="shared" si="1034"/>
        <v>0</v>
      </c>
      <c r="T374" s="129">
        <f t="shared" si="1034"/>
        <v>-14055967.791575229</v>
      </c>
      <c r="U374" s="129">
        <f t="shared" si="1034"/>
        <v>-13135328.853126857</v>
      </c>
      <c r="V374" s="129">
        <f t="shared" si="1034"/>
        <v>-12121317.805045297</v>
      </c>
      <c r="W374" s="129">
        <f t="shared" si="1034"/>
        <v>-11117829.500475712</v>
      </c>
      <c r="X374" s="129">
        <f t="shared" si="1034"/>
        <v>-10184707.996251281</v>
      </c>
      <c r="Y374" s="129">
        <f t="shared" si="1034"/>
        <v>-9121194.840434473</v>
      </c>
      <c r="Z374" s="129">
        <f t="shared" si="1034"/>
        <v>-7652309.9159564646</v>
      </c>
      <c r="AA374" s="129">
        <f t="shared" si="1034"/>
        <v>-6025483.8963674381</v>
      </c>
      <c r="AB374" s="129">
        <f t="shared" si="1034"/>
        <v>-4464928.3046824373</v>
      </c>
      <c r="AC374" s="129">
        <f t="shared" si="1034"/>
        <v>-3219326.9772909847</v>
      </c>
      <c r="AD374" s="129">
        <f t="shared" si="1034"/>
        <v>-1928668.1944913962</v>
      </c>
      <c r="AE374" s="129">
        <f t="shared" si="1034"/>
        <v>-751171.01173311088</v>
      </c>
      <c r="AF374" s="129">
        <f t="shared" si="1034"/>
        <v>13152080.695775144</v>
      </c>
      <c r="AG374" s="129">
        <f t="shared" si="1034"/>
        <v>12190283.441923205</v>
      </c>
      <c r="AH374" s="129">
        <f t="shared" si="1034"/>
        <v>11071390.14240393</v>
      </c>
      <c r="AI374" s="129">
        <f t="shared" si="1034"/>
        <v>9998729.6239364129</v>
      </c>
      <c r="AJ374" s="129">
        <f t="shared" si="1034"/>
        <v>9006540.2944740485</v>
      </c>
      <c r="AK374" s="129">
        <f t="shared" si="1034"/>
        <v>7934059.5309596332</v>
      </c>
      <c r="AL374" s="129">
        <f t="shared" si="1034"/>
        <v>6606621.9038906191</v>
      </c>
      <c r="AM374" s="129">
        <f t="shared" si="1034"/>
        <v>5172233.0558231529</v>
      </c>
      <c r="AN374" s="129">
        <f t="shared" si="1034"/>
        <v>3734876.5710652554</v>
      </c>
      <c r="AO374" s="129">
        <f t="shared" si="1034"/>
        <v>2482773.5844162372</v>
      </c>
      <c r="AP374" s="129">
        <f t="shared" si="1034"/>
        <v>1271230.9576475006</v>
      </c>
      <c r="AQ374" s="129">
        <f t="shared" si="1034"/>
        <v>262841.98329358076</v>
      </c>
      <c r="AR374" s="129">
        <f t="shared" si="1034"/>
        <v>13521723.016341472</v>
      </c>
      <c r="AS374" s="129">
        <f t="shared" si="1034"/>
        <v>12594704.74957649</v>
      </c>
      <c r="AT374" s="129">
        <f t="shared" si="1034"/>
        <v>11606351.256262548</v>
      </c>
      <c r="AU374" s="129">
        <f t="shared" si="1034"/>
        <v>10575376.610200405</v>
      </c>
      <c r="AV374" s="129">
        <f t="shared" si="1034"/>
        <v>9649081.7336371765</v>
      </c>
      <c r="AW374" s="129">
        <f t="shared" si="1034"/>
        <v>8549398.22848792</v>
      </c>
      <c r="AX374" s="129">
        <f t="shared" si="1034"/>
        <v>7413653.0144367786</v>
      </c>
      <c r="AY374" s="129">
        <f t="shared" si="1034"/>
        <v>5795270.9802416759</v>
      </c>
      <c r="AZ374" s="129">
        <f t="shared" si="1034"/>
        <v>4191561.6302416762</v>
      </c>
      <c r="BA374" s="129">
        <f t="shared" si="1034"/>
        <v>2839305.3102416759</v>
      </c>
      <c r="BB374" s="129">
        <f t="shared" si="1034"/>
        <v>1521845.0702416757</v>
      </c>
      <c r="BC374" s="129">
        <f t="shared" si="1034"/>
        <v>405933.34024167585</v>
      </c>
      <c r="BD374" s="129">
        <f t="shared" si="1034"/>
        <v>19066914.695852693</v>
      </c>
      <c r="BE374" s="129">
        <f t="shared" si="1034"/>
        <v>17688880.010705866</v>
      </c>
      <c r="BF374" s="129">
        <f t="shared" si="1034"/>
        <v>16220673.344986558</v>
      </c>
      <c r="BG374" s="129">
        <f t="shared" si="1034"/>
        <v>14681118.685505455</v>
      </c>
      <c r="BH374" s="129">
        <f t="shared" si="1034"/>
        <v>13283294.573114339</v>
      </c>
      <c r="BI374" s="129">
        <f t="shared" si="1034"/>
        <v>11665463.736655155</v>
      </c>
      <c r="BJ374" s="129">
        <f t="shared" si="1034"/>
        <v>9821684.4929340314</v>
      </c>
      <c r="BK374" s="129">
        <f t="shared" si="1034"/>
        <v>7583146.4487886047</v>
      </c>
      <c r="BL374" s="129">
        <f t="shared" si="1034"/>
        <v>5530794.2487886045</v>
      </c>
      <c r="BM374" s="129">
        <f t="shared" si="1034"/>
        <v>3568771.7787886043</v>
      </c>
      <c r="BN374" s="129">
        <f t="shared" si="1034"/>
        <v>1724545.4787886043</v>
      </c>
      <c r="BO374" s="129">
        <f t="shared" si="1034"/>
        <v>128662.16878860455</v>
      </c>
      <c r="BP374" s="129">
        <f t="shared" si="1034"/>
        <v>-2943829.2896513199</v>
      </c>
      <c r="BQ374" s="129">
        <f t="shared" ref="BQ374:CA374" si="1035">SUM(BQ13,BQ31,BQ39,BQ47,BQ54,BQ62,BQ70,BQ221,BQ228,BQ235,BQ242,BQ249,BQ256,BQ263,BQ22)</f>
        <v>-2848785.9896513168</v>
      </c>
      <c r="BR374" s="129">
        <f t="shared" si="1035"/>
        <v>-2747040.9696513177</v>
      </c>
      <c r="BS374" s="129">
        <f t="shared" si="1035"/>
        <v>-2646847.1796513172</v>
      </c>
      <c r="BT374" s="129">
        <f t="shared" si="1035"/>
        <v>-2534764.1796513172</v>
      </c>
      <c r="BU374" s="129">
        <f t="shared" si="1035"/>
        <v>-2257265.4696513177</v>
      </c>
      <c r="BV374" s="129">
        <f t="shared" si="1035"/>
        <v>-1826168.2996513185</v>
      </c>
      <c r="BW374" s="129">
        <f t="shared" si="1035"/>
        <v>-1160365.3996513172</v>
      </c>
      <c r="BX374" s="129">
        <f t="shared" si="1035"/>
        <v>-572775.82965131744</v>
      </c>
      <c r="BY374" s="129">
        <f t="shared" si="1035"/>
        <v>105876.43034868258</v>
      </c>
      <c r="BZ374" s="129">
        <f t="shared" si="1035"/>
        <v>505104.41005433217</v>
      </c>
      <c r="CA374" s="129">
        <f t="shared" si="1035"/>
        <v>754595.14705584932</v>
      </c>
    </row>
    <row r="375" spans="1:79" ht="10.8" thickBot="1" x14ac:dyDescent="0.25">
      <c r="A375" s="39" t="s">
        <v>291</v>
      </c>
      <c r="D375" s="130">
        <f t="shared" ref="D375" si="1036">D373-D374</f>
        <v>0</v>
      </c>
      <c r="E375" s="130">
        <f t="shared" ref="E375:BP375" si="1037">E373-E374</f>
        <v>0</v>
      </c>
      <c r="F375" s="130">
        <f t="shared" si="1037"/>
        <v>0</v>
      </c>
      <c r="G375" s="130">
        <f t="shared" si="1037"/>
        <v>0</v>
      </c>
      <c r="H375" s="130">
        <f t="shared" si="1037"/>
        <v>0</v>
      </c>
      <c r="I375" s="130">
        <f t="shared" si="1037"/>
        <v>0</v>
      </c>
      <c r="J375" s="130">
        <f t="shared" si="1037"/>
        <v>-1059806.4328660099</v>
      </c>
      <c r="K375" s="130">
        <f t="shared" si="1037"/>
        <v>-2656999.3762602592</v>
      </c>
      <c r="L375" s="130">
        <f t="shared" si="1037"/>
        <v>-3160368.3017349476</v>
      </c>
      <c r="M375" s="130">
        <f t="shared" si="1037"/>
        <v>-8772013.9952380266</v>
      </c>
      <c r="N375" s="130">
        <f t="shared" si="1037"/>
        <v>-10458746.097180951</v>
      </c>
      <c r="O375" s="130">
        <f t="shared" si="1037"/>
        <v>-15079686.300326034</v>
      </c>
      <c r="P375" s="130">
        <f t="shared" si="1037"/>
        <v>-11825170.386513367</v>
      </c>
      <c r="Q375" s="130">
        <f t="shared" si="1037"/>
        <v>-7377166.9217203157</v>
      </c>
      <c r="R375" s="130">
        <f t="shared" si="1037"/>
        <v>-3101554.4394587427</v>
      </c>
      <c r="S375" s="130">
        <f t="shared" si="1037"/>
        <v>2856600.891854336</v>
      </c>
      <c r="T375" s="130">
        <f t="shared" si="1037"/>
        <v>21084749.887324475</v>
      </c>
      <c r="U375" s="130">
        <f t="shared" si="1037"/>
        <v>24189408.420395065</v>
      </c>
      <c r="V375" s="130">
        <f t="shared" si="1037"/>
        <v>22513363.917437598</v>
      </c>
      <c r="W375" s="130">
        <f t="shared" si="1037"/>
        <v>21982162.298596345</v>
      </c>
      <c r="X375" s="130">
        <f t="shared" si="1037"/>
        <v>24127688.526427254</v>
      </c>
      <c r="Y375" s="130">
        <f t="shared" si="1037"/>
        <v>24158631.953202724</v>
      </c>
      <c r="Z375" s="130">
        <f t="shared" si="1037"/>
        <v>23105817.35728373</v>
      </c>
      <c r="AA375" s="130">
        <f t="shared" si="1037"/>
        <v>25917730.955741122</v>
      </c>
      <c r="AB375" s="130">
        <f t="shared" si="1037"/>
        <v>32584746.43599274</v>
      </c>
      <c r="AC375" s="130">
        <f t="shared" si="1037"/>
        <v>44587729.241102725</v>
      </c>
      <c r="AD375" s="130">
        <f t="shared" si="1037"/>
        <v>40189811.696194187</v>
      </c>
      <c r="AE375" s="130">
        <f t="shared" si="1037"/>
        <v>45873906.64151223</v>
      </c>
      <c r="AF375" s="130">
        <f t="shared" si="1037"/>
        <v>33240430.257176414</v>
      </c>
      <c r="AG375" s="130">
        <f t="shared" si="1037"/>
        <v>34253732.642096102</v>
      </c>
      <c r="AH375" s="130">
        <f t="shared" si="1037"/>
        <v>30475404.642262019</v>
      </c>
      <c r="AI375" s="130">
        <f t="shared" si="1037"/>
        <v>29073453.804450572</v>
      </c>
      <c r="AJ375" s="130">
        <f t="shared" si="1037"/>
        <v>30805932.350010775</v>
      </c>
      <c r="AK375" s="130">
        <f t="shared" si="1037"/>
        <v>29846559.730529521</v>
      </c>
      <c r="AL375" s="130">
        <f t="shared" si="1037"/>
        <v>26385344.478373878</v>
      </c>
      <c r="AM375" s="130">
        <f t="shared" si="1037"/>
        <v>25592897.724717848</v>
      </c>
      <c r="AN375" s="130">
        <f t="shared" si="1037"/>
        <v>29022447.580915868</v>
      </c>
      <c r="AO375" s="130">
        <f t="shared" si="1037"/>
        <v>37285376.757145837</v>
      </c>
      <c r="AP375" s="130">
        <f t="shared" si="1037"/>
        <v>44575769.759175666</v>
      </c>
      <c r="AQ375" s="130">
        <f t="shared" si="1037"/>
        <v>54963047.595247567</v>
      </c>
      <c r="AR375" s="130">
        <f t="shared" si="1037"/>
        <v>31893765.759443946</v>
      </c>
      <c r="AS375" s="130">
        <f t="shared" si="1037"/>
        <v>35226356.493548945</v>
      </c>
      <c r="AT375" s="130">
        <f t="shared" si="1037"/>
        <v>34446964.696937643</v>
      </c>
      <c r="AU375" s="130">
        <f t="shared" si="1037"/>
        <v>33120656.200464919</v>
      </c>
      <c r="AV375" s="130">
        <f t="shared" si="1037"/>
        <v>35430082.739569873</v>
      </c>
      <c r="AW375" s="130">
        <f t="shared" si="1037"/>
        <v>32771154.947711889</v>
      </c>
      <c r="AX375" s="130">
        <f t="shared" si="1037"/>
        <v>36925755.936314851</v>
      </c>
      <c r="AY375" s="130">
        <f t="shared" si="1037"/>
        <v>31650734.919306133</v>
      </c>
      <c r="AZ375" s="130">
        <f t="shared" si="1037"/>
        <v>30418835.389306128</v>
      </c>
      <c r="BA375" s="130">
        <f t="shared" si="1037"/>
        <v>36415807.989306122</v>
      </c>
      <c r="BB375" s="130">
        <f t="shared" si="1037"/>
        <v>40583246.089306131</v>
      </c>
      <c r="BC375" s="130">
        <f t="shared" si="1037"/>
        <v>47168139.789306127</v>
      </c>
      <c r="BD375" s="130">
        <f t="shared" si="1037"/>
        <v>16528557.904735517</v>
      </c>
      <c r="BE375" s="130">
        <f t="shared" si="1037"/>
        <v>18591405.274984717</v>
      </c>
      <c r="BF375" s="130">
        <f t="shared" si="1037"/>
        <v>17350319.001786865</v>
      </c>
      <c r="BG375" s="130">
        <f t="shared" si="1037"/>
        <v>14187446.021953711</v>
      </c>
      <c r="BH375" s="130">
        <f t="shared" si="1037"/>
        <v>15098064.127933193</v>
      </c>
      <c r="BI375" s="130">
        <f t="shared" si="1037"/>
        <v>10817178.264771743</v>
      </c>
      <c r="BJ375" s="130">
        <f t="shared" si="1037"/>
        <v>9013083.8206929136</v>
      </c>
      <c r="BK375" s="130">
        <f t="shared" si="1037"/>
        <v>5923852.209541521</v>
      </c>
      <c r="BL375" s="130">
        <f t="shared" si="1037"/>
        <v>13063203.114740049</v>
      </c>
      <c r="BM375" s="130">
        <f t="shared" si="1037"/>
        <v>11237559.448884185</v>
      </c>
      <c r="BN375" s="130">
        <f t="shared" si="1037"/>
        <v>10906501.961171929</v>
      </c>
      <c r="BO375" s="130">
        <f t="shared" si="1037"/>
        <v>8368315.3271040544</v>
      </c>
      <c r="BP375" s="130">
        <f t="shared" si="1037"/>
        <v>5383553.3939808402</v>
      </c>
      <c r="BQ375" s="130">
        <f t="shared" ref="BQ375:CA375" si="1038">BQ373-BQ374</f>
        <v>5640025.155752264</v>
      </c>
      <c r="BR375" s="130">
        <f t="shared" si="1038"/>
        <v>3353605.4553932352</v>
      </c>
      <c r="BS375" s="130">
        <f t="shared" si="1038"/>
        <v>4199938.0265506059</v>
      </c>
      <c r="BT375" s="130">
        <f t="shared" si="1038"/>
        <v>7355000.5186452903</v>
      </c>
      <c r="BU375" s="130">
        <f t="shared" si="1038"/>
        <v>5643578.1538469587</v>
      </c>
      <c r="BV375" s="130">
        <f t="shared" si="1038"/>
        <v>10779752.176256275</v>
      </c>
      <c r="BW375" s="130">
        <f t="shared" si="1038"/>
        <v>18509276.949959006</v>
      </c>
      <c r="BX375" s="130">
        <f t="shared" si="1038"/>
        <v>18509276.949959006</v>
      </c>
      <c r="BY375" s="130">
        <f t="shared" si="1038"/>
        <v>18509276.949959006</v>
      </c>
      <c r="BZ375" s="130">
        <f t="shared" si="1038"/>
        <v>18509276.949959002</v>
      </c>
      <c r="CA375" s="130">
        <f t="shared" si="1038"/>
        <v>18509276.949959002</v>
      </c>
    </row>
    <row r="376" spans="1:79" ht="10.8" thickTop="1" x14ac:dyDescent="0.2"/>
    <row r="377" spans="1:79" x14ac:dyDescent="0.2">
      <c r="BW377" s="115"/>
    </row>
    <row r="400" spans="2:79" x14ac:dyDescent="0.2">
      <c r="B400" s="132"/>
      <c r="BY400" s="25"/>
      <c r="BZ400" s="25"/>
      <c r="CA400" s="25"/>
    </row>
    <row r="401" spans="2:79" x14ac:dyDescent="0.2">
      <c r="B401" s="133"/>
      <c r="BY401" s="25"/>
      <c r="BZ401" s="25"/>
      <c r="CA401" s="25"/>
    </row>
    <row r="402" spans="2:79" x14ac:dyDescent="0.2">
      <c r="B402" s="133"/>
      <c r="BY402" s="25"/>
      <c r="BZ402" s="25"/>
      <c r="CA402" s="25"/>
    </row>
  </sheetData>
  <printOptions horizontalCentered="1"/>
  <pageMargins left="0.45" right="0.45" top="0.75" bottom="0.75" header="0.3" footer="0.3"/>
  <pageSetup scale="82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rgb="FF92D050"/>
    <pageSetUpPr fitToPage="1"/>
  </sheetPr>
  <dimension ref="A1:J72"/>
  <sheetViews>
    <sheetView topLeftCell="A10" zoomScaleNormal="100" workbookViewId="0">
      <selection activeCell="H52" sqref="H52"/>
    </sheetView>
  </sheetViews>
  <sheetFormatPr defaultColWidth="9.109375" defaultRowHeight="10.199999999999999" x14ac:dyDescent="0.2"/>
  <cols>
    <col min="1" max="1" width="6.109375" style="94" bestFit="1" customWidth="1"/>
    <col min="2" max="2" width="2.6640625" style="94" customWidth="1"/>
    <col min="3" max="3" width="52.44140625" style="94" customWidth="1"/>
    <col min="4" max="5" width="10.6640625" style="94" bestFit="1" customWidth="1"/>
    <col min="6" max="6" width="2" style="94" customWidth="1"/>
    <col min="7" max="7" width="9.5546875" style="94" customWidth="1"/>
    <col min="8" max="8" width="45" style="94" customWidth="1"/>
    <col min="9" max="10" width="10.6640625" style="94" bestFit="1" customWidth="1"/>
    <col min="11" max="16384" width="9.109375" style="94"/>
  </cols>
  <sheetData>
    <row r="1" spans="1:10" ht="14.4" x14ac:dyDescent="0.3">
      <c r="A1" s="400" t="s">
        <v>0</v>
      </c>
      <c r="B1" s="400"/>
      <c r="C1" s="400"/>
      <c r="D1" s="400"/>
      <c r="E1" s="400"/>
      <c r="F1" s="412"/>
      <c r="G1" s="412"/>
      <c r="H1" s="412"/>
      <c r="I1" s="412"/>
      <c r="J1" s="412"/>
    </row>
    <row r="2" spans="1:10" ht="14.4" x14ac:dyDescent="0.3">
      <c r="A2" s="400" t="str">
        <f>'Delivery Rate Change Calc'!A2:H2</f>
        <v>2019 Electric Decoupling Filing</v>
      </c>
      <c r="B2" s="400"/>
      <c r="C2" s="400"/>
      <c r="D2" s="400"/>
      <c r="E2" s="400"/>
      <c r="F2" s="412"/>
      <c r="G2" s="412"/>
      <c r="H2" s="412"/>
      <c r="I2" s="412"/>
      <c r="J2" s="412"/>
    </row>
    <row r="3" spans="1:10" ht="14.4" x14ac:dyDescent="0.3">
      <c r="A3" s="400" t="s">
        <v>431</v>
      </c>
      <c r="B3" s="400"/>
      <c r="C3" s="400"/>
      <c r="D3" s="400"/>
      <c r="E3" s="400"/>
      <c r="F3" s="412"/>
      <c r="G3" s="412"/>
      <c r="H3" s="412"/>
      <c r="I3" s="412"/>
      <c r="J3" s="412"/>
    </row>
    <row r="4" spans="1:10" ht="14.4" x14ac:dyDescent="0.3">
      <c r="A4" s="400" t="str">
        <f>'Delivery Rate Change Calc'!A4:H4</f>
        <v>Proposed Effective May 1, 2019</v>
      </c>
      <c r="B4" s="400"/>
      <c r="C4" s="400"/>
      <c r="D4" s="400"/>
      <c r="E4" s="400"/>
      <c r="F4" s="412"/>
      <c r="G4" s="412"/>
      <c r="H4" s="412"/>
      <c r="I4" s="412"/>
      <c r="J4" s="412"/>
    </row>
    <row r="5" spans="1:10" ht="14.4" x14ac:dyDescent="0.3">
      <c r="A5" s="7"/>
      <c r="B5" s="7"/>
      <c r="C5" s="7"/>
      <c r="D5" s="7"/>
      <c r="E5" s="7"/>
      <c r="F5" s="311"/>
      <c r="G5" s="311"/>
      <c r="H5" s="311"/>
      <c r="I5" s="311"/>
      <c r="J5" s="311"/>
    </row>
    <row r="6" spans="1:10" ht="14.4" x14ac:dyDescent="0.3">
      <c r="A6" s="13"/>
      <c r="B6" s="13"/>
      <c r="C6" s="13"/>
      <c r="D6" s="415" t="s">
        <v>394</v>
      </c>
      <c r="E6" s="416"/>
      <c r="F6" s="308"/>
      <c r="G6" s="308"/>
      <c r="H6" s="308"/>
      <c r="I6" s="415" t="s">
        <v>95</v>
      </c>
      <c r="J6" s="416"/>
    </row>
    <row r="7" spans="1:10" x14ac:dyDescent="0.2">
      <c r="A7" s="12"/>
      <c r="B7" s="12"/>
      <c r="C7" s="12"/>
      <c r="D7" s="313" t="s">
        <v>177</v>
      </c>
      <c r="E7" s="313" t="s">
        <v>177</v>
      </c>
      <c r="F7" s="13"/>
      <c r="G7" s="13"/>
      <c r="H7" s="13"/>
      <c r="I7" s="313" t="s">
        <v>177</v>
      </c>
      <c r="J7" s="313" t="s">
        <v>177</v>
      </c>
    </row>
    <row r="8" spans="1:10" x14ac:dyDescent="0.2">
      <c r="A8" s="134" t="s">
        <v>58</v>
      </c>
      <c r="B8" s="134"/>
      <c r="C8" s="135"/>
      <c r="D8" s="280">
        <v>43555</v>
      </c>
      <c r="E8" s="280">
        <f t="shared" ref="E8" si="0">EDATE(D8,1)</f>
        <v>43585</v>
      </c>
      <c r="F8" s="309"/>
      <c r="G8" s="309"/>
      <c r="H8" s="309"/>
      <c r="I8" s="280">
        <v>43555</v>
      </c>
      <c r="J8" s="280">
        <f t="shared" ref="J8" si="1">EDATE(I8,1)</f>
        <v>43585</v>
      </c>
    </row>
    <row r="9" spans="1:10" x14ac:dyDescent="0.2">
      <c r="A9" s="103">
        <v>1</v>
      </c>
      <c r="B9" s="136" t="s">
        <v>184</v>
      </c>
      <c r="G9" s="136" t="s">
        <v>184</v>
      </c>
    </row>
    <row r="10" spans="1:10" x14ac:dyDescent="0.2">
      <c r="A10" s="103">
        <f>A9+1</f>
        <v>2</v>
      </c>
      <c r="B10" s="103"/>
      <c r="C10" s="94" t="s">
        <v>111</v>
      </c>
      <c r="D10" s="137">
        <f>'F2018 Forecast'!B8</f>
        <v>1045223067</v>
      </c>
      <c r="E10" s="137">
        <f>'F2018 Forecast'!C8</f>
        <v>862137372</v>
      </c>
      <c r="F10" s="137"/>
      <c r="G10" s="103"/>
      <c r="H10" s="94" t="s">
        <v>111</v>
      </c>
      <c r="I10" s="137">
        <f>'F2018 Forecast'!B8</f>
        <v>1045223067</v>
      </c>
      <c r="J10" s="137">
        <f>'F2018 Forecast'!C8</f>
        <v>862137372</v>
      </c>
    </row>
    <row r="11" spans="1:10" x14ac:dyDescent="0.2">
      <c r="A11" s="103">
        <f t="shared" ref="A11:A70" si="2">A10+1</f>
        <v>3</v>
      </c>
      <c r="B11" s="103"/>
      <c r="C11" s="12" t="s">
        <v>178</v>
      </c>
      <c r="D11" s="307">
        <f>'Schedule 7'!G28</f>
        <v>-1.1150000000000001E-3</v>
      </c>
      <c r="E11" s="306">
        <f>D11</f>
        <v>-1.1150000000000001E-3</v>
      </c>
      <c r="F11" s="306"/>
      <c r="G11" s="103"/>
      <c r="H11" s="12" t="s">
        <v>178</v>
      </c>
      <c r="I11" s="307">
        <f>'FPC Sch 7'!G26</f>
        <v>-1.22E-4</v>
      </c>
      <c r="J11" s="306">
        <f>I11</f>
        <v>-1.22E-4</v>
      </c>
    </row>
    <row r="12" spans="1:10" x14ac:dyDescent="0.2">
      <c r="A12" s="103">
        <f t="shared" si="2"/>
        <v>4</v>
      </c>
      <c r="B12" s="103"/>
      <c r="C12" s="12" t="s">
        <v>179</v>
      </c>
      <c r="D12" s="138">
        <f>D10*D11</f>
        <v>-1165423.7197050001</v>
      </c>
      <c r="E12" s="138">
        <f>E10*E11</f>
        <v>-961283.16978000011</v>
      </c>
      <c r="F12" s="310"/>
      <c r="G12" s="103"/>
      <c r="H12" s="12" t="s">
        <v>179</v>
      </c>
      <c r="I12" s="138">
        <f>I10*I11</f>
        <v>-127517.21417399999</v>
      </c>
      <c r="J12" s="138">
        <f>J10*J11</f>
        <v>-105180.759384</v>
      </c>
    </row>
    <row r="13" spans="1:10" x14ac:dyDescent="0.2">
      <c r="A13" s="103">
        <f t="shared" si="2"/>
        <v>5</v>
      </c>
      <c r="B13" s="103"/>
      <c r="C13" s="12"/>
      <c r="G13" s="103"/>
      <c r="H13" s="12"/>
    </row>
    <row r="14" spans="1:10" x14ac:dyDescent="0.2">
      <c r="A14" s="103">
        <f t="shared" si="2"/>
        <v>6</v>
      </c>
      <c r="B14" s="103"/>
      <c r="C14" s="12" t="s">
        <v>180</v>
      </c>
      <c r="D14" s="139">
        <f>'Conversion Factor'!$E$19</f>
        <v>0.95238599999999995</v>
      </c>
      <c r="E14" s="139">
        <f>'Conversion Factor'!$E$19</f>
        <v>0.95238599999999995</v>
      </c>
      <c r="F14" s="139"/>
      <c r="G14" s="103"/>
      <c r="H14" s="12" t="s">
        <v>180</v>
      </c>
      <c r="I14" s="139">
        <f>'Conversion Factor'!$E$19</f>
        <v>0.95238599999999995</v>
      </c>
      <c r="J14" s="139">
        <f>'Conversion Factor'!$E$19</f>
        <v>0.95238599999999995</v>
      </c>
    </row>
    <row r="15" spans="1:10" x14ac:dyDescent="0.2">
      <c r="A15" s="103">
        <f t="shared" si="2"/>
        <v>7</v>
      </c>
      <c r="B15" s="103"/>
      <c r="C15" s="12"/>
      <c r="G15" s="103"/>
      <c r="H15" s="12"/>
    </row>
    <row r="16" spans="1:10" x14ac:dyDescent="0.2">
      <c r="A16" s="103">
        <f t="shared" si="2"/>
        <v>8</v>
      </c>
      <c r="B16" s="103"/>
      <c r="C16" s="12" t="s">
        <v>181</v>
      </c>
      <c r="D16" s="138">
        <f>D12*D14</f>
        <v>-1109933.234714966</v>
      </c>
      <c r="E16" s="138">
        <f>E12*E14</f>
        <v>-915512.63293409511</v>
      </c>
      <c r="F16" s="310"/>
      <c r="G16" s="103"/>
      <c r="H16" s="12" t="s">
        <v>181</v>
      </c>
      <c r="I16" s="138">
        <f>I12*I14</f>
        <v>-121445.60953831916</v>
      </c>
      <c r="J16" s="138">
        <f>J12*J14</f>
        <v>-100172.68270669022</v>
      </c>
    </row>
    <row r="17" spans="1:10" x14ac:dyDescent="0.2">
      <c r="A17" s="103">
        <f t="shared" si="2"/>
        <v>9</v>
      </c>
      <c r="B17" s="103"/>
      <c r="G17" s="103"/>
    </row>
    <row r="18" spans="1:10" x14ac:dyDescent="0.2">
      <c r="A18" s="103">
        <f t="shared" si="2"/>
        <v>10</v>
      </c>
      <c r="B18" s="136" t="s">
        <v>185</v>
      </c>
      <c r="G18" s="136" t="s">
        <v>185</v>
      </c>
    </row>
    <row r="19" spans="1:10" x14ac:dyDescent="0.2">
      <c r="A19" s="103">
        <f t="shared" si="2"/>
        <v>11</v>
      </c>
      <c r="B19" s="103"/>
      <c r="C19" s="94" t="s">
        <v>111</v>
      </c>
      <c r="D19" s="137">
        <f>'F2018 Forecast'!B10</f>
        <v>273710892</v>
      </c>
      <c r="E19" s="137">
        <f>'F2018 Forecast'!C10</f>
        <v>244712725</v>
      </c>
      <c r="F19" s="137"/>
      <c r="G19" s="103"/>
      <c r="H19" s="94" t="s">
        <v>111</v>
      </c>
      <c r="I19" s="137">
        <f>'F2018 Forecast'!B10</f>
        <v>273710892</v>
      </c>
      <c r="J19" s="137">
        <f>'F2018 Forecast'!C10</f>
        <v>244712725</v>
      </c>
    </row>
    <row r="20" spans="1:10" x14ac:dyDescent="0.2">
      <c r="A20" s="103">
        <f t="shared" si="2"/>
        <v>12</v>
      </c>
      <c r="B20" s="103"/>
      <c r="C20" s="12" t="s">
        <v>178</v>
      </c>
      <c r="D20" s="307">
        <f>'Schedule 8&amp;24'!G28</f>
        <v>1.3129999999999999E-3</v>
      </c>
      <c r="E20" s="306">
        <f>D20</f>
        <v>1.3129999999999999E-3</v>
      </c>
      <c r="F20" s="306"/>
      <c r="G20" s="103"/>
      <c r="H20" s="12" t="s">
        <v>178</v>
      </c>
      <c r="I20" s="307">
        <f>'FPC Sch 8&amp;24'!G26</f>
        <v>-6.2000000000000003E-5</v>
      </c>
      <c r="J20" s="306">
        <f>I20</f>
        <v>-6.2000000000000003E-5</v>
      </c>
    </row>
    <row r="21" spans="1:10" x14ac:dyDescent="0.2">
      <c r="A21" s="103">
        <f t="shared" si="2"/>
        <v>13</v>
      </c>
      <c r="B21" s="103"/>
      <c r="C21" s="12" t="s">
        <v>179</v>
      </c>
      <c r="D21" s="138">
        <f>D19*D20</f>
        <v>359382.40119599999</v>
      </c>
      <c r="E21" s="138">
        <f>E19*E20</f>
        <v>321307.80792499997</v>
      </c>
      <c r="F21" s="310"/>
      <c r="G21" s="103"/>
      <c r="H21" s="12" t="s">
        <v>179</v>
      </c>
      <c r="I21" s="138">
        <f>I19*I20</f>
        <v>-16970.075304000002</v>
      </c>
      <c r="J21" s="138">
        <f>J19*J20</f>
        <v>-15172.188950000002</v>
      </c>
    </row>
    <row r="22" spans="1:10" x14ac:dyDescent="0.2">
      <c r="A22" s="103">
        <f t="shared" si="2"/>
        <v>14</v>
      </c>
      <c r="B22" s="103"/>
      <c r="C22" s="12"/>
      <c r="G22" s="103"/>
      <c r="H22" s="12"/>
    </row>
    <row r="23" spans="1:10" x14ac:dyDescent="0.2">
      <c r="A23" s="103">
        <f t="shared" si="2"/>
        <v>15</v>
      </c>
      <c r="B23" s="103"/>
      <c r="C23" s="12" t="s">
        <v>180</v>
      </c>
      <c r="D23" s="139">
        <f>'Conversion Factor'!$E$19</f>
        <v>0.95238599999999995</v>
      </c>
      <c r="E23" s="139">
        <f>'Conversion Factor'!$E$19</f>
        <v>0.95238599999999995</v>
      </c>
      <c r="F23" s="139"/>
      <c r="G23" s="103"/>
      <c r="H23" s="12" t="s">
        <v>180</v>
      </c>
      <c r="I23" s="139">
        <f>'Conversion Factor'!$E$19</f>
        <v>0.95238599999999995</v>
      </c>
      <c r="J23" s="139">
        <f>'Conversion Factor'!$E$19</f>
        <v>0.95238599999999995</v>
      </c>
    </row>
    <row r="24" spans="1:10" x14ac:dyDescent="0.2">
      <c r="A24" s="103">
        <f t="shared" si="2"/>
        <v>16</v>
      </c>
      <c r="B24" s="103"/>
      <c r="C24" s="12"/>
      <c r="G24" s="103"/>
      <c r="H24" s="12"/>
    </row>
    <row r="25" spans="1:10" x14ac:dyDescent="0.2">
      <c r="A25" s="103">
        <f t="shared" si="2"/>
        <v>17</v>
      </c>
      <c r="B25" s="103"/>
      <c r="C25" s="12" t="s">
        <v>181</v>
      </c>
      <c r="D25" s="138">
        <f>D21*D23</f>
        <v>342270.76754545362</v>
      </c>
      <c r="E25" s="138">
        <f>E21*E23</f>
        <v>306009.05795845902</v>
      </c>
      <c r="F25" s="310"/>
      <c r="G25" s="103"/>
      <c r="H25" s="12" t="s">
        <v>181</v>
      </c>
      <c r="I25" s="138">
        <f>I21*I23</f>
        <v>-16162.062138475345</v>
      </c>
      <c r="J25" s="138">
        <f>J21*J23</f>
        <v>-14449.780345334701</v>
      </c>
    </row>
    <row r="26" spans="1:10" x14ac:dyDescent="0.2">
      <c r="A26" s="103">
        <f t="shared" si="2"/>
        <v>18</v>
      </c>
    </row>
    <row r="27" spans="1:10" x14ac:dyDescent="0.2">
      <c r="A27" s="103">
        <f t="shared" si="2"/>
        <v>19</v>
      </c>
      <c r="B27" s="136" t="s">
        <v>186</v>
      </c>
      <c r="G27" s="136" t="s">
        <v>186</v>
      </c>
    </row>
    <row r="28" spans="1:10" x14ac:dyDescent="0.2">
      <c r="A28" s="103">
        <f t="shared" si="2"/>
        <v>20</v>
      </c>
      <c r="B28" s="103"/>
      <c r="C28" s="94" t="s">
        <v>111</v>
      </c>
      <c r="D28" s="137">
        <f>'F2018 Forecast'!B22</f>
        <v>286132851</v>
      </c>
      <c r="E28" s="137">
        <f>'F2018 Forecast'!C22</f>
        <v>269935735</v>
      </c>
      <c r="F28" s="137"/>
      <c r="G28" s="103"/>
      <c r="H28" s="94" t="s">
        <v>111</v>
      </c>
      <c r="I28" s="137">
        <f>'F2018 Forecast'!B22</f>
        <v>286132851</v>
      </c>
      <c r="J28" s="137">
        <f>'F2018 Forecast'!C22</f>
        <v>269935735</v>
      </c>
    </row>
    <row r="29" spans="1:10" x14ac:dyDescent="0.2">
      <c r="A29" s="103">
        <f t="shared" si="2"/>
        <v>21</v>
      </c>
      <c r="B29" s="103"/>
      <c r="C29" s="12" t="s">
        <v>178</v>
      </c>
      <c r="D29" s="307">
        <f>'Schedule 7A,11,25,29,35,43'!G28</f>
        <v>1.408E-3</v>
      </c>
      <c r="E29" s="306">
        <f>D29</f>
        <v>1.408E-3</v>
      </c>
      <c r="F29" s="306"/>
      <c r="G29" s="103"/>
      <c r="H29" s="12" t="s">
        <v>178</v>
      </c>
      <c r="I29" s="307">
        <f>'FPC Sch 7A,11,25,29,35,43'!G26</f>
        <v>0</v>
      </c>
      <c r="J29" s="306">
        <f>I29</f>
        <v>0</v>
      </c>
    </row>
    <row r="30" spans="1:10" x14ac:dyDescent="0.2">
      <c r="A30" s="103">
        <f t="shared" si="2"/>
        <v>22</v>
      </c>
      <c r="B30" s="103"/>
      <c r="C30" s="12" t="s">
        <v>179</v>
      </c>
      <c r="D30" s="138">
        <f>D28*D29</f>
        <v>402875.05420800002</v>
      </c>
      <c r="E30" s="138">
        <f>E28*E29</f>
        <v>380069.51487999997</v>
      </c>
      <c r="F30" s="310"/>
      <c r="G30" s="103"/>
      <c r="H30" s="12" t="s">
        <v>179</v>
      </c>
      <c r="I30" s="138">
        <f>I28*I29</f>
        <v>0</v>
      </c>
      <c r="J30" s="138">
        <f>J28*J29</f>
        <v>0</v>
      </c>
    </row>
    <row r="31" spans="1:10" x14ac:dyDescent="0.2">
      <c r="A31" s="103">
        <f t="shared" si="2"/>
        <v>23</v>
      </c>
      <c r="B31" s="103"/>
      <c r="C31" s="12"/>
      <c r="G31" s="103"/>
      <c r="H31" s="12"/>
    </row>
    <row r="32" spans="1:10" x14ac:dyDescent="0.2">
      <c r="A32" s="103">
        <f t="shared" si="2"/>
        <v>24</v>
      </c>
      <c r="B32" s="103"/>
      <c r="C32" s="12" t="s">
        <v>180</v>
      </c>
      <c r="D32" s="139">
        <f>'Conversion Factor'!$E$19</f>
        <v>0.95238599999999995</v>
      </c>
      <c r="E32" s="139">
        <f>'Conversion Factor'!$E$19</f>
        <v>0.95238599999999995</v>
      </c>
      <c r="F32" s="139"/>
      <c r="G32" s="103"/>
      <c r="H32" s="12" t="s">
        <v>180</v>
      </c>
      <c r="I32" s="139">
        <f>'Conversion Factor'!$E$19</f>
        <v>0.95238599999999995</v>
      </c>
      <c r="J32" s="139">
        <f>'Conversion Factor'!$E$19</f>
        <v>0.95238599999999995</v>
      </c>
    </row>
    <row r="33" spans="1:10" x14ac:dyDescent="0.2">
      <c r="A33" s="103">
        <f t="shared" si="2"/>
        <v>25</v>
      </c>
      <c r="B33" s="103"/>
      <c r="C33" s="12"/>
      <c r="G33" s="103"/>
      <c r="H33" s="12"/>
    </row>
    <row r="34" spans="1:10" x14ac:dyDescent="0.2">
      <c r="A34" s="103">
        <f t="shared" si="2"/>
        <v>26</v>
      </c>
      <c r="B34" s="103"/>
      <c r="C34" s="12" t="s">
        <v>181</v>
      </c>
      <c r="D34" s="138">
        <f>D30*D32</f>
        <v>383692.56137694028</v>
      </c>
      <c r="E34" s="138">
        <f>E30*E32</f>
        <v>361972.88499850366</v>
      </c>
      <c r="F34" s="310"/>
      <c r="G34" s="103"/>
      <c r="H34" s="12" t="s">
        <v>181</v>
      </c>
      <c r="I34" s="138">
        <f>I30*I32</f>
        <v>0</v>
      </c>
      <c r="J34" s="138">
        <f>J30*J32</f>
        <v>0</v>
      </c>
    </row>
    <row r="35" spans="1:10" x14ac:dyDescent="0.2">
      <c r="A35" s="103">
        <f t="shared" si="2"/>
        <v>27</v>
      </c>
    </row>
    <row r="36" spans="1:10" x14ac:dyDescent="0.2">
      <c r="A36" s="103">
        <f t="shared" si="2"/>
        <v>28</v>
      </c>
      <c r="B36" s="136" t="s">
        <v>187</v>
      </c>
      <c r="G36" s="136" t="s">
        <v>187</v>
      </c>
    </row>
    <row r="37" spans="1:10" x14ac:dyDescent="0.2">
      <c r="A37" s="103">
        <f t="shared" si="2"/>
        <v>29</v>
      </c>
      <c r="B37" s="103"/>
      <c r="C37" s="94" t="s">
        <v>111</v>
      </c>
      <c r="D37" s="137">
        <f>'F2018 Forecast'!B16</f>
        <v>49084590</v>
      </c>
      <c r="E37" s="137">
        <f>'F2018 Forecast'!C16</f>
        <v>48355217</v>
      </c>
      <c r="F37" s="137"/>
      <c r="G37" s="103"/>
      <c r="H37" s="94" t="s">
        <v>111</v>
      </c>
      <c r="I37" s="137">
        <f>'F2018 Forecast'!B16</f>
        <v>49084590</v>
      </c>
      <c r="J37" s="137">
        <f>'F2018 Forecast'!C16</f>
        <v>48355217</v>
      </c>
    </row>
    <row r="38" spans="1:10" x14ac:dyDescent="0.2">
      <c r="A38" s="103">
        <f t="shared" si="2"/>
        <v>30</v>
      </c>
      <c r="B38" s="103"/>
      <c r="C38" s="12" t="s">
        <v>178</v>
      </c>
      <c r="D38" s="307">
        <f>'Schedule 40'!G28</f>
        <v>1.5690000000000001E-3</v>
      </c>
      <c r="E38" s="306">
        <f>D38</f>
        <v>1.5690000000000001E-3</v>
      </c>
      <c r="F38" s="306"/>
      <c r="G38" s="103"/>
      <c r="H38" s="12" t="s">
        <v>178</v>
      </c>
      <c r="I38" s="307">
        <f>'FPC Sch 40'!G26</f>
        <v>2.2900000000000001E-4</v>
      </c>
      <c r="J38" s="306">
        <f>I38</f>
        <v>2.2900000000000001E-4</v>
      </c>
    </row>
    <row r="39" spans="1:10" x14ac:dyDescent="0.2">
      <c r="A39" s="103">
        <f t="shared" si="2"/>
        <v>31</v>
      </c>
      <c r="B39" s="103"/>
      <c r="C39" s="12" t="s">
        <v>179</v>
      </c>
      <c r="D39" s="138">
        <f>D37*D38</f>
        <v>77013.721709999998</v>
      </c>
      <c r="E39" s="138">
        <f>E37*E38</f>
        <v>75869.335472999999</v>
      </c>
      <c r="F39" s="310"/>
      <c r="G39" s="103"/>
      <c r="H39" s="12" t="s">
        <v>179</v>
      </c>
      <c r="I39" s="138">
        <f>I37*I38</f>
        <v>11240.37111</v>
      </c>
      <c r="J39" s="138">
        <f>J37*J38</f>
        <v>11073.344693000001</v>
      </c>
    </row>
    <row r="40" spans="1:10" x14ac:dyDescent="0.2">
      <c r="A40" s="103">
        <f t="shared" si="2"/>
        <v>32</v>
      </c>
      <c r="B40" s="103"/>
      <c r="C40" s="12"/>
      <c r="G40" s="103"/>
      <c r="H40" s="12"/>
    </row>
    <row r="41" spans="1:10" x14ac:dyDescent="0.2">
      <c r="A41" s="103">
        <f t="shared" si="2"/>
        <v>33</v>
      </c>
      <c r="B41" s="103"/>
      <c r="C41" s="12" t="s">
        <v>180</v>
      </c>
      <c r="D41" s="139">
        <f>'Conversion Factor'!$E$19</f>
        <v>0.95238599999999995</v>
      </c>
      <c r="E41" s="139">
        <f>'Conversion Factor'!$E$19</f>
        <v>0.95238599999999995</v>
      </c>
      <c r="F41" s="139"/>
      <c r="G41" s="103"/>
      <c r="H41" s="12" t="s">
        <v>180</v>
      </c>
      <c r="I41" s="139">
        <f>'Conversion Factor'!$E$19</f>
        <v>0.95238599999999995</v>
      </c>
      <c r="J41" s="139">
        <f>'Conversion Factor'!$E$19</f>
        <v>0.95238599999999995</v>
      </c>
    </row>
    <row r="42" spans="1:10" x14ac:dyDescent="0.2">
      <c r="A42" s="103">
        <f t="shared" si="2"/>
        <v>34</v>
      </c>
      <c r="B42" s="103"/>
      <c r="C42" s="12"/>
      <c r="G42" s="103"/>
      <c r="H42" s="12"/>
    </row>
    <row r="43" spans="1:10" x14ac:dyDescent="0.2">
      <c r="A43" s="103">
        <f t="shared" si="2"/>
        <v>35</v>
      </c>
      <c r="B43" s="103"/>
      <c r="C43" s="12" t="s">
        <v>181</v>
      </c>
      <c r="D43" s="138">
        <f>D39*D41</f>
        <v>73346.790364500048</v>
      </c>
      <c r="E43" s="138">
        <f>E39*E41</f>
        <v>72256.892933788578</v>
      </c>
      <c r="F43" s="310"/>
      <c r="G43" s="103"/>
      <c r="H43" s="12" t="s">
        <v>181</v>
      </c>
      <c r="I43" s="138">
        <f>I39*I41</f>
        <v>10705.172079968459</v>
      </c>
      <c r="J43" s="138">
        <f>J39*J41</f>
        <v>10546.098458787499</v>
      </c>
    </row>
    <row r="44" spans="1:10" x14ac:dyDescent="0.2">
      <c r="A44" s="103">
        <f t="shared" si="2"/>
        <v>36</v>
      </c>
    </row>
    <row r="45" spans="1:10" x14ac:dyDescent="0.2">
      <c r="A45" s="103">
        <f t="shared" si="2"/>
        <v>37</v>
      </c>
      <c r="B45" s="136" t="s">
        <v>188</v>
      </c>
      <c r="G45" s="136" t="s">
        <v>188</v>
      </c>
    </row>
    <row r="46" spans="1:10" x14ac:dyDescent="0.2">
      <c r="A46" s="103">
        <f t="shared" si="2"/>
        <v>38</v>
      </c>
      <c r="B46" s="103"/>
      <c r="C46" s="94" t="s">
        <v>113</v>
      </c>
      <c r="D46" s="137">
        <f>'F2018 Forecast'!B29</f>
        <v>360815</v>
      </c>
      <c r="E46" s="137">
        <f>'F2018 Forecast'!C29</f>
        <v>361566</v>
      </c>
      <c r="F46" s="137"/>
      <c r="G46" s="103"/>
      <c r="H46" s="94" t="s">
        <v>396</v>
      </c>
      <c r="I46" s="137">
        <f>'F2018 Forecast'!B12</f>
        <v>163042231</v>
      </c>
      <c r="J46" s="137">
        <f>'F2018 Forecast'!C12</f>
        <v>152804703</v>
      </c>
    </row>
    <row r="47" spans="1:10" x14ac:dyDescent="0.2">
      <c r="A47" s="103">
        <f t="shared" si="2"/>
        <v>39</v>
      </c>
      <c r="B47" s="103"/>
      <c r="C47" s="12" t="s">
        <v>183</v>
      </c>
      <c r="D47" s="395">
        <f>'Schedule 12&amp;26'!G28</f>
        <v>-0.06</v>
      </c>
      <c r="E47" s="131">
        <f>D47</f>
        <v>-0.06</v>
      </c>
      <c r="F47" s="306"/>
      <c r="G47" s="103"/>
      <c r="H47" s="12" t="s">
        <v>395</v>
      </c>
      <c r="I47" s="307">
        <f>'FPC Sch 12&amp;26'!G26</f>
        <v>8.5000000000000006E-5</v>
      </c>
      <c r="J47" s="306">
        <f>I47</f>
        <v>8.5000000000000006E-5</v>
      </c>
    </row>
    <row r="48" spans="1:10" x14ac:dyDescent="0.2">
      <c r="A48" s="103">
        <f t="shared" si="2"/>
        <v>40</v>
      </c>
      <c r="B48" s="103"/>
      <c r="C48" s="12" t="s">
        <v>179</v>
      </c>
      <c r="D48" s="138">
        <f>D46*D47</f>
        <v>-21648.899999999998</v>
      </c>
      <c r="E48" s="138">
        <f>E46*E47</f>
        <v>-21693.96</v>
      </c>
      <c r="F48" s="310"/>
      <c r="G48" s="103"/>
      <c r="H48" s="12" t="s">
        <v>179</v>
      </c>
      <c r="I48" s="138">
        <f>I46*I47</f>
        <v>13858.589635</v>
      </c>
      <c r="J48" s="138">
        <f>J46*J47</f>
        <v>12988.399755</v>
      </c>
    </row>
    <row r="49" spans="1:10" x14ac:dyDescent="0.2">
      <c r="A49" s="103">
        <f t="shared" si="2"/>
        <v>41</v>
      </c>
      <c r="B49" s="103"/>
      <c r="C49" s="12"/>
      <c r="G49" s="103"/>
      <c r="H49" s="12"/>
    </row>
    <row r="50" spans="1:10" x14ac:dyDescent="0.2">
      <c r="A50" s="103">
        <f t="shared" si="2"/>
        <v>42</v>
      </c>
      <c r="B50" s="103"/>
      <c r="C50" s="12" t="s">
        <v>180</v>
      </c>
      <c r="D50" s="139">
        <f>'Conversion Factor'!$E$19</f>
        <v>0.95238599999999995</v>
      </c>
      <c r="E50" s="139">
        <f>'Conversion Factor'!$E$19</f>
        <v>0.95238599999999995</v>
      </c>
      <c r="F50" s="139"/>
      <c r="G50" s="103"/>
      <c r="H50" s="12" t="s">
        <v>180</v>
      </c>
      <c r="I50" s="139">
        <f>'Conversion Factor'!$E$19</f>
        <v>0.95238599999999995</v>
      </c>
      <c r="J50" s="139">
        <f>'Conversion Factor'!$E$19</f>
        <v>0.95238599999999995</v>
      </c>
    </row>
    <row r="51" spans="1:10" x14ac:dyDescent="0.2">
      <c r="A51" s="103">
        <f t="shared" si="2"/>
        <v>43</v>
      </c>
      <c r="B51" s="103"/>
      <c r="C51" s="12"/>
      <c r="G51" s="103"/>
      <c r="H51" s="12"/>
    </row>
    <row r="52" spans="1:10" x14ac:dyDescent="0.2">
      <c r="A52" s="103">
        <f t="shared" si="2"/>
        <v>44</v>
      </c>
      <c r="B52" s="103"/>
      <c r="C52" s="12" t="s">
        <v>181</v>
      </c>
      <c r="D52" s="138">
        <f>D48*D50</f>
        <v>-20618.109275399998</v>
      </c>
      <c r="E52" s="138">
        <f>E48*E50</f>
        <v>-20661.02378856</v>
      </c>
      <c r="F52" s="310"/>
      <c r="G52" s="103"/>
      <c r="H52" s="12" t="s">
        <v>181</v>
      </c>
      <c r="I52" s="138">
        <f>I48*I50</f>
        <v>13198.72674811911</v>
      </c>
      <c r="J52" s="138">
        <f>J48*J50</f>
        <v>12369.970089065429</v>
      </c>
    </row>
    <row r="53" spans="1:10" x14ac:dyDescent="0.2">
      <c r="A53" s="103">
        <f t="shared" si="2"/>
        <v>45</v>
      </c>
    </row>
    <row r="54" spans="1:10" x14ac:dyDescent="0.2">
      <c r="A54" s="103">
        <f t="shared" si="2"/>
        <v>46</v>
      </c>
      <c r="B54" s="136" t="s">
        <v>189</v>
      </c>
      <c r="G54" s="136" t="s">
        <v>189</v>
      </c>
    </row>
    <row r="55" spans="1:10" x14ac:dyDescent="0.2">
      <c r="A55" s="103">
        <f t="shared" si="2"/>
        <v>47</v>
      </c>
      <c r="B55" s="103"/>
      <c r="C55" s="94" t="s">
        <v>182</v>
      </c>
      <c r="D55" s="137">
        <f>'F2018 Forecast'!B30</f>
        <v>276862</v>
      </c>
      <c r="E55" s="137">
        <f>'F2018 Forecast'!C30</f>
        <v>280144</v>
      </c>
      <c r="F55" s="137"/>
      <c r="G55" s="103"/>
      <c r="H55" s="94" t="s">
        <v>396</v>
      </c>
      <c r="I55" s="137">
        <f>'F2018 Forecast'!B14</f>
        <v>121236163</v>
      </c>
      <c r="J55" s="137">
        <f>'F2018 Forecast'!C14</f>
        <v>113414025</v>
      </c>
    </row>
    <row r="56" spans="1:10" x14ac:dyDescent="0.2">
      <c r="A56" s="103">
        <f t="shared" si="2"/>
        <v>48</v>
      </c>
      <c r="B56" s="103"/>
      <c r="C56" s="12" t="s">
        <v>183</v>
      </c>
      <c r="D56" s="395">
        <f>'Schedule 10&amp;31'!G28</f>
        <v>-0.08</v>
      </c>
      <c r="E56" s="131">
        <f>D56</f>
        <v>-0.08</v>
      </c>
      <c r="F56" s="306"/>
      <c r="G56" s="103"/>
      <c r="H56" s="12" t="s">
        <v>395</v>
      </c>
      <c r="I56" s="307">
        <f>'FPC Sch 10&amp;31'!G26</f>
        <v>-5.5999999999999999E-5</v>
      </c>
      <c r="J56" s="306">
        <f>I56</f>
        <v>-5.5999999999999999E-5</v>
      </c>
    </row>
    <row r="57" spans="1:10" x14ac:dyDescent="0.2">
      <c r="A57" s="103">
        <f t="shared" si="2"/>
        <v>49</v>
      </c>
      <c r="B57" s="103"/>
      <c r="C57" s="12" t="s">
        <v>179</v>
      </c>
      <c r="D57" s="138">
        <f>D55*D56</f>
        <v>-22148.959999999999</v>
      </c>
      <c r="E57" s="138">
        <f>E55*E56</f>
        <v>-22411.52</v>
      </c>
      <c r="F57" s="310"/>
      <c r="G57" s="103"/>
      <c r="H57" s="12" t="s">
        <v>179</v>
      </c>
      <c r="I57" s="138">
        <f>I55*I56</f>
        <v>-6789.225128</v>
      </c>
      <c r="J57" s="138">
        <f>J55*J56</f>
        <v>-6351.1854000000003</v>
      </c>
    </row>
    <row r="58" spans="1:10" x14ac:dyDescent="0.2">
      <c r="A58" s="103">
        <f t="shared" si="2"/>
        <v>50</v>
      </c>
      <c r="B58" s="103"/>
      <c r="C58" s="12"/>
      <c r="G58" s="103"/>
      <c r="H58" s="12"/>
    </row>
    <row r="59" spans="1:10" x14ac:dyDescent="0.2">
      <c r="A59" s="103">
        <f t="shared" si="2"/>
        <v>51</v>
      </c>
      <c r="B59" s="103"/>
      <c r="C59" s="12" t="s">
        <v>180</v>
      </c>
      <c r="D59" s="139">
        <f>'Conversion Factor'!$E$19</f>
        <v>0.95238599999999995</v>
      </c>
      <c r="E59" s="139">
        <f>'Conversion Factor'!$E$19</f>
        <v>0.95238599999999995</v>
      </c>
      <c r="F59" s="139"/>
      <c r="G59" s="103"/>
      <c r="H59" s="12" t="s">
        <v>180</v>
      </c>
      <c r="I59" s="139">
        <f>'Conversion Factor'!$E$19</f>
        <v>0.95238599999999995</v>
      </c>
      <c r="J59" s="139">
        <f>'Conversion Factor'!$E$19</f>
        <v>0.95238599999999995</v>
      </c>
    </row>
    <row r="60" spans="1:10" x14ac:dyDescent="0.2">
      <c r="A60" s="103">
        <f t="shared" si="2"/>
        <v>52</v>
      </c>
      <c r="B60" s="103"/>
      <c r="C60" s="12"/>
      <c r="G60" s="103"/>
      <c r="H60" s="12"/>
    </row>
    <row r="61" spans="1:10" x14ac:dyDescent="0.2">
      <c r="A61" s="103">
        <f t="shared" si="2"/>
        <v>53</v>
      </c>
      <c r="B61" s="103"/>
      <c r="C61" s="12" t="s">
        <v>181</v>
      </c>
      <c r="D61" s="138">
        <f>D57*D59</f>
        <v>-21094.359418559998</v>
      </c>
      <c r="E61" s="138">
        <f>E57*E59</f>
        <v>-21344.417886719999</v>
      </c>
      <c r="F61" s="310"/>
      <c r="G61" s="103"/>
      <c r="H61" s="12" t="s">
        <v>181</v>
      </c>
      <c r="I61" s="138">
        <f>I57*I59</f>
        <v>-6465.9629627554077</v>
      </c>
      <c r="J61" s="138">
        <f>J57*J59</f>
        <v>-6048.7800583644002</v>
      </c>
    </row>
    <row r="62" spans="1:10" x14ac:dyDescent="0.2">
      <c r="A62" s="103">
        <f t="shared" si="2"/>
        <v>54</v>
      </c>
    </row>
    <row r="63" spans="1:10" x14ac:dyDescent="0.2">
      <c r="A63" s="103">
        <f t="shared" si="2"/>
        <v>55</v>
      </c>
      <c r="B63" s="136" t="s">
        <v>190</v>
      </c>
      <c r="G63" s="136" t="s">
        <v>190</v>
      </c>
    </row>
    <row r="64" spans="1:10" x14ac:dyDescent="0.2">
      <c r="A64" s="103">
        <f t="shared" si="2"/>
        <v>56</v>
      </c>
      <c r="B64" s="103"/>
      <c r="C64" s="94" t="s">
        <v>111</v>
      </c>
      <c r="D64" s="137">
        <f>'F2018 Forecast'!B23</f>
        <v>58156311</v>
      </c>
      <c r="E64" s="137">
        <f>'F2018 Forecast'!C23</f>
        <v>52018515</v>
      </c>
      <c r="F64" s="137"/>
      <c r="G64" s="103"/>
      <c r="H64" s="94" t="s">
        <v>111</v>
      </c>
      <c r="I64" s="137">
        <f>'F2018 Forecast'!B23</f>
        <v>58156311</v>
      </c>
      <c r="J64" s="137">
        <f>'F2018 Forecast'!C23</f>
        <v>52018515</v>
      </c>
    </row>
    <row r="65" spans="1:10" x14ac:dyDescent="0.2">
      <c r="A65" s="103">
        <f t="shared" si="2"/>
        <v>57</v>
      </c>
      <c r="B65" s="103"/>
      <c r="C65" s="12" t="s">
        <v>178</v>
      </c>
      <c r="D65" s="307">
        <f>'Schedule 46&amp;49'!G14</f>
        <v>1.312E-3</v>
      </c>
      <c r="E65" s="306">
        <f>D65</f>
        <v>1.312E-3</v>
      </c>
      <c r="F65" s="306"/>
      <c r="G65" s="103"/>
      <c r="H65" s="12" t="s">
        <v>178</v>
      </c>
      <c r="I65" s="307">
        <f>'FPC Sch 46&amp;49'!G14</f>
        <v>1.1E-5</v>
      </c>
      <c r="J65" s="306">
        <f>I65</f>
        <v>1.1E-5</v>
      </c>
    </row>
    <row r="66" spans="1:10" x14ac:dyDescent="0.2">
      <c r="A66" s="103">
        <f t="shared" si="2"/>
        <v>58</v>
      </c>
      <c r="B66" s="103"/>
      <c r="C66" s="12" t="s">
        <v>179</v>
      </c>
      <c r="D66" s="138">
        <f>D64*D65</f>
        <v>76301.080031999998</v>
      </c>
      <c r="E66" s="138">
        <f>E64*E65</f>
        <v>68248.291679999995</v>
      </c>
      <c r="F66" s="310"/>
      <c r="G66" s="103"/>
      <c r="H66" s="12" t="s">
        <v>179</v>
      </c>
      <c r="I66" s="138">
        <f>I64*I65</f>
        <v>639.71942100000001</v>
      </c>
      <c r="J66" s="138">
        <f>J64*J65</f>
        <v>572.203665</v>
      </c>
    </row>
    <row r="67" spans="1:10" x14ac:dyDescent="0.2">
      <c r="A67" s="103">
        <f t="shared" si="2"/>
        <v>59</v>
      </c>
      <c r="B67" s="103"/>
      <c r="C67" s="12"/>
      <c r="G67" s="103"/>
      <c r="H67" s="12"/>
    </row>
    <row r="68" spans="1:10" x14ac:dyDescent="0.2">
      <c r="A68" s="103">
        <f t="shared" si="2"/>
        <v>60</v>
      </c>
      <c r="B68" s="103"/>
      <c r="C68" s="12" t="s">
        <v>180</v>
      </c>
      <c r="D68" s="139">
        <f>'Conversion Factor'!$E$19</f>
        <v>0.95238599999999995</v>
      </c>
      <c r="E68" s="139">
        <f>'Conversion Factor'!$E$19</f>
        <v>0.95238599999999995</v>
      </c>
      <c r="F68" s="139"/>
      <c r="G68" s="103"/>
      <c r="H68" s="12" t="s">
        <v>180</v>
      </c>
      <c r="I68" s="139">
        <f>'Conversion Factor'!$E$19</f>
        <v>0.95238599999999995</v>
      </c>
      <c r="J68" s="139">
        <f>'Conversion Factor'!$E$19</f>
        <v>0.95238599999999995</v>
      </c>
    </row>
    <row r="69" spans="1:10" x14ac:dyDescent="0.2">
      <c r="A69" s="103">
        <f t="shared" si="2"/>
        <v>61</v>
      </c>
      <c r="B69" s="103"/>
      <c r="C69" s="12"/>
      <c r="G69" s="103"/>
      <c r="H69" s="12"/>
    </row>
    <row r="70" spans="1:10" x14ac:dyDescent="0.2">
      <c r="A70" s="103">
        <f t="shared" si="2"/>
        <v>62</v>
      </c>
      <c r="B70" s="103"/>
      <c r="C70" s="12" t="s">
        <v>181</v>
      </c>
      <c r="D70" s="138">
        <f>D66*D68</f>
        <v>72668.080407356349</v>
      </c>
      <c r="E70" s="138">
        <f>E66*E68</f>
        <v>64998.71751994847</v>
      </c>
      <c r="F70" s="310"/>
      <c r="G70" s="103"/>
      <c r="H70" s="12" t="s">
        <v>181</v>
      </c>
      <c r="I70" s="138">
        <f>I66*I68</f>
        <v>609.25982048850597</v>
      </c>
      <c r="J70" s="138">
        <f>J66*J68</f>
        <v>544.95875969469</v>
      </c>
    </row>
    <row r="72" spans="1:10" x14ac:dyDescent="0.2">
      <c r="D72" s="222"/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60" orientation="portrait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theme="3" tint="0.79998168889431442"/>
    <pageSetUpPr fitToPage="1"/>
  </sheetPr>
  <dimension ref="A1:N91"/>
  <sheetViews>
    <sheetView zoomScaleNormal="100" workbookViewId="0">
      <pane xSplit="2" ySplit="6" topLeftCell="H7" activePane="bottomRight" state="frozen"/>
      <selection activeCell="J45" sqref="J45"/>
      <selection pane="topRight" activeCell="J45" sqref="J45"/>
      <selection pane="bottomLeft" activeCell="J45" sqref="J45"/>
      <selection pane="bottomRight" activeCell="C30" sqref="C30:N30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6" width="10.6640625" style="12" bestFit="1" customWidth="1"/>
    <col min="7" max="7" width="10.44140625" style="12" bestFit="1" customWidth="1"/>
    <col min="8" max="8" width="10.6640625" style="12" bestFit="1" customWidth="1"/>
    <col min="9" max="13" width="10.4414062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1005060</v>
      </c>
      <c r="D8" s="284">
        <v>1006215</v>
      </c>
      <c r="E8" s="284">
        <v>1006855</v>
      </c>
      <c r="F8" s="284">
        <v>1007514</v>
      </c>
      <c r="G8" s="284">
        <v>1008561</v>
      </c>
      <c r="H8" s="284">
        <v>1009696</v>
      </c>
      <c r="I8" s="284">
        <v>1010120</v>
      </c>
      <c r="J8" s="284">
        <v>1011178</v>
      </c>
      <c r="K8" s="284">
        <v>1012929</v>
      </c>
      <c r="L8" s="284">
        <v>1014406</v>
      </c>
      <c r="M8" s="284">
        <v>1016565</v>
      </c>
      <c r="N8" s="284">
        <v>1017763</v>
      </c>
    </row>
    <row r="9" spans="1:14" x14ac:dyDescent="0.2">
      <c r="A9" s="13">
        <f>A8+1</f>
        <v>2</v>
      </c>
      <c r="B9" s="12" t="s">
        <v>342</v>
      </c>
      <c r="C9" s="62">
        <v>41.544478860085199</v>
      </c>
      <c r="D9" s="62">
        <v>35.210638143390902</v>
      </c>
      <c r="E9" s="62">
        <v>33.930175573776879</v>
      </c>
      <c r="F9" s="62">
        <v>26.973424521365576</v>
      </c>
      <c r="G9" s="63">
        <v>22.14</v>
      </c>
      <c r="H9" s="63">
        <v>19.149999999999999</v>
      </c>
      <c r="I9" s="63">
        <v>21.45</v>
      </c>
      <c r="J9" s="63">
        <v>20.79</v>
      </c>
      <c r="K9" s="63">
        <v>19.05</v>
      </c>
      <c r="L9" s="63">
        <v>24.4</v>
      </c>
      <c r="M9" s="63">
        <v>31.83</v>
      </c>
      <c r="N9" s="63">
        <v>38.65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41754693.923117228</v>
      </c>
      <c r="D10" s="21">
        <f t="shared" si="2"/>
        <v>35429472.259452075</v>
      </c>
      <c r="E10" s="21">
        <f t="shared" si="2"/>
        <v>34162766.927335121</v>
      </c>
      <c r="F10" s="21">
        <f t="shared" si="2"/>
        <v>27176102.833219118</v>
      </c>
      <c r="G10" s="167">
        <f t="shared" si="2"/>
        <v>22329540.539999999</v>
      </c>
      <c r="H10" s="167">
        <f t="shared" si="2"/>
        <v>19335678.399999999</v>
      </c>
      <c r="I10" s="167">
        <f t="shared" si="2"/>
        <v>21667074</v>
      </c>
      <c r="J10" s="167">
        <f t="shared" si="2"/>
        <v>21022390.619999997</v>
      </c>
      <c r="K10" s="167">
        <f t="shared" si="2"/>
        <v>19296297.449999999</v>
      </c>
      <c r="L10" s="167">
        <f t="shared" si="2"/>
        <v>24751506.399999999</v>
      </c>
      <c r="M10" s="167">
        <f t="shared" si="2"/>
        <v>32357263.949999999</v>
      </c>
      <c r="N10" s="167">
        <f t="shared" si="2"/>
        <v>39336539.949999996</v>
      </c>
    </row>
    <row r="11" spans="1:14" x14ac:dyDescent="0.2">
      <c r="A11" s="13">
        <f t="shared" si="1"/>
        <v>4</v>
      </c>
      <c r="G11" s="25"/>
      <c r="H11" s="25"/>
      <c r="I11" s="25"/>
      <c r="J11" s="25"/>
      <c r="K11" s="25"/>
      <c r="L11" s="25"/>
      <c r="M11" s="25"/>
      <c r="N11" s="25"/>
    </row>
    <row r="12" spans="1:14" x14ac:dyDescent="0.2">
      <c r="A12" s="13">
        <f t="shared" si="1"/>
        <v>5</v>
      </c>
      <c r="B12" s="283" t="s">
        <v>333</v>
      </c>
      <c r="C12" s="284">
        <v>1150931410.8890419</v>
      </c>
      <c r="D12" s="284">
        <v>1071236244.4926432</v>
      </c>
      <c r="E12" s="284">
        <v>1037997566.6808213</v>
      </c>
      <c r="F12" s="284">
        <v>839317440.46667767</v>
      </c>
      <c r="G12" s="284">
        <v>712287804.19428241</v>
      </c>
      <c r="H12" s="284">
        <v>651051856.52945042</v>
      </c>
      <c r="I12" s="284">
        <v>733736478.95307374</v>
      </c>
      <c r="J12" s="284">
        <v>693654887.50937307</v>
      </c>
      <c r="K12" s="284">
        <v>641552789.49077153</v>
      </c>
      <c r="L12" s="284">
        <v>817329334.56525826</v>
      </c>
      <c r="M12" s="284">
        <v>974087030.86521065</v>
      </c>
      <c r="N12" s="284">
        <v>1203555667.7457931</v>
      </c>
    </row>
    <row r="13" spans="1:14" x14ac:dyDescent="0.2">
      <c r="A13" s="13">
        <f t="shared" si="1"/>
        <v>6</v>
      </c>
      <c r="B13" s="12" t="s">
        <v>161</v>
      </c>
      <c r="C13" s="285">
        <v>3.3236000000000002E-2</v>
      </c>
      <c r="D13" s="52">
        <f>$C$13</f>
        <v>3.3236000000000002E-2</v>
      </c>
      <c r="E13" s="52">
        <f t="shared" ref="E13:F13" si="3">$C$13</f>
        <v>3.3236000000000002E-2</v>
      </c>
      <c r="F13" s="52">
        <f t="shared" si="3"/>
        <v>3.3236000000000002E-2</v>
      </c>
      <c r="G13" s="285">
        <v>3.0348E-2</v>
      </c>
      <c r="H13" s="286">
        <f>$G$13</f>
        <v>3.0348E-2</v>
      </c>
      <c r="I13" s="286">
        <f t="shared" ref="I13:N13" si="4">$G$13</f>
        <v>3.0348E-2</v>
      </c>
      <c r="J13" s="286">
        <f t="shared" si="4"/>
        <v>3.0348E-2</v>
      </c>
      <c r="K13" s="286">
        <f t="shared" si="4"/>
        <v>3.0348E-2</v>
      </c>
      <c r="L13" s="286">
        <f t="shared" si="4"/>
        <v>3.0348E-2</v>
      </c>
      <c r="M13" s="286">
        <f t="shared" si="4"/>
        <v>3.0348E-2</v>
      </c>
      <c r="N13" s="286">
        <f t="shared" si="4"/>
        <v>3.0348E-2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38252356.372308202</v>
      </c>
      <c r="D14" s="21">
        <f t="shared" si="5"/>
        <v>35603607.821957491</v>
      </c>
      <c r="E14" s="21">
        <f t="shared" si="5"/>
        <v>34498887.126203775</v>
      </c>
      <c r="F14" s="21">
        <f t="shared" si="5"/>
        <v>27895554.451350499</v>
      </c>
      <c r="G14" s="167">
        <f t="shared" si="5"/>
        <v>21616510.281688083</v>
      </c>
      <c r="H14" s="167">
        <f t="shared" si="5"/>
        <v>19758121.741955761</v>
      </c>
      <c r="I14" s="167">
        <f t="shared" si="5"/>
        <v>22267434.663267881</v>
      </c>
      <c r="J14" s="167">
        <f t="shared" si="5"/>
        <v>21051038.526134454</v>
      </c>
      <c r="K14" s="167">
        <f t="shared" si="5"/>
        <v>19469844.055465933</v>
      </c>
      <c r="L14" s="167">
        <f t="shared" si="5"/>
        <v>24804310.645386457</v>
      </c>
      <c r="M14" s="167">
        <f t="shared" si="5"/>
        <v>29561593.212697413</v>
      </c>
      <c r="N14" s="167">
        <f t="shared" si="5"/>
        <v>36525507.404749326</v>
      </c>
    </row>
    <row r="15" spans="1:14" x14ac:dyDescent="0.2">
      <c r="A15" s="13">
        <f t="shared" si="1"/>
        <v>8</v>
      </c>
      <c r="G15" s="25"/>
      <c r="H15" s="25"/>
      <c r="I15" s="25"/>
      <c r="J15" s="25"/>
      <c r="K15" s="25"/>
      <c r="L15" s="25"/>
      <c r="M15" s="25"/>
      <c r="N15" s="25"/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-46513079.596660435</v>
      </c>
      <c r="H16" s="284">
        <v>14721304.992999971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f>C13</f>
        <v>3.3236000000000002E-2</v>
      </c>
      <c r="D17" s="217">
        <f t="shared" ref="D17:N17" si="6">$C$17</f>
        <v>3.3236000000000002E-2</v>
      </c>
      <c r="E17" s="217">
        <f t="shared" si="6"/>
        <v>3.3236000000000002E-2</v>
      </c>
      <c r="F17" s="217">
        <f t="shared" si="6"/>
        <v>3.3236000000000002E-2</v>
      </c>
      <c r="G17" s="217">
        <f t="shared" si="6"/>
        <v>3.3236000000000002E-2</v>
      </c>
      <c r="H17" s="217">
        <f>$C$17</f>
        <v>3.3236000000000002E-2</v>
      </c>
      <c r="I17" s="217">
        <f t="shared" si="6"/>
        <v>3.3236000000000002E-2</v>
      </c>
      <c r="J17" s="217">
        <f t="shared" si="6"/>
        <v>3.3236000000000002E-2</v>
      </c>
      <c r="K17" s="217">
        <f t="shared" si="6"/>
        <v>3.3236000000000002E-2</v>
      </c>
      <c r="L17" s="217">
        <f t="shared" si="6"/>
        <v>3.3236000000000002E-2</v>
      </c>
      <c r="M17" s="217">
        <f t="shared" si="6"/>
        <v>3.3236000000000002E-2</v>
      </c>
      <c r="N17" s="217">
        <f t="shared" si="6"/>
        <v>3.3236000000000002E-2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-1545908.7134746064</v>
      </c>
      <c r="H18" s="167">
        <f t="shared" si="7"/>
        <v>489277.29274734703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  <c r="G19" s="25"/>
      <c r="H19" s="25"/>
      <c r="I19" s="25"/>
      <c r="J19" s="25"/>
      <c r="K19" s="25"/>
      <c r="L19" s="25"/>
      <c r="M19" s="25"/>
      <c r="N19" s="25"/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38252356.372308202</v>
      </c>
      <c r="D20" s="21">
        <f t="shared" si="8"/>
        <v>35603607.821957491</v>
      </c>
      <c r="E20" s="21">
        <f t="shared" si="8"/>
        <v>34498887.126203775</v>
      </c>
      <c r="F20" s="21">
        <f t="shared" si="8"/>
        <v>27895554.451350499</v>
      </c>
      <c r="G20" s="167">
        <f t="shared" si="8"/>
        <v>20070601.568213478</v>
      </c>
      <c r="H20" s="167">
        <f t="shared" si="8"/>
        <v>20247399.034703109</v>
      </c>
      <c r="I20" s="167">
        <f t="shared" si="8"/>
        <v>22267434.663267881</v>
      </c>
      <c r="J20" s="167">
        <f t="shared" si="8"/>
        <v>21051038.526134454</v>
      </c>
      <c r="K20" s="167">
        <f t="shared" si="8"/>
        <v>19469844.055465933</v>
      </c>
      <c r="L20" s="167">
        <f t="shared" si="8"/>
        <v>24804310.645386457</v>
      </c>
      <c r="M20" s="167">
        <f>M14+M18</f>
        <v>29561593.212697413</v>
      </c>
      <c r="N20" s="167">
        <f>N14+N18</f>
        <v>36525507.404749326</v>
      </c>
    </row>
    <row r="21" spans="1:14" x14ac:dyDescent="0.2">
      <c r="A21" s="13">
        <f t="shared" si="1"/>
        <v>14</v>
      </c>
      <c r="G21" s="25"/>
      <c r="H21" s="25"/>
      <c r="I21" s="25"/>
      <c r="J21" s="25"/>
      <c r="K21" s="25"/>
      <c r="L21" s="25"/>
      <c r="M21" s="25"/>
      <c r="N21" s="25"/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3502337.5508090258</v>
      </c>
      <c r="D22" s="21">
        <f t="shared" si="9"/>
        <v>-174135.56250541657</v>
      </c>
      <c r="E22" s="21">
        <f t="shared" si="9"/>
        <v>-336120.19886865467</v>
      </c>
      <c r="F22" s="21">
        <f t="shared" si="9"/>
        <v>-719451.61813138053</v>
      </c>
      <c r="G22" s="167">
        <f t="shared" si="9"/>
        <v>2258938.9717865214</v>
      </c>
      <c r="H22" s="167">
        <f t="shared" si="9"/>
        <v>-911720.6347031109</v>
      </c>
      <c r="I22" s="167">
        <f t="shared" si="9"/>
        <v>-600360.66326788068</v>
      </c>
      <c r="J22" s="167">
        <f t="shared" si="9"/>
        <v>-28647.906134456396</v>
      </c>
      <c r="K22" s="167">
        <f t="shared" si="9"/>
        <v>-173546.60546593368</v>
      </c>
      <c r="L22" s="167">
        <f t="shared" si="9"/>
        <v>-52804.245386458933</v>
      </c>
      <c r="M22" s="167">
        <f t="shared" si="9"/>
        <v>2795670.7373025864</v>
      </c>
      <c r="N22" s="167">
        <f t="shared" si="9"/>
        <v>2811032.5452506691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-2281.46</v>
      </c>
      <c r="D24" s="61">
        <v>-746.67</v>
      </c>
      <c r="E24" s="61">
        <v>-5478.24</v>
      </c>
      <c r="F24" s="61">
        <v>-11257.95</v>
      </c>
      <c r="G24" s="61">
        <v>-19284.830000000002</v>
      </c>
      <c r="H24" s="61">
        <v>-24726.17</v>
      </c>
      <c r="I24" s="61">
        <v>-25802.95</v>
      </c>
      <c r="J24" s="61">
        <v>-23893.05</v>
      </c>
      <c r="K24" s="61">
        <v>-21387.75</v>
      </c>
      <c r="L24" s="61">
        <v>-19734.759999999998</v>
      </c>
      <c r="M24" s="61">
        <v>-10247.299999999999</v>
      </c>
      <c r="N24" s="61">
        <v>5758.47</v>
      </c>
    </row>
    <row r="25" spans="1:14" x14ac:dyDescent="0.2">
      <c r="A25" s="13">
        <f t="shared" si="1"/>
        <v>18</v>
      </c>
      <c r="G25" s="25"/>
      <c r="H25" s="25"/>
      <c r="I25" s="25"/>
      <c r="J25" s="25"/>
      <c r="K25" s="25"/>
      <c r="L25" s="25"/>
      <c r="M25" s="25"/>
      <c r="N25" s="25"/>
    </row>
    <row r="26" spans="1:14" x14ac:dyDescent="0.2">
      <c r="A26" s="13">
        <f t="shared" si="1"/>
        <v>19</v>
      </c>
      <c r="B26" s="12" t="s">
        <v>346</v>
      </c>
      <c r="C26" s="21">
        <v>2302445.4246442779</v>
      </c>
      <c r="D26" s="21">
        <f t="shared" ref="D26:N26" si="10">C26+D22+D24</f>
        <v>2127563.1921388614</v>
      </c>
      <c r="E26" s="21">
        <f t="shared" si="10"/>
        <v>1785964.7532702067</v>
      </c>
      <c r="F26" s="21">
        <f t="shared" si="10"/>
        <v>1055255.1851388263</v>
      </c>
      <c r="G26" s="167">
        <f t="shared" si="10"/>
        <v>3294909.3269253476</v>
      </c>
      <c r="H26" s="167">
        <f t="shared" si="10"/>
        <v>2358462.5222222367</v>
      </c>
      <c r="I26" s="167">
        <f t="shared" si="10"/>
        <v>1732298.9089543561</v>
      </c>
      <c r="J26" s="167">
        <f t="shared" si="10"/>
        <v>1679757.9528198997</v>
      </c>
      <c r="K26" s="167">
        <f t="shared" si="10"/>
        <v>1484823.597353966</v>
      </c>
      <c r="L26" s="167">
        <f t="shared" si="10"/>
        <v>1412284.591967507</v>
      </c>
      <c r="M26" s="167">
        <f t="shared" si="10"/>
        <v>4197708.0292700939</v>
      </c>
      <c r="N26" s="167">
        <f t="shared" si="10"/>
        <v>7014499.0445207627</v>
      </c>
    </row>
    <row r="27" spans="1:14" x14ac:dyDescent="0.2">
      <c r="A27" s="13">
        <f t="shared" si="1"/>
        <v>20</v>
      </c>
      <c r="G27" s="25"/>
      <c r="H27" s="25"/>
      <c r="I27" s="25"/>
      <c r="J27" s="25"/>
      <c r="K27" s="25"/>
      <c r="L27" s="25"/>
      <c r="M27" s="25"/>
      <c r="N27" s="25"/>
    </row>
    <row r="28" spans="1:14" x14ac:dyDescent="0.2">
      <c r="A28" s="13">
        <f t="shared" si="1"/>
        <v>21</v>
      </c>
      <c r="B28" s="287" t="s">
        <v>337</v>
      </c>
      <c r="C28" s="288">
        <v>1.201E-3</v>
      </c>
      <c r="D28" s="289">
        <f>$C$28</f>
        <v>1.201E-3</v>
      </c>
      <c r="E28" s="289">
        <f t="shared" ref="E28:F28" si="11">$C$28</f>
        <v>1.201E-3</v>
      </c>
      <c r="F28" s="289">
        <f t="shared" si="11"/>
        <v>1.201E-3</v>
      </c>
      <c r="G28" s="288">
        <v>-1.1150000000000001E-3</v>
      </c>
      <c r="H28" s="290">
        <f>$G$28</f>
        <v>-1.1150000000000001E-3</v>
      </c>
      <c r="I28" s="290">
        <f t="shared" ref="I28:N28" si="12">$G$28</f>
        <v>-1.1150000000000001E-3</v>
      </c>
      <c r="J28" s="290">
        <f t="shared" si="12"/>
        <v>-1.1150000000000001E-3</v>
      </c>
      <c r="K28" s="290">
        <f t="shared" si="12"/>
        <v>-1.1150000000000001E-3</v>
      </c>
      <c r="L28" s="290">
        <f t="shared" si="12"/>
        <v>-1.1150000000000001E-3</v>
      </c>
      <c r="M28" s="290">
        <f t="shared" si="12"/>
        <v>-1.1150000000000001E-3</v>
      </c>
      <c r="N28" s="290">
        <f t="shared" si="12"/>
        <v>-1.1150000000000001E-3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f>$C$28</f>
        <v>1.201E-3</v>
      </c>
      <c r="D30" s="289">
        <f t="shared" ref="D30:N30" si="13">$C$28</f>
        <v>1.201E-3</v>
      </c>
      <c r="E30" s="289">
        <f t="shared" si="13"/>
        <v>1.201E-3</v>
      </c>
      <c r="F30" s="289">
        <f t="shared" si="13"/>
        <v>1.201E-3</v>
      </c>
      <c r="G30" s="289">
        <f t="shared" si="13"/>
        <v>1.201E-3</v>
      </c>
      <c r="H30" s="289">
        <f t="shared" si="13"/>
        <v>1.201E-3</v>
      </c>
      <c r="I30" s="289">
        <f t="shared" si="13"/>
        <v>1.201E-3</v>
      </c>
      <c r="J30" s="289">
        <f t="shared" si="13"/>
        <v>1.201E-3</v>
      </c>
      <c r="K30" s="289">
        <f t="shared" si="13"/>
        <v>1.201E-3</v>
      </c>
      <c r="L30" s="289">
        <f t="shared" si="13"/>
        <v>1.201E-3</v>
      </c>
      <c r="M30" s="289">
        <f t="shared" si="13"/>
        <v>1.201E-3</v>
      </c>
      <c r="N30" s="289">
        <f t="shared" si="13"/>
        <v>1.201E-3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4">(C12*C28)+(C16*C30)</f>
        <v>1382268.6244777394</v>
      </c>
      <c r="D32" s="21">
        <f t="shared" si="14"/>
        <v>1286554.7296356645</v>
      </c>
      <c r="E32" s="21">
        <f t="shared" si="14"/>
        <v>1246635.0775836664</v>
      </c>
      <c r="F32" s="21">
        <f t="shared" si="14"/>
        <v>1008020.2460004799</v>
      </c>
      <c r="G32" s="167">
        <f t="shared" si="14"/>
        <v>-850063.11027221417</v>
      </c>
      <c r="H32" s="167">
        <f t="shared" si="14"/>
        <v>-708242.53273374436</v>
      </c>
      <c r="I32" s="167">
        <f t="shared" si="14"/>
        <v>-818116.17403267731</v>
      </c>
      <c r="J32" s="167">
        <f t="shared" si="14"/>
        <v>-773425.19957295107</v>
      </c>
      <c r="K32" s="167">
        <f t="shared" si="14"/>
        <v>-715331.36028221028</v>
      </c>
      <c r="L32" s="167">
        <f t="shared" si="14"/>
        <v>-911322.20804026304</v>
      </c>
      <c r="M32" s="167">
        <f t="shared" si="14"/>
        <v>-1086107.0394147099</v>
      </c>
      <c r="N32" s="167">
        <f t="shared" si="14"/>
        <v>-1341964.5695365595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233423.27715987875</v>
      </c>
      <c r="D34" s="21">
        <f t="shared" ref="D34:N34" si="15">C34+D22+D24-D32</f>
        <v>-1228013.6849812022</v>
      </c>
      <c r="E34" s="21">
        <f t="shared" si="15"/>
        <v>-2816247.2014335236</v>
      </c>
      <c r="F34" s="21">
        <f t="shared" si="15"/>
        <v>-4554977.0155653842</v>
      </c>
      <c r="G34" s="167">
        <f t="shared" si="15"/>
        <v>-1465259.7635066486</v>
      </c>
      <c r="H34" s="167">
        <f t="shared" si="15"/>
        <v>-1693464.0354760149</v>
      </c>
      <c r="I34" s="167">
        <f t="shared" si="15"/>
        <v>-1501511.4747112184</v>
      </c>
      <c r="J34" s="167">
        <f t="shared" si="15"/>
        <v>-780627.23127272376</v>
      </c>
      <c r="K34" s="167">
        <f t="shared" si="15"/>
        <v>-260230.22645644716</v>
      </c>
      <c r="L34" s="167">
        <f t="shared" si="15"/>
        <v>578552.97619735694</v>
      </c>
      <c r="M34" s="167">
        <f t="shared" si="15"/>
        <v>4450083.4529146533</v>
      </c>
      <c r="N34" s="167">
        <f t="shared" si="15"/>
        <v>8608839.0377018824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6">ROUND((C22*C38),2)</f>
        <v>3335577.25</v>
      </c>
      <c r="D40" s="294">
        <f t="shared" si="16"/>
        <v>-165844.26999999999</v>
      </c>
      <c r="E40" s="294">
        <f t="shared" si="16"/>
        <v>-320116.17</v>
      </c>
      <c r="F40" s="294">
        <f t="shared" si="16"/>
        <v>-685195.65</v>
      </c>
      <c r="G40" s="294">
        <f t="shared" si="16"/>
        <v>2151381.85</v>
      </c>
      <c r="H40" s="294">
        <f t="shared" si="16"/>
        <v>-868309.97</v>
      </c>
      <c r="I40" s="294">
        <f t="shared" si="16"/>
        <v>-571775.09</v>
      </c>
      <c r="J40" s="294">
        <f t="shared" si="16"/>
        <v>-27283.86</v>
      </c>
      <c r="K40" s="294">
        <f t="shared" si="16"/>
        <v>-165283.35999999999</v>
      </c>
      <c r="L40" s="294">
        <f t="shared" si="16"/>
        <v>-50290.02</v>
      </c>
      <c r="M40" s="294">
        <f t="shared" si="16"/>
        <v>2662557.67</v>
      </c>
      <c r="N40" s="294">
        <f t="shared" si="16"/>
        <v>2677188.04</v>
      </c>
    </row>
    <row r="41" spans="1:14" x14ac:dyDescent="0.2">
      <c r="A41" s="13">
        <f t="shared" si="1"/>
        <v>34</v>
      </c>
      <c r="C41" s="21"/>
      <c r="D41" s="21"/>
      <c r="E41" s="21"/>
      <c r="F41" s="21"/>
      <c r="G41" s="167"/>
      <c r="H41" s="167"/>
      <c r="I41" s="167"/>
      <c r="J41" s="167"/>
      <c r="K41" s="167"/>
      <c r="L41" s="167"/>
      <c r="M41" s="167"/>
      <c r="N41" s="167"/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7">ROUND((C32*C36),2)</f>
        <v>1319208.1499999999</v>
      </c>
      <c r="D42" s="294">
        <f t="shared" si="17"/>
        <v>1227860.82</v>
      </c>
      <c r="E42" s="294">
        <f t="shared" si="17"/>
        <v>1189762.3400000001</v>
      </c>
      <c r="F42" s="294">
        <f t="shared" si="17"/>
        <v>962033.35</v>
      </c>
      <c r="G42" s="295">
        <f>ROUND(((G12*G28*G38)+(G16*G30*G36)),2)</f>
        <v>-809699.54</v>
      </c>
      <c r="H42" s="295">
        <f t="shared" ref="H42:N42" si="18">ROUND(((H12*H28*H38)+(H16*H30*H36)),2)</f>
        <v>-674485.04</v>
      </c>
      <c r="I42" s="295">
        <f t="shared" si="18"/>
        <v>-779162.39</v>
      </c>
      <c r="J42" s="295">
        <f t="shared" si="18"/>
        <v>-736599.33</v>
      </c>
      <c r="K42" s="295">
        <f t="shared" si="18"/>
        <v>-681271.57</v>
      </c>
      <c r="L42" s="295">
        <f t="shared" si="18"/>
        <v>-867930.51</v>
      </c>
      <c r="M42" s="295">
        <f t="shared" si="18"/>
        <v>-1034393.14</v>
      </c>
      <c r="N42" s="295">
        <f t="shared" si="18"/>
        <v>-1278068.27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6640625" style="25" bestFit="1" customWidth="1"/>
    <col min="8" max="14" width="9.8867187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102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120955</v>
      </c>
      <c r="D8" s="284">
        <v>121123</v>
      </c>
      <c r="E8" s="284">
        <v>121264</v>
      </c>
      <c r="F8" s="284">
        <v>121274</v>
      </c>
      <c r="G8" s="284">
        <v>121372</v>
      </c>
      <c r="H8" s="284">
        <v>121592</v>
      </c>
      <c r="I8" s="284">
        <v>121703</v>
      </c>
      <c r="J8" s="284">
        <v>121847</v>
      </c>
      <c r="K8" s="284">
        <v>121977</v>
      </c>
      <c r="L8" s="284">
        <v>122030</v>
      </c>
      <c r="M8" s="284">
        <v>121995</v>
      </c>
      <c r="N8" s="284">
        <v>121946</v>
      </c>
    </row>
    <row r="9" spans="1:14" x14ac:dyDescent="0.2">
      <c r="A9" s="13">
        <f>A8+1</f>
        <v>2</v>
      </c>
      <c r="B9" s="12" t="s">
        <v>342</v>
      </c>
      <c r="C9" s="63">
        <v>73.943666383955005</v>
      </c>
      <c r="D9" s="63">
        <v>60.143431961253562</v>
      </c>
      <c r="E9" s="63">
        <v>66.551550329493466</v>
      </c>
      <c r="F9" s="63">
        <v>53.596717664522252</v>
      </c>
      <c r="G9" s="63">
        <v>55.08</v>
      </c>
      <c r="H9" s="63">
        <v>51.06</v>
      </c>
      <c r="I9" s="63">
        <v>56.38</v>
      </c>
      <c r="J9" s="63">
        <v>58.8</v>
      </c>
      <c r="K9" s="63">
        <v>54.04</v>
      </c>
      <c r="L9" s="63">
        <v>53.97</v>
      </c>
      <c r="M9" s="63">
        <v>58.48</v>
      </c>
      <c r="N9" s="63">
        <v>67.34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8943856.1674712785</v>
      </c>
      <c r="D10" s="21">
        <f t="shared" si="2"/>
        <v>7284752.9094429156</v>
      </c>
      <c r="E10" s="21">
        <f t="shared" si="2"/>
        <v>8070307.1991556957</v>
      </c>
      <c r="F10" s="21">
        <f t="shared" si="2"/>
        <v>6499888.3380472716</v>
      </c>
      <c r="G10" s="167">
        <f t="shared" si="2"/>
        <v>6685169.7599999998</v>
      </c>
      <c r="H10" s="167">
        <f t="shared" si="2"/>
        <v>6208487.5200000005</v>
      </c>
      <c r="I10" s="167">
        <f t="shared" si="2"/>
        <v>6861615.1400000006</v>
      </c>
      <c r="J10" s="167">
        <f t="shared" si="2"/>
        <v>7164603.5999999996</v>
      </c>
      <c r="K10" s="167">
        <f t="shared" si="2"/>
        <v>6591637.0800000001</v>
      </c>
      <c r="L10" s="167">
        <f t="shared" si="2"/>
        <v>6585959.0999999996</v>
      </c>
      <c r="M10" s="167">
        <f t="shared" si="2"/>
        <v>7134267.5999999996</v>
      </c>
      <c r="N10" s="167">
        <f t="shared" si="2"/>
        <v>8211843.6400000006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259680128.80707723</v>
      </c>
      <c r="D12" s="284">
        <v>232689832.32271749</v>
      </c>
      <c r="E12" s="284">
        <v>243906891.80430868</v>
      </c>
      <c r="F12" s="284">
        <v>210589677.91222811</v>
      </c>
      <c r="G12" s="284">
        <v>214370001.22317934</v>
      </c>
      <c r="H12" s="284">
        <v>197790175.42115113</v>
      </c>
      <c r="I12" s="284">
        <v>225850725.28186691</v>
      </c>
      <c r="J12" s="284">
        <v>223635428.76769739</v>
      </c>
      <c r="K12" s="284">
        <v>195790843.59993997</v>
      </c>
      <c r="L12" s="284">
        <v>215071248.76634002</v>
      </c>
      <c r="M12" s="284">
        <v>229099384.70277846</v>
      </c>
      <c r="N12" s="284">
        <v>245687539.88584337</v>
      </c>
    </row>
    <row r="13" spans="1:14" x14ac:dyDescent="0.2">
      <c r="A13" s="13">
        <f t="shared" si="1"/>
        <v>6</v>
      </c>
      <c r="B13" s="12" t="s">
        <v>161</v>
      </c>
      <c r="C13" s="285">
        <v>3.0960999999999999E-2</v>
      </c>
      <c r="D13" s="52">
        <f>$C$13</f>
        <v>3.0960999999999999E-2</v>
      </c>
      <c r="E13" s="52">
        <f t="shared" ref="E13:F13" si="3">$C$13</f>
        <v>3.0960999999999999E-2</v>
      </c>
      <c r="F13" s="52">
        <f t="shared" si="3"/>
        <v>3.0960999999999999E-2</v>
      </c>
      <c r="G13" s="285">
        <v>2.9503999999999999E-2</v>
      </c>
      <c r="H13" s="217">
        <f t="shared" ref="H13:N13" si="4">$G$13</f>
        <v>2.9503999999999999E-2</v>
      </c>
      <c r="I13" s="217">
        <f t="shared" si="4"/>
        <v>2.9503999999999999E-2</v>
      </c>
      <c r="J13" s="217">
        <f t="shared" si="4"/>
        <v>2.9503999999999999E-2</v>
      </c>
      <c r="K13" s="217">
        <f t="shared" si="4"/>
        <v>2.9503999999999999E-2</v>
      </c>
      <c r="L13" s="217">
        <f t="shared" si="4"/>
        <v>2.9503999999999999E-2</v>
      </c>
      <c r="M13" s="217">
        <f t="shared" si="4"/>
        <v>2.9503999999999999E-2</v>
      </c>
      <c r="N13" s="217">
        <f t="shared" si="4"/>
        <v>2.9503999999999999E-2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8039956.4679959174</v>
      </c>
      <c r="D14" s="21">
        <f t="shared" si="5"/>
        <v>7204309.8985436559</v>
      </c>
      <c r="E14" s="21">
        <f t="shared" si="5"/>
        <v>7551601.2771532005</v>
      </c>
      <c r="F14" s="21">
        <f t="shared" si="5"/>
        <v>6520067.0178404944</v>
      </c>
      <c r="G14" s="167">
        <f t="shared" si="5"/>
        <v>6324772.5160886832</v>
      </c>
      <c r="H14" s="167">
        <f t="shared" si="5"/>
        <v>5835601.3356256429</v>
      </c>
      <c r="I14" s="167">
        <f t="shared" si="5"/>
        <v>6663499.7987162014</v>
      </c>
      <c r="J14" s="167">
        <f t="shared" si="5"/>
        <v>6598139.6903621433</v>
      </c>
      <c r="K14" s="167">
        <f t="shared" si="5"/>
        <v>5776613.0495726289</v>
      </c>
      <c r="L14" s="167">
        <f t="shared" si="5"/>
        <v>6345462.123602096</v>
      </c>
      <c r="M14" s="167">
        <f t="shared" si="5"/>
        <v>6759348.2462707758</v>
      </c>
      <c r="N14" s="167">
        <f t="shared" si="5"/>
        <v>7248765.1767919222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-7289891.9633443654</v>
      </c>
      <c r="H16" s="284">
        <v>2994738.326000005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f>$C$13</f>
        <v>3.0960999999999999E-2</v>
      </c>
      <c r="D17" s="52">
        <f t="shared" ref="D17:N17" si="6">$C$13</f>
        <v>3.0960999999999999E-2</v>
      </c>
      <c r="E17" s="52">
        <f t="shared" si="6"/>
        <v>3.0960999999999999E-2</v>
      </c>
      <c r="F17" s="52">
        <f t="shared" si="6"/>
        <v>3.0960999999999999E-2</v>
      </c>
      <c r="G17" s="52">
        <f t="shared" si="6"/>
        <v>3.0960999999999999E-2</v>
      </c>
      <c r="H17" s="52">
        <f t="shared" si="6"/>
        <v>3.0960999999999999E-2</v>
      </c>
      <c r="I17" s="52">
        <f t="shared" si="6"/>
        <v>3.0960999999999999E-2</v>
      </c>
      <c r="J17" s="52">
        <f t="shared" si="6"/>
        <v>3.0960999999999999E-2</v>
      </c>
      <c r="K17" s="52">
        <f t="shared" si="6"/>
        <v>3.0960999999999999E-2</v>
      </c>
      <c r="L17" s="52">
        <f t="shared" si="6"/>
        <v>3.0960999999999999E-2</v>
      </c>
      <c r="M17" s="52">
        <f t="shared" si="6"/>
        <v>3.0960999999999999E-2</v>
      </c>
      <c r="N17" s="52">
        <f t="shared" si="6"/>
        <v>3.0960999999999999E-2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-225702.3450771049</v>
      </c>
      <c r="H18" s="167">
        <f t="shared" si="7"/>
        <v>92720.093311286153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8039956.4679959174</v>
      </c>
      <c r="D20" s="21">
        <f t="shared" si="8"/>
        <v>7204309.8985436559</v>
      </c>
      <c r="E20" s="21">
        <f t="shared" si="8"/>
        <v>7551601.2771532005</v>
      </c>
      <c r="F20" s="21">
        <f t="shared" si="8"/>
        <v>6520067.0178404944</v>
      </c>
      <c r="G20" s="167">
        <f t="shared" si="8"/>
        <v>6099070.1710115783</v>
      </c>
      <c r="H20" s="167">
        <f t="shared" si="8"/>
        <v>5928321.4289369294</v>
      </c>
      <c r="I20" s="167">
        <f t="shared" si="8"/>
        <v>6663499.7987162014</v>
      </c>
      <c r="J20" s="167">
        <f t="shared" si="8"/>
        <v>6598139.6903621433</v>
      </c>
      <c r="K20" s="167">
        <f t="shared" si="8"/>
        <v>5776613.0495726289</v>
      </c>
      <c r="L20" s="167">
        <f t="shared" si="8"/>
        <v>6345462.123602096</v>
      </c>
      <c r="M20" s="167">
        <f>M14+M18</f>
        <v>6759348.2462707758</v>
      </c>
      <c r="N20" s="167">
        <f>N14+N18</f>
        <v>7248765.1767919222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903899.69947536103</v>
      </c>
      <c r="D22" s="21">
        <f t="shared" si="9"/>
        <v>80443.010899259709</v>
      </c>
      <c r="E22" s="21">
        <f t="shared" si="9"/>
        <v>518705.92200249527</v>
      </c>
      <c r="F22" s="21">
        <f t="shared" si="9"/>
        <v>-20178.679793222807</v>
      </c>
      <c r="G22" s="167">
        <f t="shared" si="9"/>
        <v>586099.58898842148</v>
      </c>
      <c r="H22" s="167">
        <f t="shared" si="9"/>
        <v>280166.09106307104</v>
      </c>
      <c r="I22" s="167">
        <f t="shared" si="9"/>
        <v>198115.34128379915</v>
      </c>
      <c r="J22" s="167">
        <f t="shared" si="9"/>
        <v>566463.9096378563</v>
      </c>
      <c r="K22" s="167">
        <f t="shared" si="9"/>
        <v>815024.03042737115</v>
      </c>
      <c r="L22" s="167">
        <f t="shared" si="9"/>
        <v>240496.97639790364</v>
      </c>
      <c r="M22" s="167">
        <f t="shared" si="9"/>
        <v>374919.35372922383</v>
      </c>
      <c r="N22" s="167">
        <f t="shared" si="9"/>
        <v>963078.46320807841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10806.32</v>
      </c>
      <c r="D24" s="61">
        <v>22308.27</v>
      </c>
      <c r="E24" s="61">
        <v>22293.54</v>
      </c>
      <c r="F24" s="61">
        <v>23303.57</v>
      </c>
      <c r="G24" s="61">
        <v>21289.22</v>
      </c>
      <c r="H24" s="61">
        <v>19841.89</v>
      </c>
      <c r="I24" s="61">
        <v>20722.919999999998</v>
      </c>
      <c r="J24" s="61">
        <v>21107.58</v>
      </c>
      <c r="K24" s="61">
        <v>22709.81</v>
      </c>
      <c r="L24" s="61">
        <v>25091.01</v>
      </c>
      <c r="M24" s="61">
        <v>25217.21</v>
      </c>
      <c r="N24" s="61">
        <v>26690.84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754095.65379629086</v>
      </c>
      <c r="D26" s="21">
        <f t="shared" ref="D26:N26" si="10">C26+D22+D24</f>
        <v>856846.93469555059</v>
      </c>
      <c r="E26" s="21">
        <f t="shared" si="10"/>
        <v>1397846.396698046</v>
      </c>
      <c r="F26" s="21">
        <f t="shared" si="10"/>
        <v>1400971.2869048233</v>
      </c>
      <c r="G26" s="167">
        <f t="shared" si="10"/>
        <v>2008360.0958932447</v>
      </c>
      <c r="H26" s="167">
        <f t="shared" si="10"/>
        <v>2308368.0769563159</v>
      </c>
      <c r="I26" s="167">
        <f t="shared" si="10"/>
        <v>2527206.338240115</v>
      </c>
      <c r="J26" s="167">
        <f t="shared" si="10"/>
        <v>3114777.8278779713</v>
      </c>
      <c r="K26" s="167">
        <f t="shared" si="10"/>
        <v>3952511.6683053426</v>
      </c>
      <c r="L26" s="167">
        <f t="shared" si="10"/>
        <v>4218099.6547032464</v>
      </c>
      <c r="M26" s="167">
        <f t="shared" si="10"/>
        <v>4618236.2184324702</v>
      </c>
      <c r="N26" s="167">
        <f t="shared" si="10"/>
        <v>5608005.5216405485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1.3129999999999999E-3</v>
      </c>
      <c r="H28" s="290">
        <v>1.3129999999999999E-3</v>
      </c>
      <c r="I28" s="290">
        <v>1.3129999999999999E-3</v>
      </c>
      <c r="J28" s="290">
        <v>1.3129999999999999E-3</v>
      </c>
      <c r="K28" s="290">
        <v>1.3129999999999999E-3</v>
      </c>
      <c r="L28" s="290">
        <v>1.3129999999999999E-3</v>
      </c>
      <c r="M28" s="290">
        <v>1.3129999999999999E-3</v>
      </c>
      <c r="N28" s="290">
        <v>1.3129999999999999E-3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1">(C12*C28)+(C16*C30)</f>
        <v>346672.97195744811</v>
      </c>
      <c r="D32" s="21">
        <f t="shared" si="11"/>
        <v>310640.92615082784</v>
      </c>
      <c r="E32" s="21">
        <f t="shared" si="11"/>
        <v>325615.70055875211</v>
      </c>
      <c r="F32" s="21">
        <f t="shared" si="11"/>
        <v>281137.22001282452</v>
      </c>
      <c r="G32" s="167">
        <f t="shared" si="11"/>
        <v>271735.80583496974</v>
      </c>
      <c r="H32" s="167">
        <f t="shared" si="11"/>
        <v>263696.4759931814</v>
      </c>
      <c r="I32" s="167">
        <f t="shared" si="11"/>
        <v>296542.00229509122</v>
      </c>
      <c r="J32" s="167">
        <f t="shared" si="11"/>
        <v>293633.31797198666</v>
      </c>
      <c r="K32" s="167">
        <f t="shared" si="11"/>
        <v>257073.37764672117</v>
      </c>
      <c r="L32" s="167">
        <f t="shared" si="11"/>
        <v>282388.54963020445</v>
      </c>
      <c r="M32" s="167">
        <f t="shared" si="11"/>
        <v>300807.49211474811</v>
      </c>
      <c r="N32" s="167">
        <f t="shared" si="11"/>
        <v>322587.73987011233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245901.1024368385</v>
      </c>
      <c r="D34" s="21">
        <f t="shared" ref="D34:N34" si="12">C34+D22+D24-D32</f>
        <v>38011.457185270381</v>
      </c>
      <c r="E34" s="21">
        <f t="shared" si="12"/>
        <v>253395.21862901357</v>
      </c>
      <c r="F34" s="21">
        <f t="shared" si="12"/>
        <v>-24617.111177033745</v>
      </c>
      <c r="G34" s="167">
        <f t="shared" si="12"/>
        <v>311035.89197641797</v>
      </c>
      <c r="H34" s="167">
        <f t="shared" si="12"/>
        <v>347347.39704630763</v>
      </c>
      <c r="I34" s="167">
        <f t="shared" si="12"/>
        <v>269643.65603501553</v>
      </c>
      <c r="J34" s="167">
        <f t="shared" si="12"/>
        <v>563581.82770088525</v>
      </c>
      <c r="K34" s="167">
        <f t="shared" si="12"/>
        <v>1144242.2904815353</v>
      </c>
      <c r="L34" s="167">
        <f t="shared" si="12"/>
        <v>1127441.7272492344</v>
      </c>
      <c r="M34" s="167">
        <f t="shared" si="12"/>
        <v>1226770.7988637101</v>
      </c>
      <c r="N34" s="167">
        <f t="shared" si="12"/>
        <v>1893952.3622016758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3">ROUND((C22*C38),2)</f>
        <v>860861.42</v>
      </c>
      <c r="D40" s="294">
        <f t="shared" si="13"/>
        <v>76612.800000000003</v>
      </c>
      <c r="E40" s="294">
        <f t="shared" si="13"/>
        <v>494008.26</v>
      </c>
      <c r="F40" s="294">
        <f t="shared" si="13"/>
        <v>-19217.89</v>
      </c>
      <c r="G40" s="294">
        <f t="shared" si="13"/>
        <v>558193.04</v>
      </c>
      <c r="H40" s="294">
        <f t="shared" si="13"/>
        <v>266826.26</v>
      </c>
      <c r="I40" s="294">
        <f t="shared" si="13"/>
        <v>188682.28</v>
      </c>
      <c r="J40" s="294">
        <f t="shared" si="13"/>
        <v>539492.30000000005</v>
      </c>
      <c r="K40" s="294">
        <f t="shared" si="13"/>
        <v>776217.48</v>
      </c>
      <c r="L40" s="294">
        <f t="shared" si="13"/>
        <v>229045.95</v>
      </c>
      <c r="M40" s="294">
        <f t="shared" si="13"/>
        <v>357067.94</v>
      </c>
      <c r="N40" s="294">
        <f t="shared" si="13"/>
        <v>917222.45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4">ROUND((C32*C36),2)</f>
        <v>330857.40000000002</v>
      </c>
      <c r="D42" s="294">
        <f t="shared" si="14"/>
        <v>296469.18</v>
      </c>
      <c r="E42" s="294">
        <f t="shared" si="14"/>
        <v>310760.78999999998</v>
      </c>
      <c r="F42" s="294">
        <f t="shared" si="14"/>
        <v>268311.46000000002</v>
      </c>
      <c r="G42" s="295">
        <f>ROUND(((G12*G28*G38)+(G16*G30*G36)),2)</f>
        <v>258777.98</v>
      </c>
      <c r="H42" s="295">
        <f t="shared" ref="H42:N42" si="15">ROUND(((H12*H28*H38)+(H16*H30*H36)),2)</f>
        <v>251148.79999999999</v>
      </c>
      <c r="I42" s="295">
        <f t="shared" si="15"/>
        <v>282422.45</v>
      </c>
      <c r="J42" s="295">
        <f t="shared" si="15"/>
        <v>279652.26</v>
      </c>
      <c r="K42" s="295">
        <f t="shared" si="15"/>
        <v>244833.09</v>
      </c>
      <c r="L42" s="295">
        <f t="shared" si="15"/>
        <v>268942.90000000002</v>
      </c>
      <c r="M42" s="295">
        <f t="shared" si="15"/>
        <v>286484.84000000003</v>
      </c>
      <c r="N42" s="295">
        <f t="shared" si="15"/>
        <v>307228.05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34"/>
  <sheetViews>
    <sheetView zoomScaleNormal="100" workbookViewId="0">
      <selection activeCell="E18" sqref="E18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8.88671875" style="5" bestFit="1" customWidth="1"/>
    <col min="5" max="5" width="8.33203125" style="5" bestFit="1" customWidth="1"/>
    <col min="6" max="16384" width="9.109375" style="5"/>
  </cols>
  <sheetData>
    <row r="1" spans="1:13" x14ac:dyDescent="0.2">
      <c r="A1" s="398" t="s">
        <v>0</v>
      </c>
      <c r="B1" s="398"/>
      <c r="C1" s="398"/>
      <c r="D1" s="398"/>
      <c r="E1" s="398"/>
      <c r="F1" s="4"/>
      <c r="G1" s="4"/>
      <c r="H1" s="4"/>
      <c r="I1" s="4"/>
      <c r="J1" s="4"/>
      <c r="K1" s="4"/>
      <c r="L1" s="4"/>
      <c r="M1" s="4"/>
    </row>
    <row r="2" spans="1:13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"/>
      <c r="G2" s="4"/>
      <c r="H2" s="4"/>
      <c r="I2" s="4"/>
      <c r="J2" s="4"/>
      <c r="K2" s="4"/>
      <c r="L2" s="4"/>
      <c r="M2" s="4"/>
    </row>
    <row r="3" spans="1:13" x14ac:dyDescent="0.2">
      <c r="A3" s="398" t="s">
        <v>164</v>
      </c>
      <c r="B3" s="398"/>
      <c r="C3" s="398"/>
      <c r="D3" s="398"/>
      <c r="E3" s="398"/>
      <c r="F3" s="4"/>
      <c r="G3" s="4"/>
      <c r="H3" s="4"/>
      <c r="I3" s="4"/>
      <c r="J3" s="4"/>
      <c r="K3" s="4"/>
      <c r="L3" s="4"/>
      <c r="M3" s="4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"/>
      <c r="G4" s="4"/>
      <c r="H4" s="4"/>
      <c r="I4" s="4"/>
      <c r="J4" s="4"/>
      <c r="K4" s="4"/>
      <c r="L4" s="4"/>
      <c r="M4" s="4"/>
    </row>
    <row r="5" spans="1:13" x14ac:dyDescent="0.2">
      <c r="A5" s="6"/>
      <c r="B5" s="6"/>
      <c r="C5" s="6"/>
      <c r="D5" s="6"/>
      <c r="E5" s="6"/>
    </row>
    <row r="6" spans="1:13" x14ac:dyDescent="0.2">
      <c r="A6" s="6"/>
      <c r="B6" s="6"/>
      <c r="C6" s="6"/>
      <c r="D6" s="6"/>
      <c r="E6" s="7"/>
    </row>
    <row r="7" spans="1:13" x14ac:dyDescent="0.2">
      <c r="A7" s="8" t="s">
        <v>2</v>
      </c>
      <c r="B7" s="6"/>
      <c r="C7" s="6"/>
      <c r="D7" s="9" t="s">
        <v>4</v>
      </c>
      <c r="E7" s="9" t="s">
        <v>4</v>
      </c>
    </row>
    <row r="8" spans="1:13" x14ac:dyDescent="0.2">
      <c r="A8" s="10" t="s">
        <v>5</v>
      </c>
      <c r="B8" s="11"/>
      <c r="C8" s="10" t="s">
        <v>6</v>
      </c>
      <c r="D8" s="10" t="s">
        <v>24</v>
      </c>
      <c r="E8" s="10" t="s">
        <v>25</v>
      </c>
    </row>
    <row r="9" spans="1:13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</row>
    <row r="10" spans="1:13" x14ac:dyDescent="0.2">
      <c r="A10" s="13"/>
      <c r="B10" s="14"/>
      <c r="C10" s="13"/>
      <c r="D10" s="13"/>
      <c r="E10" s="13"/>
    </row>
    <row r="11" spans="1:13" x14ac:dyDescent="0.2">
      <c r="A11" s="13">
        <v>1</v>
      </c>
      <c r="B11" s="12"/>
      <c r="C11" s="13"/>
      <c r="D11" s="15"/>
      <c r="E11" s="15"/>
    </row>
    <row r="12" spans="1:13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'Delivery Deferral Balance'!H20</f>
        <v>25981.682693156643</v>
      </c>
      <c r="E12" s="16">
        <f>'Delivery Deferral Balance'!I20</f>
        <v>-20722.288395659067</v>
      </c>
    </row>
    <row r="13" spans="1:13" x14ac:dyDescent="0.2">
      <c r="A13" s="13">
        <f t="shared" si="0"/>
        <v>3</v>
      </c>
      <c r="B13" s="12"/>
      <c r="C13" s="13"/>
      <c r="D13" s="15"/>
      <c r="E13" s="15"/>
    </row>
    <row r="14" spans="1:13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Balance'!H22</f>
        <v>1573341.5518751473</v>
      </c>
      <c r="E14" s="16">
        <f>'Delivery Deferral Balance'!I22</f>
        <v>542461.97114608367</v>
      </c>
    </row>
    <row r="15" spans="1:13" x14ac:dyDescent="0.2">
      <c r="A15" s="13">
        <f t="shared" si="0"/>
        <v>5</v>
      </c>
      <c r="B15" s="12"/>
      <c r="C15" s="13"/>
      <c r="D15" s="16"/>
      <c r="E15" s="16"/>
    </row>
    <row r="16" spans="1:13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Balance'!H24</f>
        <v>50246.766113846388</v>
      </c>
      <c r="E16" s="16">
        <f>'Delivery Deferral Balance'!I24</f>
        <v>5032.8108820811904</v>
      </c>
    </row>
    <row r="17" spans="1:5" x14ac:dyDescent="0.2">
      <c r="A17" s="13">
        <f t="shared" si="0"/>
        <v>7</v>
      </c>
      <c r="B17" s="12"/>
      <c r="C17" s="13"/>
      <c r="D17" s="16"/>
      <c r="E17" s="16"/>
    </row>
    <row r="18" spans="1:5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Alloc'!N18</f>
        <v>0</v>
      </c>
      <c r="E18" s="17">
        <f>-'2018 Earn Test Alloc'!O18</f>
        <v>0</v>
      </c>
    </row>
    <row r="19" spans="1:5" x14ac:dyDescent="0.2">
      <c r="A19" s="13">
        <f t="shared" si="0"/>
        <v>9</v>
      </c>
      <c r="B19" s="12"/>
      <c r="C19" s="13"/>
      <c r="D19" s="15"/>
      <c r="E19" s="15"/>
    </row>
    <row r="20" spans="1:5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1649570.0006821502</v>
      </c>
      <c r="E20" s="15">
        <f t="shared" ref="E20" si="1">E12+E14+E16+E18</f>
        <v>526772.49363250576</v>
      </c>
    </row>
    <row r="21" spans="1:5" x14ac:dyDescent="0.2">
      <c r="A21" s="13">
        <f t="shared" si="0"/>
        <v>11</v>
      </c>
      <c r="B21" s="12"/>
      <c r="C21" s="13"/>
      <c r="D21" s="15"/>
      <c r="E21" s="15"/>
    </row>
    <row r="22" spans="1:5" x14ac:dyDescent="0.2">
      <c r="A22" s="13">
        <f t="shared" si="0"/>
        <v>12</v>
      </c>
      <c r="B22" s="12" t="s">
        <v>26</v>
      </c>
      <c r="C22" s="13" t="s">
        <v>15</v>
      </c>
      <c r="D22" s="18">
        <f>'F2018 Forecast'!P29</f>
        <v>4411476</v>
      </c>
      <c r="E22" s="18">
        <f>'F2018 Forecast'!P30</f>
        <v>3381292</v>
      </c>
    </row>
    <row r="23" spans="1:5" x14ac:dyDescent="0.2">
      <c r="A23" s="13">
        <f t="shared" si="0"/>
        <v>13</v>
      </c>
      <c r="B23" s="6"/>
      <c r="C23" s="6"/>
      <c r="D23" s="6"/>
      <c r="E23" s="6"/>
    </row>
    <row r="24" spans="1:5" ht="10.8" thickBot="1" x14ac:dyDescent="0.25">
      <c r="A24" s="13">
        <f t="shared" si="0"/>
        <v>14</v>
      </c>
      <c r="B24" s="12" t="s">
        <v>27</v>
      </c>
      <c r="C24" s="13" t="str">
        <f>"("&amp;A20&amp;") / ("&amp;A22&amp;")"</f>
        <v>(10) / (12)</v>
      </c>
      <c r="D24" s="373">
        <f>ROUND(D20/D22,2)</f>
        <v>0.37</v>
      </c>
      <c r="E24" s="373">
        <f>ROUND(E20/E22,2)</f>
        <v>0.16</v>
      </c>
    </row>
    <row r="25" spans="1:5" ht="10.8" thickTop="1" x14ac:dyDescent="0.2">
      <c r="A25" s="13">
        <f t="shared" si="0"/>
        <v>15</v>
      </c>
      <c r="B25" s="6"/>
      <c r="C25" s="6"/>
      <c r="D25" s="69"/>
      <c r="E25" s="69"/>
    </row>
    <row r="26" spans="1:5" x14ac:dyDescent="0.2">
      <c r="A26" s="13">
        <f t="shared" si="0"/>
        <v>16</v>
      </c>
      <c r="B26" s="12" t="s">
        <v>28</v>
      </c>
      <c r="C26" s="13" t="s">
        <v>15</v>
      </c>
      <c r="D26" s="22">
        <f>'Rate Test 26&amp;31'!D45</f>
        <v>0.37</v>
      </c>
      <c r="E26" s="22">
        <f>'Rate Test 26&amp;31'!E45</f>
        <v>0.16</v>
      </c>
    </row>
    <row r="27" spans="1:5" x14ac:dyDescent="0.2">
      <c r="A27" s="13">
        <f t="shared" si="0"/>
        <v>17</v>
      </c>
      <c r="B27" s="12"/>
      <c r="C27" s="13"/>
      <c r="D27" s="6"/>
      <c r="E27" s="6"/>
    </row>
    <row r="28" spans="1:5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1573341.5518751473</v>
      </c>
      <c r="E28" s="15">
        <f t="shared" ref="E28" si="2">IF(E24=E26,E14,(E14-((E24-E26)*E22)))</f>
        <v>542461.97114608367</v>
      </c>
    </row>
    <row r="29" spans="1:5" x14ac:dyDescent="0.2">
      <c r="A29" s="13">
        <f t="shared" si="0"/>
        <v>19</v>
      </c>
      <c r="B29" s="6"/>
      <c r="C29" s="6"/>
      <c r="D29" s="15"/>
      <c r="E29" s="21"/>
    </row>
    <row r="30" spans="1:5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1649570.0006821502</v>
      </c>
      <c r="E30" s="21">
        <f>E28+E12+E16+E18</f>
        <v>526772.49363250576</v>
      </c>
    </row>
    <row r="31" spans="1:5" x14ac:dyDescent="0.2">
      <c r="A31" s="13">
        <f t="shared" si="0"/>
        <v>21</v>
      </c>
      <c r="B31" s="6"/>
      <c r="C31" s="6"/>
      <c r="D31" s="12"/>
      <c r="E31" s="12"/>
    </row>
    <row r="32" spans="1:5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" si="3">E30-E20</f>
        <v>0</v>
      </c>
    </row>
    <row r="33" spans="1:5" x14ac:dyDescent="0.2">
      <c r="A33" s="6"/>
      <c r="B33" s="12"/>
      <c r="C33" s="6"/>
      <c r="D33" s="6"/>
      <c r="E33" s="6"/>
    </row>
    <row r="34" spans="1:5" x14ac:dyDescent="0.2">
      <c r="B34" s="12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14" width="10.4414062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103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7975</v>
      </c>
      <c r="D8" s="284">
        <v>8063</v>
      </c>
      <c r="E8" s="284">
        <v>8192</v>
      </c>
      <c r="F8" s="284">
        <v>8342</v>
      </c>
      <c r="G8" s="284">
        <v>8463</v>
      </c>
      <c r="H8" s="284">
        <v>8400</v>
      </c>
      <c r="I8" s="284">
        <v>8392</v>
      </c>
      <c r="J8" s="284">
        <v>8400</v>
      </c>
      <c r="K8" s="284">
        <v>8391</v>
      </c>
      <c r="L8" s="284">
        <v>8381</v>
      </c>
      <c r="M8" s="284">
        <v>8352</v>
      </c>
      <c r="N8" s="284">
        <v>8345</v>
      </c>
    </row>
    <row r="9" spans="1:14" x14ac:dyDescent="0.2">
      <c r="A9" s="13">
        <f>A8+1</f>
        <v>2</v>
      </c>
      <c r="B9" s="12" t="s">
        <v>342</v>
      </c>
      <c r="C9" s="63">
        <v>1059.1324362905571</v>
      </c>
      <c r="D9" s="63">
        <v>971.20698556083789</v>
      </c>
      <c r="E9" s="63">
        <v>1062.8999500086138</v>
      </c>
      <c r="F9" s="63">
        <v>846.40635669684934</v>
      </c>
      <c r="G9" s="63">
        <v>871.51</v>
      </c>
      <c r="H9" s="63">
        <v>928.18</v>
      </c>
      <c r="I9" s="63">
        <v>950.78</v>
      </c>
      <c r="J9" s="63">
        <v>905.63</v>
      </c>
      <c r="K9" s="63">
        <v>966.41</v>
      </c>
      <c r="L9" s="63">
        <v>921.05</v>
      </c>
      <c r="M9" s="63">
        <v>940</v>
      </c>
      <c r="N9" s="63">
        <v>1073.5999999999999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8446581.1794171929</v>
      </c>
      <c r="D10" s="21">
        <f t="shared" si="2"/>
        <v>7830841.9245770359</v>
      </c>
      <c r="E10" s="21">
        <f t="shared" si="2"/>
        <v>8707276.3904705644</v>
      </c>
      <c r="F10" s="21">
        <f t="shared" si="2"/>
        <v>7060721.8275651168</v>
      </c>
      <c r="G10" s="167">
        <f t="shared" si="2"/>
        <v>7375589.1299999999</v>
      </c>
      <c r="H10" s="167">
        <f t="shared" si="2"/>
        <v>7796712</v>
      </c>
      <c r="I10" s="167">
        <f t="shared" si="2"/>
        <v>7978945.7599999998</v>
      </c>
      <c r="J10" s="167">
        <f t="shared" si="2"/>
        <v>7607292</v>
      </c>
      <c r="K10" s="167">
        <f t="shared" si="2"/>
        <v>8109146.3099999996</v>
      </c>
      <c r="L10" s="167">
        <f t="shared" si="2"/>
        <v>7719320.0499999998</v>
      </c>
      <c r="M10" s="167">
        <f t="shared" si="2"/>
        <v>7850880</v>
      </c>
      <c r="N10" s="167">
        <f t="shared" si="2"/>
        <v>8959192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277038864.8320539</v>
      </c>
      <c r="D12" s="284">
        <v>266425319.33618107</v>
      </c>
      <c r="E12" s="284">
        <v>277042464.33418345</v>
      </c>
      <c r="F12" s="284">
        <v>249753119.76247516</v>
      </c>
      <c r="G12" s="284">
        <v>262418429.77195403</v>
      </c>
      <c r="H12" s="284">
        <v>235805787.92832235</v>
      </c>
      <c r="I12" s="284">
        <v>276676718.4260093</v>
      </c>
      <c r="J12" s="284">
        <v>260768868.74099997</v>
      </c>
      <c r="K12" s="284">
        <v>232246675.68550998</v>
      </c>
      <c r="L12" s="284">
        <v>253160249.06660438</v>
      </c>
      <c r="M12" s="284">
        <v>255288493.32102069</v>
      </c>
      <c r="N12" s="284">
        <v>276814361.34753126</v>
      </c>
    </row>
    <row r="13" spans="1:14" x14ac:dyDescent="0.2">
      <c r="A13" s="13">
        <f t="shared" si="1"/>
        <v>6</v>
      </c>
      <c r="B13" s="12" t="s">
        <v>161</v>
      </c>
      <c r="C13" s="52">
        <v>3.0816E-2</v>
      </c>
      <c r="D13" s="52">
        <v>3.0816E-2</v>
      </c>
      <c r="E13" s="52">
        <v>3.0816E-2</v>
      </c>
      <c r="F13" s="52">
        <v>3.0816E-2</v>
      </c>
      <c r="G13" s="285">
        <v>2.9680999999999999E-2</v>
      </c>
      <c r="H13" s="217">
        <v>2.9680999999999999E-2</v>
      </c>
      <c r="I13" s="217">
        <v>2.9680999999999999E-2</v>
      </c>
      <c r="J13" s="217">
        <v>2.9680999999999999E-2</v>
      </c>
      <c r="K13" s="217">
        <v>2.9680999999999999E-2</v>
      </c>
      <c r="L13" s="217">
        <v>2.9680999999999999E-2</v>
      </c>
      <c r="M13" s="217">
        <v>2.9680999999999999E-2</v>
      </c>
      <c r="N13" s="217">
        <v>2.9680999999999999E-2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8537229.658664573</v>
      </c>
      <c r="D14" s="21">
        <f t="shared" si="3"/>
        <v>8210162.6406637561</v>
      </c>
      <c r="E14" s="21">
        <f t="shared" si="3"/>
        <v>8537340.5809221976</v>
      </c>
      <c r="F14" s="21">
        <f t="shared" si="3"/>
        <v>7696392.1386004342</v>
      </c>
      <c r="G14" s="167">
        <f t="shared" si="3"/>
        <v>7788841.4140613675</v>
      </c>
      <c r="H14" s="167">
        <f t="shared" si="3"/>
        <v>6998951.5915005356</v>
      </c>
      <c r="I14" s="167">
        <f t="shared" si="3"/>
        <v>8212041.6796023818</v>
      </c>
      <c r="J14" s="167">
        <f t="shared" si="3"/>
        <v>7739880.7931016199</v>
      </c>
      <c r="K14" s="167">
        <f t="shared" si="3"/>
        <v>6893313.5810216218</v>
      </c>
      <c r="L14" s="167">
        <f t="shared" si="3"/>
        <v>7514049.3525458844</v>
      </c>
      <c r="M14" s="167">
        <f t="shared" si="3"/>
        <v>7577217.770261215</v>
      </c>
      <c r="N14" s="167">
        <f t="shared" si="3"/>
        <v>8216127.0591560751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-5391391.1262229979</v>
      </c>
      <c r="H16" s="284">
        <v>4562489.5300000012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v>3.0816E-2</v>
      </c>
      <c r="D17" s="52">
        <v>3.0816E-2</v>
      </c>
      <c r="E17" s="52">
        <v>3.0816E-2</v>
      </c>
      <c r="F17" s="52">
        <v>3.0816E-2</v>
      </c>
      <c r="G17" s="52">
        <v>3.0816E-2</v>
      </c>
      <c r="H17" s="52">
        <v>3.0816E-2</v>
      </c>
      <c r="I17" s="52">
        <v>3.0816E-2</v>
      </c>
      <c r="J17" s="52">
        <v>3.0816E-2</v>
      </c>
      <c r="K17" s="52">
        <v>3.0816E-2</v>
      </c>
      <c r="L17" s="52">
        <v>3.0816E-2</v>
      </c>
      <c r="M17" s="52">
        <v>3.0816E-2</v>
      </c>
      <c r="N17" s="52">
        <v>3.0816E-2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167">
        <f t="shared" si="4"/>
        <v>-166141.10894568791</v>
      </c>
      <c r="H18" s="167">
        <f t="shared" si="4"/>
        <v>140597.67735648004</v>
      </c>
      <c r="I18" s="167">
        <f t="shared" si="4"/>
        <v>0</v>
      </c>
      <c r="J18" s="167">
        <f t="shared" si="4"/>
        <v>0</v>
      </c>
      <c r="K18" s="167">
        <f t="shared" si="4"/>
        <v>0</v>
      </c>
      <c r="L18" s="167">
        <f t="shared" si="4"/>
        <v>0</v>
      </c>
      <c r="M18" s="167">
        <f t="shared" si="4"/>
        <v>0</v>
      </c>
      <c r="N18" s="167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8537229.658664573</v>
      </c>
      <c r="D20" s="21">
        <f t="shared" si="5"/>
        <v>8210162.6406637561</v>
      </c>
      <c r="E20" s="21">
        <f t="shared" si="5"/>
        <v>8537340.5809221976</v>
      </c>
      <c r="F20" s="21">
        <f t="shared" si="5"/>
        <v>7696392.1386004342</v>
      </c>
      <c r="G20" s="167">
        <f t="shared" si="5"/>
        <v>7622700.3051156793</v>
      </c>
      <c r="H20" s="167">
        <f t="shared" si="5"/>
        <v>7139549.2688570153</v>
      </c>
      <c r="I20" s="167">
        <f t="shared" si="5"/>
        <v>8212041.6796023818</v>
      </c>
      <c r="J20" s="167">
        <f t="shared" si="5"/>
        <v>7739880.7931016199</v>
      </c>
      <c r="K20" s="167">
        <f t="shared" si="5"/>
        <v>6893313.5810216218</v>
      </c>
      <c r="L20" s="167">
        <f t="shared" si="5"/>
        <v>7514049.3525458844</v>
      </c>
      <c r="M20" s="167">
        <f>M14+M18</f>
        <v>7577217.770261215</v>
      </c>
      <c r="N20" s="167">
        <f>N14+N18</f>
        <v>8216127.0591560751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-90648.479247380048</v>
      </c>
      <c r="D22" s="21">
        <f t="shared" si="6"/>
        <v>-379320.71608672012</v>
      </c>
      <c r="E22" s="21">
        <f t="shared" si="6"/>
        <v>169935.80954836681</v>
      </c>
      <c r="F22" s="21">
        <f t="shared" si="6"/>
        <v>-635670.31103531737</v>
      </c>
      <c r="G22" s="167">
        <f t="shared" si="6"/>
        <v>-247111.17511567939</v>
      </c>
      <c r="H22" s="167">
        <f t="shared" si="6"/>
        <v>657162.7311429847</v>
      </c>
      <c r="I22" s="167">
        <f t="shared" si="6"/>
        <v>-233095.919602382</v>
      </c>
      <c r="J22" s="167">
        <f t="shared" si="6"/>
        <v>-132588.79310161993</v>
      </c>
      <c r="K22" s="167">
        <f t="shared" si="6"/>
        <v>1215832.7289783778</v>
      </c>
      <c r="L22" s="167">
        <f t="shared" si="6"/>
        <v>205270.69745411538</v>
      </c>
      <c r="M22" s="167">
        <f t="shared" si="6"/>
        <v>273662.22973878495</v>
      </c>
      <c r="N22" s="167">
        <f t="shared" si="6"/>
        <v>743064.94084392488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10496.13</v>
      </c>
      <c r="D24" s="61">
        <v>20211.560000000001</v>
      </c>
      <c r="E24" s="61">
        <v>18689.37</v>
      </c>
      <c r="F24" s="61">
        <v>17638.84</v>
      </c>
      <c r="G24" s="61">
        <v>12664.28</v>
      </c>
      <c r="H24" s="61">
        <v>9979.66</v>
      </c>
      <c r="I24" s="61">
        <v>9976.69</v>
      </c>
      <c r="J24" s="61">
        <v>7961.49</v>
      </c>
      <c r="K24" s="61">
        <v>8753.26</v>
      </c>
      <c r="L24" s="61">
        <v>10779.51</v>
      </c>
      <c r="M24" s="61">
        <v>10386.89</v>
      </c>
      <c r="N24" s="61">
        <v>10990.66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-56050.493662718545</v>
      </c>
      <c r="D26" s="21">
        <f t="shared" ref="D26:N26" si="7">C26+D22+D24</f>
        <v>-415159.64974943869</v>
      </c>
      <c r="E26" s="21">
        <f t="shared" si="7"/>
        <v>-226534.47020107188</v>
      </c>
      <c r="F26" s="21">
        <f t="shared" si="7"/>
        <v>-844565.94123638922</v>
      </c>
      <c r="G26" s="167">
        <f t="shared" si="7"/>
        <v>-1079012.8363520687</v>
      </c>
      <c r="H26" s="167">
        <f t="shared" si="7"/>
        <v>-411870.44520908402</v>
      </c>
      <c r="I26" s="167">
        <f t="shared" si="7"/>
        <v>-634989.67481146613</v>
      </c>
      <c r="J26" s="167">
        <f t="shared" si="7"/>
        <v>-759616.97791308607</v>
      </c>
      <c r="K26" s="167">
        <f t="shared" si="7"/>
        <v>464969.01106529171</v>
      </c>
      <c r="L26" s="167">
        <f t="shared" si="7"/>
        <v>681019.21851940709</v>
      </c>
      <c r="M26" s="167">
        <f t="shared" si="7"/>
        <v>965068.33825819206</v>
      </c>
      <c r="N26" s="167">
        <f t="shared" si="7"/>
        <v>1719123.9391021167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1.408E-3</v>
      </c>
      <c r="H28" s="290">
        <v>1.408E-3</v>
      </c>
      <c r="I28" s="290">
        <v>1.408E-3</v>
      </c>
      <c r="J28" s="290">
        <v>1.408E-3</v>
      </c>
      <c r="K28" s="290">
        <v>1.408E-3</v>
      </c>
      <c r="L28" s="290">
        <v>1.408E-3</v>
      </c>
      <c r="M28" s="290">
        <v>1.408E-3</v>
      </c>
      <c r="N28" s="290">
        <v>1.408E-3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369846.88455079199</v>
      </c>
      <c r="D32" s="21">
        <f t="shared" si="8"/>
        <v>355677.80131380173</v>
      </c>
      <c r="E32" s="21">
        <f t="shared" si="8"/>
        <v>369851.68988613493</v>
      </c>
      <c r="F32" s="21">
        <f t="shared" si="8"/>
        <v>333420.41488290433</v>
      </c>
      <c r="G32" s="167">
        <f t="shared" si="8"/>
        <v>362287.64196540351</v>
      </c>
      <c r="H32" s="167">
        <f t="shared" si="8"/>
        <v>338105.47292562784</v>
      </c>
      <c r="I32" s="167">
        <f t="shared" si="8"/>
        <v>389560.8195438211</v>
      </c>
      <c r="J32" s="167">
        <f t="shared" si="8"/>
        <v>367162.56718732795</v>
      </c>
      <c r="K32" s="167">
        <f t="shared" si="8"/>
        <v>327003.31936519803</v>
      </c>
      <c r="L32" s="167">
        <f t="shared" si="8"/>
        <v>356449.63068577898</v>
      </c>
      <c r="M32" s="167">
        <f t="shared" si="8"/>
        <v>359446.19859599712</v>
      </c>
      <c r="N32" s="167">
        <f t="shared" si="8"/>
        <v>389754.62077732402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-585443.79386764707</v>
      </c>
      <c r="D34" s="21">
        <f t="shared" ref="D34:N34" si="9">C34+D22+D24-D32</f>
        <v>-1300230.7512681689</v>
      </c>
      <c r="E34" s="21">
        <f t="shared" si="9"/>
        <v>-1481457.261605937</v>
      </c>
      <c r="F34" s="21">
        <f t="shared" si="9"/>
        <v>-2432909.1475241589</v>
      </c>
      <c r="G34" s="167">
        <f t="shared" si="9"/>
        <v>-3029643.6846052422</v>
      </c>
      <c r="H34" s="167">
        <f t="shared" si="9"/>
        <v>-2700606.7663878854</v>
      </c>
      <c r="I34" s="167">
        <f t="shared" si="9"/>
        <v>-3313286.8155340888</v>
      </c>
      <c r="J34" s="167">
        <f t="shared" si="9"/>
        <v>-3805076.6858230364</v>
      </c>
      <c r="K34" s="167">
        <f t="shared" si="9"/>
        <v>-2907494.0162098566</v>
      </c>
      <c r="L34" s="167">
        <f t="shared" si="9"/>
        <v>-3047893.4394415203</v>
      </c>
      <c r="M34" s="167">
        <f t="shared" si="9"/>
        <v>-3123290.5182987321</v>
      </c>
      <c r="N34" s="167">
        <f t="shared" si="9"/>
        <v>-2758989.5382321309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-86332.34</v>
      </c>
      <c r="D40" s="294">
        <f t="shared" si="10"/>
        <v>-361259.74</v>
      </c>
      <c r="E40" s="294">
        <f t="shared" si="10"/>
        <v>161844.49</v>
      </c>
      <c r="F40" s="294">
        <f t="shared" si="10"/>
        <v>-605403.5</v>
      </c>
      <c r="G40" s="294">
        <f t="shared" si="10"/>
        <v>-235345.22</v>
      </c>
      <c r="H40" s="294">
        <f t="shared" si="10"/>
        <v>625872.57999999996</v>
      </c>
      <c r="I40" s="294">
        <f t="shared" si="10"/>
        <v>-221997.29</v>
      </c>
      <c r="J40" s="294">
        <f t="shared" si="10"/>
        <v>-126275.71</v>
      </c>
      <c r="K40" s="294">
        <f t="shared" si="10"/>
        <v>1157942.07</v>
      </c>
      <c r="L40" s="294">
        <f t="shared" si="10"/>
        <v>195496.94</v>
      </c>
      <c r="M40" s="294">
        <f t="shared" si="10"/>
        <v>260632.08</v>
      </c>
      <c r="N40" s="294">
        <f t="shared" si="10"/>
        <v>707684.65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352974.1</v>
      </c>
      <c r="D42" s="294">
        <f t="shared" si="11"/>
        <v>339451.42</v>
      </c>
      <c r="E42" s="294">
        <f t="shared" si="11"/>
        <v>352978.69</v>
      </c>
      <c r="F42" s="294">
        <f t="shared" si="11"/>
        <v>318209.44</v>
      </c>
      <c r="G42" s="295">
        <f>ROUND(((G12*G28*G38)+(G16*G30*G36)),2)</f>
        <v>345023.33</v>
      </c>
      <c r="H42" s="295">
        <f t="shared" ref="H42:N42" si="12">ROUND(((H12*H28*H38)+(H16*H30*H36)),2)</f>
        <v>322019.06</v>
      </c>
      <c r="I42" s="295">
        <f t="shared" si="12"/>
        <v>371012.27</v>
      </c>
      <c r="J42" s="295">
        <f t="shared" si="12"/>
        <v>349680.49</v>
      </c>
      <c r="K42" s="295">
        <f t="shared" si="12"/>
        <v>311433.38</v>
      </c>
      <c r="L42" s="295">
        <f t="shared" si="12"/>
        <v>339477.64</v>
      </c>
      <c r="M42" s="295">
        <f t="shared" si="12"/>
        <v>342331.53</v>
      </c>
      <c r="N42" s="295">
        <f t="shared" si="12"/>
        <v>371196.84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9.88671875" style="12" bestFit="1" customWidth="1"/>
    <col min="7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130</v>
      </c>
      <c r="D8" s="284">
        <v>128</v>
      </c>
      <c r="E8" s="284">
        <v>128</v>
      </c>
      <c r="F8" s="284">
        <v>128</v>
      </c>
      <c r="G8" s="284">
        <v>128</v>
      </c>
      <c r="H8" s="284">
        <v>128</v>
      </c>
      <c r="I8" s="284">
        <v>129</v>
      </c>
      <c r="J8" s="284">
        <v>129</v>
      </c>
      <c r="K8" s="284">
        <v>129</v>
      </c>
      <c r="L8" s="284">
        <v>129</v>
      </c>
      <c r="M8" s="284">
        <v>129</v>
      </c>
      <c r="N8" s="284">
        <v>127</v>
      </c>
    </row>
    <row r="9" spans="1:14" x14ac:dyDescent="0.2">
      <c r="A9" s="13">
        <f>A8+1</f>
        <v>2</v>
      </c>
      <c r="B9" s="12" t="s">
        <v>342</v>
      </c>
      <c r="C9" s="63">
        <v>8326.5232513282717</v>
      </c>
      <c r="D9" s="63">
        <v>6548.3708321400463</v>
      </c>
      <c r="E9" s="63">
        <v>6673.2385502899833</v>
      </c>
      <c r="F9" s="63">
        <v>6661.4268844285625</v>
      </c>
      <c r="G9" s="63">
        <v>7921.36</v>
      </c>
      <c r="H9" s="63">
        <v>6737.62</v>
      </c>
      <c r="I9" s="63">
        <v>6783.19</v>
      </c>
      <c r="J9" s="63">
        <v>8763.17</v>
      </c>
      <c r="K9" s="63">
        <v>6238.22</v>
      </c>
      <c r="L9" s="63">
        <v>7184.97</v>
      </c>
      <c r="M9" s="63">
        <v>6549.23</v>
      </c>
      <c r="N9" s="63">
        <v>7684.58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1082448.0226726753</v>
      </c>
      <c r="D10" s="21">
        <f t="shared" si="2"/>
        <v>838191.46651392593</v>
      </c>
      <c r="E10" s="21">
        <f t="shared" si="2"/>
        <v>854174.53443711787</v>
      </c>
      <c r="F10" s="21">
        <f t="shared" si="2"/>
        <v>852662.641206856</v>
      </c>
      <c r="G10" s="21">
        <f t="shared" si="2"/>
        <v>1013934.08</v>
      </c>
      <c r="H10" s="21">
        <f t="shared" si="2"/>
        <v>862415.35999999999</v>
      </c>
      <c r="I10" s="21">
        <f t="shared" si="2"/>
        <v>875031.50999999989</v>
      </c>
      <c r="J10" s="21">
        <f t="shared" si="2"/>
        <v>1130448.93</v>
      </c>
      <c r="K10" s="21">
        <f t="shared" si="2"/>
        <v>804730.38</v>
      </c>
      <c r="L10" s="21">
        <f t="shared" si="2"/>
        <v>926861.13</v>
      </c>
      <c r="M10" s="21">
        <f t="shared" si="2"/>
        <v>844850.66999999993</v>
      </c>
      <c r="N10" s="21">
        <f t="shared" si="2"/>
        <v>975941.66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43098400.970293917</v>
      </c>
      <c r="D12" s="284">
        <v>39966771.277909085</v>
      </c>
      <c r="E12" s="284">
        <v>40708179.974909097</v>
      </c>
      <c r="F12" s="284">
        <v>44777966.925999999</v>
      </c>
      <c r="G12" s="284">
        <v>29633529.131818183</v>
      </c>
      <c r="H12" s="284">
        <v>37715122.865181819</v>
      </c>
      <c r="I12" s="284">
        <v>48251554.324000008</v>
      </c>
      <c r="J12" s="284">
        <v>42000211.519000001</v>
      </c>
      <c r="K12" s="284">
        <v>41201909.791199997</v>
      </c>
      <c r="L12" s="284">
        <v>40869569.943999998</v>
      </c>
      <c r="M12" s="284">
        <v>36555342.497454554</v>
      </c>
      <c r="N12" s="284">
        <v>42731659.746454544</v>
      </c>
    </row>
    <row r="13" spans="1:14" x14ac:dyDescent="0.2">
      <c r="A13" s="13">
        <f t="shared" si="1"/>
        <v>6</v>
      </c>
      <c r="B13" s="12" t="s">
        <v>161</v>
      </c>
      <c r="C13" s="285">
        <v>1.9091E-2</v>
      </c>
      <c r="D13" s="285">
        <v>1.9091E-2</v>
      </c>
      <c r="E13" s="285">
        <v>1.9091E-2</v>
      </c>
      <c r="F13" s="285">
        <v>1.9091E-2</v>
      </c>
      <c r="G13" s="285">
        <v>1.7722000000000002E-2</v>
      </c>
      <c r="H13" s="217">
        <v>1.7722000000000002E-2</v>
      </c>
      <c r="I13" s="217">
        <v>1.7722000000000002E-2</v>
      </c>
      <c r="J13" s="217">
        <v>1.7722000000000002E-2</v>
      </c>
      <c r="K13" s="217">
        <v>1.7722000000000002E-2</v>
      </c>
      <c r="L13" s="217">
        <v>1.7722000000000002E-2</v>
      </c>
      <c r="M13" s="217">
        <v>1.7722000000000002E-2</v>
      </c>
      <c r="N13" s="217">
        <v>1.7722000000000002E-2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822791.57292388123</v>
      </c>
      <c r="D14" s="21">
        <f t="shared" si="3"/>
        <v>763005.63046656235</v>
      </c>
      <c r="E14" s="21">
        <f t="shared" si="3"/>
        <v>777159.86390098953</v>
      </c>
      <c r="F14" s="21">
        <f t="shared" si="3"/>
        <v>854856.166584266</v>
      </c>
      <c r="G14" s="21">
        <f t="shared" si="3"/>
        <v>525165.40327408188</v>
      </c>
      <c r="H14" s="21">
        <f t="shared" si="3"/>
        <v>668387.40741675231</v>
      </c>
      <c r="I14" s="21">
        <f t="shared" si="3"/>
        <v>855114.04572992818</v>
      </c>
      <c r="J14" s="21">
        <f t="shared" si="3"/>
        <v>744327.7485397181</v>
      </c>
      <c r="K14" s="21">
        <f t="shared" si="3"/>
        <v>730180.24531964643</v>
      </c>
      <c r="L14" s="21">
        <f t="shared" si="3"/>
        <v>724290.518547568</v>
      </c>
      <c r="M14" s="21">
        <f t="shared" si="3"/>
        <v>647833.77973988967</v>
      </c>
      <c r="N14" s="21">
        <f t="shared" si="3"/>
        <v>757290.47402666754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11671491.088</v>
      </c>
      <c r="H16" s="284">
        <v>452669.13000000082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v>1.9091E-2</v>
      </c>
      <c r="D17" s="217">
        <v>1.9091E-2</v>
      </c>
      <c r="E17" s="217">
        <v>1.9091E-2</v>
      </c>
      <c r="F17" s="217">
        <v>1.9091E-2</v>
      </c>
      <c r="G17" s="217">
        <v>1.9091E-2</v>
      </c>
      <c r="H17" s="217">
        <v>1.9091E-2</v>
      </c>
      <c r="I17" s="217">
        <v>1.9091E-2</v>
      </c>
      <c r="J17" s="217">
        <v>1.9091E-2</v>
      </c>
      <c r="K17" s="217">
        <v>1.9091E-2</v>
      </c>
      <c r="L17" s="217">
        <v>1.9091E-2</v>
      </c>
      <c r="M17" s="217">
        <v>1.9091E-2</v>
      </c>
      <c r="N17" s="217">
        <v>1.9091E-2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222820.436361008</v>
      </c>
      <c r="H18" s="21">
        <f t="shared" si="4"/>
        <v>8641.9063608300166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822791.57292388123</v>
      </c>
      <c r="D20" s="21">
        <f t="shared" si="5"/>
        <v>763005.63046656235</v>
      </c>
      <c r="E20" s="21">
        <f t="shared" si="5"/>
        <v>777159.86390098953</v>
      </c>
      <c r="F20" s="21">
        <f t="shared" si="5"/>
        <v>854856.166584266</v>
      </c>
      <c r="G20" s="21">
        <f t="shared" si="5"/>
        <v>747985.83963508985</v>
      </c>
      <c r="H20" s="21">
        <f t="shared" si="5"/>
        <v>677029.31377758237</v>
      </c>
      <c r="I20" s="21">
        <f t="shared" si="5"/>
        <v>855114.04572992818</v>
      </c>
      <c r="J20" s="21">
        <f t="shared" si="5"/>
        <v>744327.7485397181</v>
      </c>
      <c r="K20" s="21">
        <f t="shared" si="5"/>
        <v>730180.24531964643</v>
      </c>
      <c r="L20" s="21">
        <f t="shared" si="5"/>
        <v>724290.518547568</v>
      </c>
      <c r="M20" s="21">
        <f>M14+M18</f>
        <v>647833.77973988967</v>
      </c>
      <c r="N20" s="21">
        <f>N14+N18</f>
        <v>757290.47402666754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259656.44974879408</v>
      </c>
      <c r="D22" s="21">
        <f t="shared" si="6"/>
        <v>75185.836047363584</v>
      </c>
      <c r="E22" s="21">
        <f t="shared" si="6"/>
        <v>77014.670536128338</v>
      </c>
      <c r="F22" s="21">
        <f t="shared" si="6"/>
        <v>-2193.5253774099983</v>
      </c>
      <c r="G22" s="21">
        <f t="shared" si="6"/>
        <v>265948.2403649101</v>
      </c>
      <c r="H22" s="21">
        <f t="shared" si="6"/>
        <v>185386.04622241762</v>
      </c>
      <c r="I22" s="21">
        <f t="shared" si="6"/>
        <v>19917.464270071709</v>
      </c>
      <c r="J22" s="21">
        <f t="shared" si="6"/>
        <v>386121.18146028183</v>
      </c>
      <c r="K22" s="21">
        <f t="shared" si="6"/>
        <v>74550.134680353571</v>
      </c>
      <c r="L22" s="21">
        <f t="shared" si="6"/>
        <v>202570.611452432</v>
      </c>
      <c r="M22" s="21">
        <f t="shared" si="6"/>
        <v>197016.89026011026</v>
      </c>
      <c r="N22" s="21">
        <f t="shared" si="6"/>
        <v>218651.1859733325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2861.5010753582378</v>
      </c>
      <c r="D24" s="61">
        <v>5507.794144135486</v>
      </c>
      <c r="E24" s="61">
        <v>5590.9422877434508</v>
      </c>
      <c r="F24" s="61">
        <v>5819.6659321217658</v>
      </c>
      <c r="G24" s="61">
        <v>5648.5465688662307</v>
      </c>
      <c r="H24" s="61">
        <v>5810.2917714268069</v>
      </c>
      <c r="I24" s="61">
        <v>6237.759640969015</v>
      </c>
      <c r="J24" s="61">
        <v>6741.9911573720883</v>
      </c>
      <c r="K24" s="61">
        <v>7367.5420946799777</v>
      </c>
      <c r="L24" s="61">
        <v>8095.3052016703396</v>
      </c>
      <c r="M24" s="61">
        <v>8653.6624093165028</v>
      </c>
      <c r="N24" s="61">
        <v>9238.183702726772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362060.18735768338</v>
      </c>
      <c r="D26" s="21">
        <f t="shared" ref="D26:N26" si="7">C26+D22+D24</f>
        <v>442753.81754918245</v>
      </c>
      <c r="E26" s="21">
        <f t="shared" si="7"/>
        <v>525359.43037305423</v>
      </c>
      <c r="F26" s="21">
        <f t="shared" si="7"/>
        <v>528985.57092776604</v>
      </c>
      <c r="G26" s="21">
        <f t="shared" si="7"/>
        <v>800582.35786154238</v>
      </c>
      <c r="H26" s="21">
        <f t="shared" si="7"/>
        <v>991778.69585538679</v>
      </c>
      <c r="I26" s="21">
        <f t="shared" si="7"/>
        <v>1017933.9197664275</v>
      </c>
      <c r="J26" s="21">
        <f t="shared" si="7"/>
        <v>1410797.0923840813</v>
      </c>
      <c r="K26" s="21">
        <f t="shared" si="7"/>
        <v>1492714.7691591149</v>
      </c>
      <c r="L26" s="21">
        <f t="shared" si="7"/>
        <v>1703380.6858132172</v>
      </c>
      <c r="M26" s="21">
        <f t="shared" si="7"/>
        <v>1909051.2384826441</v>
      </c>
      <c r="N26" s="21">
        <f t="shared" si="7"/>
        <v>2136940.6081587034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1.5690000000000001E-3</v>
      </c>
      <c r="H28" s="290">
        <v>1.5690000000000001E-3</v>
      </c>
      <c r="I28" s="290">
        <v>1.5690000000000001E-3</v>
      </c>
      <c r="J28" s="290">
        <v>1.5690000000000001E-3</v>
      </c>
      <c r="K28" s="290">
        <v>1.5690000000000001E-3</v>
      </c>
      <c r="L28" s="290">
        <v>1.5690000000000001E-3</v>
      </c>
      <c r="M28" s="290">
        <v>1.5690000000000001E-3</v>
      </c>
      <c r="N28" s="290">
        <v>1.5690000000000001E-3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57536.365295342381</v>
      </c>
      <c r="D32" s="21">
        <f t="shared" si="8"/>
        <v>53355.639656008629</v>
      </c>
      <c r="E32" s="21">
        <f t="shared" si="8"/>
        <v>54345.420266503643</v>
      </c>
      <c r="F32" s="21">
        <f t="shared" si="8"/>
        <v>59778.58584621</v>
      </c>
      <c r="G32" s="21">
        <f t="shared" si="8"/>
        <v>62076.447810302729</v>
      </c>
      <c r="H32" s="21">
        <f t="shared" si="8"/>
        <v>59779.341064020278</v>
      </c>
      <c r="I32" s="21">
        <f t="shared" si="8"/>
        <v>75706.688734356023</v>
      </c>
      <c r="J32" s="21">
        <f t="shared" si="8"/>
        <v>65898.331873311006</v>
      </c>
      <c r="K32" s="21">
        <f t="shared" si="8"/>
        <v>64645.796462392798</v>
      </c>
      <c r="L32" s="21">
        <f t="shared" si="8"/>
        <v>64124.355242136</v>
      </c>
      <c r="M32" s="21">
        <f t="shared" si="8"/>
        <v>57355.332378506195</v>
      </c>
      <c r="N32" s="21">
        <f t="shared" si="8"/>
        <v>67045.974142187188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279918.40382961801</v>
      </c>
      <c r="D34" s="21">
        <f t="shared" ref="D34:N34" si="9">C34+D22+D24-D32</f>
        <v>307256.39436510846</v>
      </c>
      <c r="E34" s="21">
        <f t="shared" si="9"/>
        <v>335516.58692247659</v>
      </c>
      <c r="F34" s="21">
        <f t="shared" si="9"/>
        <v>279364.14163097832</v>
      </c>
      <c r="G34" s="21">
        <f t="shared" si="9"/>
        <v>488884.48075445194</v>
      </c>
      <c r="H34" s="21">
        <f t="shared" si="9"/>
        <v>620301.47768427606</v>
      </c>
      <c r="I34" s="21">
        <f t="shared" si="9"/>
        <v>570750.01286096079</v>
      </c>
      <c r="J34" s="21">
        <f t="shared" si="9"/>
        <v>897714.8536053038</v>
      </c>
      <c r="K34" s="21">
        <f t="shared" si="9"/>
        <v>914986.7339179446</v>
      </c>
      <c r="L34" s="21">
        <f t="shared" si="9"/>
        <v>1061528.2953299109</v>
      </c>
      <c r="M34" s="21">
        <f t="shared" si="9"/>
        <v>1209843.5156208316</v>
      </c>
      <c r="N34" s="21">
        <f t="shared" si="9"/>
        <v>1370686.9111547037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247293.17</v>
      </c>
      <c r="D40" s="294">
        <f t="shared" si="10"/>
        <v>71605.94</v>
      </c>
      <c r="E40" s="294">
        <f t="shared" si="10"/>
        <v>73347.69</v>
      </c>
      <c r="F40" s="294">
        <f t="shared" si="10"/>
        <v>-2089.08</v>
      </c>
      <c r="G40" s="294">
        <f t="shared" si="10"/>
        <v>253285.38</v>
      </c>
      <c r="H40" s="294">
        <f t="shared" si="10"/>
        <v>176559.08</v>
      </c>
      <c r="I40" s="294">
        <f t="shared" si="10"/>
        <v>18969.11</v>
      </c>
      <c r="J40" s="294">
        <f t="shared" si="10"/>
        <v>367736.41</v>
      </c>
      <c r="K40" s="294">
        <f t="shared" si="10"/>
        <v>71000.5</v>
      </c>
      <c r="L40" s="294">
        <f t="shared" si="10"/>
        <v>192925.41</v>
      </c>
      <c r="M40" s="294">
        <f t="shared" si="10"/>
        <v>187636.13</v>
      </c>
      <c r="N40" s="294">
        <f t="shared" si="10"/>
        <v>208240.33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54911.5</v>
      </c>
      <c r="D42" s="294">
        <f t="shared" si="11"/>
        <v>50921.5</v>
      </c>
      <c r="E42" s="294">
        <f t="shared" si="11"/>
        <v>51866.13</v>
      </c>
      <c r="F42" s="294">
        <f t="shared" si="11"/>
        <v>57051.43</v>
      </c>
      <c r="G42" s="295">
        <f>ROUND(((G12*G28*G38)+(G16*G30*G36)),2)</f>
        <v>59151.79</v>
      </c>
      <c r="H42" s="295">
        <f t="shared" ref="H42:N42" si="12">ROUND(((H12*H28*H38)+(H16*H30*H36)),2)</f>
        <v>56934.21</v>
      </c>
      <c r="I42" s="295">
        <f t="shared" si="12"/>
        <v>72101.990000000005</v>
      </c>
      <c r="J42" s="295">
        <f t="shared" si="12"/>
        <v>62760.65</v>
      </c>
      <c r="K42" s="295">
        <f t="shared" si="12"/>
        <v>61567.75</v>
      </c>
      <c r="L42" s="295">
        <f t="shared" si="12"/>
        <v>61071.14</v>
      </c>
      <c r="M42" s="295">
        <f t="shared" si="12"/>
        <v>54624.42</v>
      </c>
      <c r="N42" s="295">
        <f t="shared" si="12"/>
        <v>63853.65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13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803</v>
      </c>
      <c r="D8" s="284">
        <v>798</v>
      </c>
      <c r="E8" s="284">
        <v>799</v>
      </c>
      <c r="F8" s="284">
        <v>803</v>
      </c>
      <c r="G8" s="284">
        <v>832</v>
      </c>
      <c r="H8" s="284">
        <v>861</v>
      </c>
      <c r="I8" s="284">
        <v>859</v>
      </c>
      <c r="J8" s="284">
        <v>863</v>
      </c>
      <c r="K8" s="284">
        <v>863</v>
      </c>
      <c r="L8" s="284">
        <v>850</v>
      </c>
      <c r="M8" s="284">
        <v>820</v>
      </c>
      <c r="N8" s="284">
        <v>822</v>
      </c>
    </row>
    <row r="9" spans="1:14" x14ac:dyDescent="0.2">
      <c r="A9" s="13">
        <f>A8+1</f>
        <v>2</v>
      </c>
      <c r="B9" s="12" t="s">
        <v>342</v>
      </c>
      <c r="C9" s="63">
        <v>5713.9573087144718</v>
      </c>
      <c r="D9" s="63">
        <v>6317.7271641119523</v>
      </c>
      <c r="E9" s="63">
        <v>5649.8035034642171</v>
      </c>
      <c r="F9" s="63">
        <v>4948.553598362706</v>
      </c>
      <c r="G9" s="63">
        <v>3829.79</v>
      </c>
      <c r="H9" s="63">
        <v>4045.72</v>
      </c>
      <c r="I9" s="63">
        <v>4184.43</v>
      </c>
      <c r="J9" s="63">
        <v>4133.05</v>
      </c>
      <c r="K9" s="63">
        <v>4443.08</v>
      </c>
      <c r="L9" s="63">
        <v>4676.8500000000004</v>
      </c>
      <c r="M9" s="63">
        <v>5330.93</v>
      </c>
      <c r="N9" s="63">
        <v>5991.71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4588307.7188977208</v>
      </c>
      <c r="D10" s="21">
        <f t="shared" si="2"/>
        <v>5041546.2769613378</v>
      </c>
      <c r="E10" s="21">
        <f t="shared" si="2"/>
        <v>4514192.9992679097</v>
      </c>
      <c r="F10" s="21">
        <f t="shared" si="2"/>
        <v>3973688.5394852529</v>
      </c>
      <c r="G10" s="21">
        <f t="shared" si="2"/>
        <v>3186385.28</v>
      </c>
      <c r="H10" s="21">
        <f t="shared" si="2"/>
        <v>3483364.92</v>
      </c>
      <c r="I10" s="21">
        <f t="shared" si="2"/>
        <v>3594425.37</v>
      </c>
      <c r="J10" s="21">
        <f t="shared" si="2"/>
        <v>3566822.1500000004</v>
      </c>
      <c r="K10" s="21">
        <f t="shared" si="2"/>
        <v>3834378.04</v>
      </c>
      <c r="L10" s="21">
        <f t="shared" si="2"/>
        <v>3975322.5000000005</v>
      </c>
      <c r="M10" s="21">
        <f t="shared" si="2"/>
        <v>4371362.6000000006</v>
      </c>
      <c r="N10" s="21">
        <f t="shared" si="2"/>
        <v>4925185.62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374904.91110059689</v>
      </c>
      <c r="D12" s="284">
        <v>390195.35283994681</v>
      </c>
      <c r="E12" s="284">
        <v>364808.80696792272</v>
      </c>
      <c r="F12" s="284">
        <v>363747.5548832725</v>
      </c>
      <c r="G12" s="284">
        <v>171904.9385525879</v>
      </c>
      <c r="H12" s="284">
        <v>389092.57034421532</v>
      </c>
      <c r="I12" s="284">
        <v>410978.28616230143</v>
      </c>
      <c r="J12" s="284">
        <v>442867.31242333265</v>
      </c>
      <c r="K12" s="284">
        <v>407723.76927612448</v>
      </c>
      <c r="L12" s="284">
        <v>396138.67754773388</v>
      </c>
      <c r="M12" s="284">
        <v>368305.99440964602</v>
      </c>
      <c r="N12" s="284">
        <v>393085.1890455996</v>
      </c>
    </row>
    <row r="13" spans="1:14" x14ac:dyDescent="0.2">
      <c r="A13" s="13">
        <f t="shared" si="1"/>
        <v>6</v>
      </c>
      <c r="B13" s="12" t="s">
        <v>338</v>
      </c>
      <c r="C13" s="62">
        <v>12.47</v>
      </c>
      <c r="D13" s="62">
        <v>12.47</v>
      </c>
      <c r="E13" s="62">
        <v>12.47</v>
      </c>
      <c r="F13" s="63">
        <v>8.32</v>
      </c>
      <c r="G13" s="63">
        <v>8.01</v>
      </c>
      <c r="H13" s="115">
        <v>8.01</v>
      </c>
      <c r="I13" s="115">
        <v>8.01</v>
      </c>
      <c r="J13" s="115">
        <v>8.01</v>
      </c>
      <c r="K13" s="115">
        <v>8.01</v>
      </c>
      <c r="L13" s="63">
        <v>12.01</v>
      </c>
      <c r="M13" s="115">
        <v>12.01</v>
      </c>
      <c r="N13" s="115">
        <v>12.01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4675064.2414244432</v>
      </c>
      <c r="D14" s="21">
        <f t="shared" si="3"/>
        <v>4865736.0499141365</v>
      </c>
      <c r="E14" s="21">
        <f t="shared" si="3"/>
        <v>4549165.8228899967</v>
      </c>
      <c r="F14" s="21">
        <f t="shared" si="3"/>
        <v>3026379.6566288276</v>
      </c>
      <c r="G14" s="21">
        <f t="shared" si="3"/>
        <v>1376958.557806229</v>
      </c>
      <c r="H14" s="21">
        <f t="shared" si="3"/>
        <v>3116631.4884571647</v>
      </c>
      <c r="I14" s="21">
        <f t="shared" si="3"/>
        <v>3291936.0721600344</v>
      </c>
      <c r="J14" s="21">
        <f t="shared" si="3"/>
        <v>3547367.1725108945</v>
      </c>
      <c r="K14" s="21">
        <f t="shared" si="3"/>
        <v>3265867.3919017571</v>
      </c>
      <c r="L14" s="21">
        <f t="shared" si="3"/>
        <v>4757625.5173482839</v>
      </c>
      <c r="M14" s="21">
        <f t="shared" si="3"/>
        <v>4423354.9928598488</v>
      </c>
      <c r="N14" s="21">
        <f t="shared" si="3"/>
        <v>4720953.1204376509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300">
        <v>0</v>
      </c>
      <c r="D16" s="300">
        <v>0</v>
      </c>
      <c r="E16" s="300">
        <v>0</v>
      </c>
      <c r="F16" s="300">
        <v>0</v>
      </c>
      <c r="G16" s="284">
        <v>218311.40004144708</v>
      </c>
      <c r="H16" s="284">
        <v>5799.2297757952856</v>
      </c>
      <c r="I16" s="300">
        <v>0</v>
      </c>
      <c r="J16" s="300">
        <v>0</v>
      </c>
      <c r="K16" s="300">
        <v>0</v>
      </c>
      <c r="L16" s="300">
        <v>0</v>
      </c>
      <c r="M16" s="300">
        <v>0</v>
      </c>
      <c r="N16" s="300">
        <v>0</v>
      </c>
    </row>
    <row r="17" spans="1:14" x14ac:dyDescent="0.2">
      <c r="A17" s="13">
        <f t="shared" si="1"/>
        <v>10</v>
      </c>
      <c r="B17" s="12" t="s">
        <v>338</v>
      </c>
      <c r="C17" s="115">
        <v>12.47</v>
      </c>
      <c r="D17" s="115">
        <v>12.47</v>
      </c>
      <c r="E17" s="115">
        <v>12.47</v>
      </c>
      <c r="F17" s="115">
        <v>8.32</v>
      </c>
      <c r="G17" s="115">
        <v>8.32</v>
      </c>
      <c r="H17" s="115">
        <v>8.32</v>
      </c>
      <c r="I17" s="115">
        <v>8.32</v>
      </c>
      <c r="J17" s="115">
        <v>8.32</v>
      </c>
      <c r="K17" s="115">
        <v>8.32</v>
      </c>
      <c r="L17" s="115">
        <v>12.47</v>
      </c>
      <c r="M17" s="115">
        <v>12.47</v>
      </c>
      <c r="N17" s="115">
        <v>12.47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1816350.8483448399</v>
      </c>
      <c r="H18" s="21">
        <f t="shared" si="4"/>
        <v>48249.591734616777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4675064.2414244432</v>
      </c>
      <c r="D20" s="21">
        <f t="shared" si="5"/>
        <v>4865736.0499141365</v>
      </c>
      <c r="E20" s="21">
        <f t="shared" si="5"/>
        <v>4549165.8228899967</v>
      </c>
      <c r="F20" s="21">
        <f t="shared" si="5"/>
        <v>3026379.6566288276</v>
      </c>
      <c r="G20" s="21">
        <f t="shared" si="5"/>
        <v>3193309.4061510689</v>
      </c>
      <c r="H20" s="21">
        <f t="shared" si="5"/>
        <v>3164881.0801917813</v>
      </c>
      <c r="I20" s="21">
        <f t="shared" si="5"/>
        <v>3291936.0721600344</v>
      </c>
      <c r="J20" s="21">
        <f t="shared" si="5"/>
        <v>3547367.1725108945</v>
      </c>
      <c r="K20" s="21">
        <f t="shared" si="5"/>
        <v>3265867.3919017571</v>
      </c>
      <c r="L20" s="21">
        <f t="shared" si="5"/>
        <v>4757625.5173482839</v>
      </c>
      <c r="M20" s="21">
        <f>M14+M18</f>
        <v>4423354.9928598488</v>
      </c>
      <c r="N20" s="21">
        <f>N14+N18</f>
        <v>4720953.1204376509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-86756.522526722401</v>
      </c>
      <c r="D22" s="21">
        <f t="shared" si="6"/>
        <v>175810.22704720125</v>
      </c>
      <c r="E22" s="21">
        <f t="shared" si="6"/>
        <v>-34972.823622087017</v>
      </c>
      <c r="F22" s="21">
        <f t="shared" si="6"/>
        <v>947308.88285642536</v>
      </c>
      <c r="G22" s="21">
        <f t="shared" si="6"/>
        <v>-6924.1261510690674</v>
      </c>
      <c r="H22" s="21">
        <f t="shared" si="6"/>
        <v>318483.83980821865</v>
      </c>
      <c r="I22" s="21">
        <f t="shared" si="6"/>
        <v>302489.29783996567</v>
      </c>
      <c r="J22" s="21">
        <f t="shared" si="6"/>
        <v>19454.977489105891</v>
      </c>
      <c r="K22" s="21">
        <f t="shared" si="6"/>
        <v>568510.64809824293</v>
      </c>
      <c r="L22" s="21">
        <f t="shared" si="6"/>
        <v>-782303.01734828344</v>
      </c>
      <c r="M22" s="21">
        <f t="shared" si="6"/>
        <v>-51992.392859848216</v>
      </c>
      <c r="N22" s="21">
        <f t="shared" si="6"/>
        <v>204232.49956234917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269.86</v>
      </c>
      <c r="D24" s="61">
        <v>649.99</v>
      </c>
      <c r="E24" s="61">
        <v>1114.43</v>
      </c>
      <c r="F24" s="61">
        <v>3020.73</v>
      </c>
      <c r="G24" s="61">
        <v>3885.22</v>
      </c>
      <c r="H24" s="61">
        <v>3557.26</v>
      </c>
      <c r="I24" s="61">
        <v>4968.25</v>
      </c>
      <c r="J24" s="61">
        <v>5651.28</v>
      </c>
      <c r="K24" s="61">
        <v>6829.1</v>
      </c>
      <c r="L24" s="61">
        <v>6884.95</v>
      </c>
      <c r="M24" s="61">
        <v>5322.23</v>
      </c>
      <c r="N24" s="61">
        <v>5700.97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1654883.6868905632</v>
      </c>
      <c r="D26" s="21">
        <f t="shared" ref="D26:N26" si="7">C26+D22+D24</f>
        <v>1831343.9039377645</v>
      </c>
      <c r="E26" s="21">
        <f t="shared" si="7"/>
        <v>1797485.5103156774</v>
      </c>
      <c r="F26" s="21">
        <f t="shared" si="7"/>
        <v>2747815.123172103</v>
      </c>
      <c r="G26" s="21">
        <f t="shared" si="7"/>
        <v>2744776.2170210341</v>
      </c>
      <c r="H26" s="21">
        <f t="shared" si="7"/>
        <v>3066817.3168292525</v>
      </c>
      <c r="I26" s="21">
        <f t="shared" si="7"/>
        <v>3374274.8646692182</v>
      </c>
      <c r="J26" s="21">
        <f t="shared" si="7"/>
        <v>3399381.1221583239</v>
      </c>
      <c r="K26" s="21">
        <f t="shared" si="7"/>
        <v>3974720.8702565669</v>
      </c>
      <c r="L26" s="21">
        <f t="shared" si="7"/>
        <v>3199302.8029082837</v>
      </c>
      <c r="M26" s="21">
        <f t="shared" si="7"/>
        <v>3152632.6400484354</v>
      </c>
      <c r="N26" s="21">
        <f t="shared" si="7"/>
        <v>3362566.1096107848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-0.17</v>
      </c>
      <c r="D28" s="302">
        <v>-0.17</v>
      </c>
      <c r="E28" s="302">
        <v>-0.17</v>
      </c>
      <c r="F28" s="302">
        <v>-0.17</v>
      </c>
      <c r="G28" s="301">
        <v>-0.06</v>
      </c>
      <c r="H28" s="303">
        <v>-0.06</v>
      </c>
      <c r="I28" s="303">
        <v>-0.06</v>
      </c>
      <c r="J28" s="303">
        <v>-0.06</v>
      </c>
      <c r="K28" s="303">
        <v>-0.06</v>
      </c>
      <c r="L28" s="303">
        <v>-0.06</v>
      </c>
      <c r="M28" s="303">
        <v>-0.06</v>
      </c>
      <c r="N28" s="303">
        <v>-0.06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-0.17</v>
      </c>
      <c r="D30" s="302">
        <v>-0.17</v>
      </c>
      <c r="E30" s="302">
        <v>-0.17</v>
      </c>
      <c r="F30" s="302">
        <v>-0.17</v>
      </c>
      <c r="G30" s="302">
        <v>-0.17</v>
      </c>
      <c r="H30" s="302">
        <v>-0.17</v>
      </c>
      <c r="I30" s="302">
        <v>-0.17</v>
      </c>
      <c r="J30" s="302">
        <v>-0.17</v>
      </c>
      <c r="K30" s="302">
        <v>-0.17</v>
      </c>
      <c r="L30" s="302">
        <v>-0.17</v>
      </c>
      <c r="M30" s="302">
        <v>-0.17</v>
      </c>
      <c r="N30" s="302">
        <v>-0.17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-63733.834887101475</v>
      </c>
      <c r="D32" s="21">
        <f t="shared" si="8"/>
        <v>-66333.209982790955</v>
      </c>
      <c r="E32" s="21">
        <f t="shared" si="8"/>
        <v>-62017.497184546868</v>
      </c>
      <c r="F32" s="21">
        <f t="shared" si="8"/>
        <v>-61837.084330156329</v>
      </c>
      <c r="G32" s="21">
        <f t="shared" si="8"/>
        <v>-47427.234320201278</v>
      </c>
      <c r="H32" s="21">
        <f t="shared" si="8"/>
        <v>-24331.423282538115</v>
      </c>
      <c r="I32" s="21">
        <f t="shared" si="8"/>
        <v>-24658.697169738087</v>
      </c>
      <c r="J32" s="21">
        <f t="shared" si="8"/>
        <v>-26572.038745399957</v>
      </c>
      <c r="K32" s="21">
        <f t="shared" si="8"/>
        <v>-24463.426156567468</v>
      </c>
      <c r="L32" s="21">
        <f t="shared" si="8"/>
        <v>-23768.320652864033</v>
      </c>
      <c r="M32" s="21">
        <f t="shared" si="8"/>
        <v>-22098.359664578762</v>
      </c>
      <c r="N32" s="21">
        <f t="shared" si="8"/>
        <v>-23585.111342735974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1723320.3672917492</v>
      </c>
      <c r="D34" s="21">
        <f t="shared" ref="D34:N34" si="9">C34+D22+D24-D32</f>
        <v>1966113.7943217414</v>
      </c>
      <c r="E34" s="21">
        <f t="shared" si="9"/>
        <v>1994272.8978842013</v>
      </c>
      <c r="F34" s="21">
        <f t="shared" si="9"/>
        <v>3006439.595070783</v>
      </c>
      <c r="G34" s="21">
        <f t="shared" si="9"/>
        <v>3050827.9232399156</v>
      </c>
      <c r="H34" s="21">
        <f t="shared" si="9"/>
        <v>3397200.4463306721</v>
      </c>
      <c r="I34" s="21">
        <f t="shared" si="9"/>
        <v>3729316.6913403757</v>
      </c>
      <c r="J34" s="21">
        <f t="shared" si="9"/>
        <v>3780994.9875748814</v>
      </c>
      <c r="K34" s="21">
        <f t="shared" si="9"/>
        <v>4380798.1618296914</v>
      </c>
      <c r="L34" s="21">
        <f t="shared" si="9"/>
        <v>3629148.4151342721</v>
      </c>
      <c r="M34" s="21">
        <f t="shared" si="9"/>
        <v>3604576.6119390028</v>
      </c>
      <c r="N34" s="21">
        <f t="shared" si="9"/>
        <v>3838095.1928440882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-82625.7</v>
      </c>
      <c r="D40" s="294">
        <f t="shared" si="10"/>
        <v>167439.20000000001</v>
      </c>
      <c r="E40" s="294">
        <f t="shared" si="10"/>
        <v>-33307.629999999997</v>
      </c>
      <c r="F40" s="294">
        <f t="shared" si="10"/>
        <v>902203.72</v>
      </c>
      <c r="G40" s="294">
        <f t="shared" si="10"/>
        <v>-6594.44</v>
      </c>
      <c r="H40" s="294">
        <f t="shared" si="10"/>
        <v>303319.55</v>
      </c>
      <c r="I40" s="294">
        <f t="shared" si="10"/>
        <v>288086.57</v>
      </c>
      <c r="J40" s="294">
        <f t="shared" si="10"/>
        <v>18528.650000000001</v>
      </c>
      <c r="K40" s="294">
        <f t="shared" si="10"/>
        <v>541441.57999999996</v>
      </c>
      <c r="L40" s="294">
        <f t="shared" si="10"/>
        <v>-745054.44</v>
      </c>
      <c r="M40" s="294">
        <f t="shared" si="10"/>
        <v>-49516.83</v>
      </c>
      <c r="N40" s="294">
        <f t="shared" si="10"/>
        <v>194508.17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-60826.23</v>
      </c>
      <c r="D42" s="294">
        <f t="shared" si="11"/>
        <v>-63307.02</v>
      </c>
      <c r="E42" s="294">
        <f t="shared" si="11"/>
        <v>-59188.2</v>
      </c>
      <c r="F42" s="294">
        <f t="shared" si="11"/>
        <v>-59016.01</v>
      </c>
      <c r="G42" s="295">
        <f>ROUND(((G12*G28*G38)+(G16*G30*G36)),2)</f>
        <v>-45243</v>
      </c>
      <c r="H42" s="295">
        <f t="shared" ref="H42:N42" si="12">ROUND(((H12*H28*H38)+(H16*H30*H36)),2)</f>
        <v>-23174.87</v>
      </c>
      <c r="I42" s="295">
        <f t="shared" si="12"/>
        <v>-23484.6</v>
      </c>
      <c r="J42" s="295">
        <f t="shared" si="12"/>
        <v>-25306.84</v>
      </c>
      <c r="K42" s="295">
        <f t="shared" si="12"/>
        <v>-23298.62</v>
      </c>
      <c r="L42" s="295">
        <f t="shared" si="12"/>
        <v>-22636.62</v>
      </c>
      <c r="M42" s="295">
        <f t="shared" si="12"/>
        <v>-21046.17</v>
      </c>
      <c r="N42" s="295">
        <f t="shared" si="12"/>
        <v>-22462.13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7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482</v>
      </c>
      <c r="D8" s="284">
        <v>480</v>
      </c>
      <c r="E8" s="284">
        <v>481</v>
      </c>
      <c r="F8" s="284">
        <v>483</v>
      </c>
      <c r="G8" s="284">
        <v>482</v>
      </c>
      <c r="H8" s="284">
        <v>483</v>
      </c>
      <c r="I8" s="284">
        <v>483</v>
      </c>
      <c r="J8" s="284">
        <v>482</v>
      </c>
      <c r="K8" s="284">
        <v>481</v>
      </c>
      <c r="L8" s="284">
        <v>482</v>
      </c>
      <c r="M8" s="284">
        <v>482</v>
      </c>
      <c r="N8" s="284">
        <v>481</v>
      </c>
    </row>
    <row r="9" spans="1:14" x14ac:dyDescent="0.2">
      <c r="A9" s="13">
        <f>A8+1</f>
        <v>2</v>
      </c>
      <c r="B9" s="12" t="s">
        <v>342</v>
      </c>
      <c r="C9" s="63">
        <v>5823.0945869090301</v>
      </c>
      <c r="D9" s="63">
        <v>6925.5492398239439</v>
      </c>
      <c r="E9" s="63">
        <v>6175.2836368364688</v>
      </c>
      <c r="F9" s="63">
        <v>5131.9223715099652</v>
      </c>
      <c r="G9" s="63">
        <v>4198.53</v>
      </c>
      <c r="H9" s="63">
        <v>4405.1099999999997</v>
      </c>
      <c r="I9" s="63">
        <v>4071.69</v>
      </c>
      <c r="J9" s="63">
        <v>5562.83</v>
      </c>
      <c r="K9" s="63">
        <v>4512.7299999999996</v>
      </c>
      <c r="L9" s="63">
        <v>5041.28</v>
      </c>
      <c r="M9" s="63">
        <v>5470.96</v>
      </c>
      <c r="N9" s="63">
        <v>7031.94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2806731.5908901524</v>
      </c>
      <c r="D10" s="21">
        <f t="shared" si="2"/>
        <v>3324263.6351154931</v>
      </c>
      <c r="E10" s="21">
        <f t="shared" si="2"/>
        <v>2970311.4293183414</v>
      </c>
      <c r="F10" s="21">
        <f t="shared" si="2"/>
        <v>2478718.5054393131</v>
      </c>
      <c r="G10" s="21">
        <f t="shared" si="2"/>
        <v>2023691.46</v>
      </c>
      <c r="H10" s="21">
        <f t="shared" si="2"/>
        <v>2127668.13</v>
      </c>
      <c r="I10" s="21">
        <f t="shared" si="2"/>
        <v>1966626.27</v>
      </c>
      <c r="J10" s="21">
        <f t="shared" si="2"/>
        <v>2681284.06</v>
      </c>
      <c r="K10" s="21">
        <f t="shared" si="2"/>
        <v>2170623.13</v>
      </c>
      <c r="L10" s="21">
        <f t="shared" si="2"/>
        <v>2429896.96</v>
      </c>
      <c r="M10" s="21">
        <f t="shared" si="2"/>
        <v>2637002.7200000002</v>
      </c>
      <c r="N10" s="21">
        <f t="shared" si="2"/>
        <v>3382363.1399999997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276299.12602907966</v>
      </c>
      <c r="D12" s="284">
        <v>276804.64027178002</v>
      </c>
      <c r="E12" s="284">
        <v>251659.89437819421</v>
      </c>
      <c r="F12" s="284">
        <v>271601.54032527207</v>
      </c>
      <c r="G12" s="284">
        <v>106247.39682539685</v>
      </c>
      <c r="H12" s="284">
        <v>258225.76455026455</v>
      </c>
      <c r="I12" s="284">
        <v>276987.59556361049</v>
      </c>
      <c r="J12" s="284">
        <v>287722.32010582014</v>
      </c>
      <c r="K12" s="284">
        <v>276718.60714285716</v>
      </c>
      <c r="L12" s="284">
        <v>265348.72542797629</v>
      </c>
      <c r="M12" s="284">
        <v>253847.9517393366</v>
      </c>
      <c r="N12" s="284">
        <v>271242.84771854454</v>
      </c>
    </row>
    <row r="13" spans="1:14" x14ac:dyDescent="0.2">
      <c r="A13" s="13">
        <f t="shared" si="1"/>
        <v>6</v>
      </c>
      <c r="B13" s="12" t="s">
        <v>338</v>
      </c>
      <c r="C13" s="62">
        <v>11.56</v>
      </c>
      <c r="D13" s="62">
        <v>11.56</v>
      </c>
      <c r="E13" s="62">
        <v>11.56</v>
      </c>
      <c r="F13" s="63">
        <v>7.7</v>
      </c>
      <c r="G13" s="63">
        <v>7.42</v>
      </c>
      <c r="H13" s="115">
        <v>7.42</v>
      </c>
      <c r="I13" s="115">
        <v>7.42</v>
      </c>
      <c r="J13" s="115">
        <v>7.42</v>
      </c>
      <c r="K13" s="115">
        <v>7.42</v>
      </c>
      <c r="L13" s="63">
        <v>11.13</v>
      </c>
      <c r="M13" s="115">
        <v>11.13</v>
      </c>
      <c r="N13" s="115">
        <v>11.13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3194017.8968961611</v>
      </c>
      <c r="D14" s="21">
        <f t="shared" si="3"/>
        <v>3199861.6415417772</v>
      </c>
      <c r="E14" s="21">
        <f t="shared" si="3"/>
        <v>2909188.3790119253</v>
      </c>
      <c r="F14" s="21">
        <f t="shared" si="3"/>
        <v>2091331.8605045951</v>
      </c>
      <c r="G14" s="21">
        <f t="shared" si="3"/>
        <v>788355.6844444446</v>
      </c>
      <c r="H14" s="21">
        <f t="shared" si="3"/>
        <v>1916035.1729629629</v>
      </c>
      <c r="I14" s="21">
        <f t="shared" si="3"/>
        <v>2055247.9590819899</v>
      </c>
      <c r="J14" s="21">
        <f t="shared" si="3"/>
        <v>2134899.6151851853</v>
      </c>
      <c r="K14" s="21">
        <f t="shared" si="3"/>
        <v>2053252.0650000002</v>
      </c>
      <c r="L14" s="21">
        <f t="shared" si="3"/>
        <v>2953331.3140133764</v>
      </c>
      <c r="M14" s="21">
        <f t="shared" si="3"/>
        <v>2825327.7028588164</v>
      </c>
      <c r="N14" s="21">
        <f t="shared" si="3"/>
        <v>3018932.8951074011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284">
        <v>0</v>
      </c>
      <c r="D16" s="284">
        <v>0</v>
      </c>
      <c r="E16" s="284">
        <v>0</v>
      </c>
      <c r="F16" s="284">
        <v>0</v>
      </c>
      <c r="G16" s="284">
        <v>169694.05183027193</v>
      </c>
      <c r="H16" s="284">
        <v>1336.706966268983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338</v>
      </c>
      <c r="C17" s="115">
        <v>11.56</v>
      </c>
      <c r="D17" s="115">
        <v>11.56</v>
      </c>
      <c r="E17" s="115">
        <v>11.56</v>
      </c>
      <c r="F17" s="115">
        <v>7.7</v>
      </c>
      <c r="G17" s="115">
        <v>7.7</v>
      </c>
      <c r="H17" s="115">
        <v>7.7</v>
      </c>
      <c r="I17" s="115">
        <v>7.7</v>
      </c>
      <c r="J17" s="115">
        <v>7.7</v>
      </c>
      <c r="K17" s="115">
        <v>7.7</v>
      </c>
      <c r="L17" s="115">
        <v>11.56</v>
      </c>
      <c r="M17" s="115">
        <v>11.56</v>
      </c>
      <c r="N17" s="115">
        <v>11.56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1306644.1990930939</v>
      </c>
      <c r="H18" s="21">
        <f t="shared" si="4"/>
        <v>10292.64364027117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3194017.8968961611</v>
      </c>
      <c r="D20" s="21">
        <f t="shared" si="5"/>
        <v>3199861.6415417772</v>
      </c>
      <c r="E20" s="21">
        <f t="shared" si="5"/>
        <v>2909188.3790119253</v>
      </c>
      <c r="F20" s="21">
        <f t="shared" si="5"/>
        <v>2091331.8605045951</v>
      </c>
      <c r="G20" s="21">
        <f t="shared" si="5"/>
        <v>2094999.8835375383</v>
      </c>
      <c r="H20" s="21">
        <f t="shared" si="5"/>
        <v>1926327.816603234</v>
      </c>
      <c r="I20" s="21">
        <f t="shared" si="5"/>
        <v>2055247.9590819899</v>
      </c>
      <c r="J20" s="21">
        <f t="shared" si="5"/>
        <v>2134899.6151851853</v>
      </c>
      <c r="K20" s="21">
        <f t="shared" si="5"/>
        <v>2053252.0650000002</v>
      </c>
      <c r="L20" s="21">
        <f t="shared" si="5"/>
        <v>2953331.3140133764</v>
      </c>
      <c r="M20" s="21">
        <f>M14+M18</f>
        <v>2825327.7028588164</v>
      </c>
      <c r="N20" s="21">
        <f>N14+N18</f>
        <v>3018932.8951074011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-387286.30600600876</v>
      </c>
      <c r="D22" s="21">
        <f t="shared" si="6"/>
        <v>124401.99357371591</v>
      </c>
      <c r="E22" s="21">
        <f t="shared" si="6"/>
        <v>61123.050306416117</v>
      </c>
      <c r="F22" s="21">
        <f t="shared" si="6"/>
        <v>387386.64493471803</v>
      </c>
      <c r="G22" s="21">
        <f t="shared" si="6"/>
        <v>-71308.423537538387</v>
      </c>
      <c r="H22" s="21">
        <f t="shared" si="6"/>
        <v>201340.31339676585</v>
      </c>
      <c r="I22" s="21">
        <f t="shared" si="6"/>
        <v>-88621.689081989927</v>
      </c>
      <c r="J22" s="21">
        <f t="shared" si="6"/>
        <v>546384.44481481472</v>
      </c>
      <c r="K22" s="21">
        <f t="shared" si="6"/>
        <v>117371.06499999971</v>
      </c>
      <c r="L22" s="21">
        <f t="shared" si="6"/>
        <v>-523434.3540133764</v>
      </c>
      <c r="M22" s="21">
        <f t="shared" si="6"/>
        <v>-188324.98285881616</v>
      </c>
      <c r="N22" s="21">
        <f t="shared" si="6"/>
        <v>363430.2448925986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-450.91</v>
      </c>
      <c r="D24" s="61">
        <v>-840.31</v>
      </c>
      <c r="E24" s="61">
        <v>-475.87</v>
      </c>
      <c r="F24" s="61">
        <v>348.76</v>
      </c>
      <c r="G24" s="61">
        <v>222.22</v>
      </c>
      <c r="H24" s="61">
        <v>-227.38</v>
      </c>
      <c r="I24" s="61">
        <v>46.85</v>
      </c>
      <c r="J24" s="61">
        <v>978.51</v>
      </c>
      <c r="K24" s="61">
        <v>2293.5100000000002</v>
      </c>
      <c r="L24" s="61">
        <v>1707.21</v>
      </c>
      <c r="M24" s="61">
        <v>383.78</v>
      </c>
      <c r="N24" s="61">
        <v>806.82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899967.90937490959</v>
      </c>
      <c r="D26" s="21">
        <f t="shared" ref="D26:N26" si="7">C26+D22+D24</f>
        <v>1023529.5929486254</v>
      </c>
      <c r="E26" s="21">
        <f t="shared" si="7"/>
        <v>1084176.7732550413</v>
      </c>
      <c r="F26" s="21">
        <f t="shared" si="7"/>
        <v>1471912.1781897594</v>
      </c>
      <c r="G26" s="21">
        <f t="shared" si="7"/>
        <v>1400825.974652221</v>
      </c>
      <c r="H26" s="21">
        <f t="shared" si="7"/>
        <v>1601938.9080489869</v>
      </c>
      <c r="I26" s="21">
        <f t="shared" si="7"/>
        <v>1513364.0689669971</v>
      </c>
      <c r="J26" s="21">
        <f t="shared" si="7"/>
        <v>2060727.0237818118</v>
      </c>
      <c r="K26" s="21">
        <f t="shared" si="7"/>
        <v>2180391.5987818111</v>
      </c>
      <c r="L26" s="21">
        <f t="shared" si="7"/>
        <v>1658664.4547684346</v>
      </c>
      <c r="M26" s="21">
        <f t="shared" si="7"/>
        <v>1470723.2519096185</v>
      </c>
      <c r="N26" s="21">
        <f t="shared" si="7"/>
        <v>1834960.3168022172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-0.04</v>
      </c>
      <c r="D28" s="302">
        <v>-0.04</v>
      </c>
      <c r="E28" s="302">
        <v>-0.04</v>
      </c>
      <c r="F28" s="302">
        <v>-0.04</v>
      </c>
      <c r="G28" s="301">
        <v>-0.08</v>
      </c>
      <c r="H28" s="303">
        <v>-0.08</v>
      </c>
      <c r="I28" s="303">
        <v>-0.08</v>
      </c>
      <c r="J28" s="303">
        <v>-0.08</v>
      </c>
      <c r="K28" s="303">
        <v>-0.08</v>
      </c>
      <c r="L28" s="303">
        <v>-0.08</v>
      </c>
      <c r="M28" s="303">
        <v>-0.08</v>
      </c>
      <c r="N28" s="303">
        <v>-0.08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-0.04</v>
      </c>
      <c r="D30" s="302">
        <v>-0.04</v>
      </c>
      <c r="E30" s="302">
        <v>-0.04</v>
      </c>
      <c r="F30" s="302">
        <v>-0.04</v>
      </c>
      <c r="G30" s="302">
        <v>-0.04</v>
      </c>
      <c r="H30" s="302">
        <v>-0.04</v>
      </c>
      <c r="I30" s="302">
        <v>-0.04</v>
      </c>
      <c r="J30" s="302">
        <v>-0.04</v>
      </c>
      <c r="K30" s="302">
        <v>-0.04</v>
      </c>
      <c r="L30" s="302">
        <v>-0.04</v>
      </c>
      <c r="M30" s="302">
        <v>-0.04</v>
      </c>
      <c r="N30" s="302">
        <v>-0.04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>(C12*C28)+(C16*C30)</f>
        <v>-11051.965041163186</v>
      </c>
      <c r="D32" s="21">
        <f t="shared" ref="D32:N32" si="8">(D12*D28)+(D16*D30)</f>
        <v>-11072.185610871202</v>
      </c>
      <c r="E32" s="21">
        <f t="shared" si="8"/>
        <v>-10066.395775127769</v>
      </c>
      <c r="F32" s="21">
        <f t="shared" si="8"/>
        <v>-10864.061613010883</v>
      </c>
      <c r="G32" s="21">
        <f t="shared" si="8"/>
        <v>-15287.553819242625</v>
      </c>
      <c r="H32" s="21">
        <f t="shared" si="8"/>
        <v>-20711.529442671923</v>
      </c>
      <c r="I32" s="21">
        <f t="shared" si="8"/>
        <v>-22159.007645088841</v>
      </c>
      <c r="J32" s="21">
        <f t="shared" si="8"/>
        <v>-23017.785608465612</v>
      </c>
      <c r="K32" s="21">
        <f t="shared" si="8"/>
        <v>-22137.488571428574</v>
      </c>
      <c r="L32" s="21">
        <f t="shared" si="8"/>
        <v>-21227.898034238104</v>
      </c>
      <c r="M32" s="21">
        <f t="shared" si="8"/>
        <v>-20307.83613914693</v>
      </c>
      <c r="N32" s="21">
        <f t="shared" si="8"/>
        <v>-21699.427817483564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911658.40695440315</v>
      </c>
      <c r="D34" s="21">
        <f t="shared" ref="D34:M34" si="9">C34+D22+D24-D32</f>
        <v>1046292.2761389902</v>
      </c>
      <c r="E34" s="21">
        <f t="shared" si="9"/>
        <v>1117005.8522205339</v>
      </c>
      <c r="F34" s="21">
        <f t="shared" si="9"/>
        <v>1515605.3187682629</v>
      </c>
      <c r="G34" s="21">
        <f t="shared" si="9"/>
        <v>1459806.6690499671</v>
      </c>
      <c r="H34" s="21">
        <f t="shared" si="9"/>
        <v>1681631.131889405</v>
      </c>
      <c r="I34" s="21">
        <f t="shared" si="9"/>
        <v>1615215.3004525041</v>
      </c>
      <c r="J34" s="21">
        <f t="shared" si="9"/>
        <v>2185596.0408757841</v>
      </c>
      <c r="K34" s="21">
        <f t="shared" si="9"/>
        <v>2327398.1044472121</v>
      </c>
      <c r="L34" s="21">
        <f t="shared" si="9"/>
        <v>1826898.8584680737</v>
      </c>
      <c r="M34" s="21">
        <f t="shared" si="9"/>
        <v>1659265.4917484045</v>
      </c>
      <c r="N34" s="21">
        <f>M34+N22+N24-N32</f>
        <v>2045201.9844584868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-368846.06</v>
      </c>
      <c r="D40" s="294">
        <f t="shared" si="10"/>
        <v>118478.72</v>
      </c>
      <c r="E40" s="294">
        <f t="shared" si="10"/>
        <v>58212.74</v>
      </c>
      <c r="F40" s="294">
        <f t="shared" si="10"/>
        <v>368941.62</v>
      </c>
      <c r="G40" s="294">
        <f t="shared" si="10"/>
        <v>-67913.14</v>
      </c>
      <c r="H40" s="294">
        <f t="shared" si="10"/>
        <v>191753.7</v>
      </c>
      <c r="I40" s="294">
        <f t="shared" si="10"/>
        <v>-84402.06</v>
      </c>
      <c r="J40" s="294">
        <f t="shared" si="10"/>
        <v>520368.9</v>
      </c>
      <c r="K40" s="294">
        <f t="shared" si="10"/>
        <v>111782.56</v>
      </c>
      <c r="L40" s="294">
        <f t="shared" si="10"/>
        <v>-498511.55</v>
      </c>
      <c r="M40" s="294">
        <f t="shared" si="10"/>
        <v>-179358.07999999999</v>
      </c>
      <c r="N40" s="294">
        <f t="shared" si="10"/>
        <v>346125.88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-10547.76</v>
      </c>
      <c r="D42" s="294">
        <f t="shared" si="11"/>
        <v>-10567.06</v>
      </c>
      <c r="E42" s="294">
        <f t="shared" si="11"/>
        <v>-9607.16</v>
      </c>
      <c r="F42" s="294">
        <f t="shared" si="11"/>
        <v>-10368.43</v>
      </c>
      <c r="G42" s="295">
        <f>ROUND(((G12*G28*G38)+(G16*G30*G36)),2)</f>
        <v>-14573.18</v>
      </c>
      <c r="H42" s="295">
        <f t="shared" ref="H42:N42" si="12">ROUND(((H12*H28*H38)+(H16*H30*H36)),2)</f>
        <v>-19725.48</v>
      </c>
      <c r="I42" s="295">
        <f t="shared" si="12"/>
        <v>-21103.93</v>
      </c>
      <c r="J42" s="295">
        <f t="shared" si="12"/>
        <v>-21921.82</v>
      </c>
      <c r="K42" s="295">
        <f t="shared" si="12"/>
        <v>-21083.43</v>
      </c>
      <c r="L42" s="295">
        <f t="shared" si="12"/>
        <v>-20217.150000000001</v>
      </c>
      <c r="M42" s="295">
        <f t="shared" si="12"/>
        <v>-19340.900000000001</v>
      </c>
      <c r="N42" s="295">
        <f t="shared" si="12"/>
        <v>-20666.23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8">
    <tabColor theme="3" tint="0.7999816888943144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441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51624871.624999993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2201.52</v>
      </c>
      <c r="D12" s="61">
        <v>4279.55</v>
      </c>
      <c r="E12" s="61">
        <v>4062.01</v>
      </c>
      <c r="F12" s="61">
        <v>4152.74</v>
      </c>
      <c r="G12" s="61">
        <v>3452.37</v>
      </c>
      <c r="H12" s="61">
        <v>2745.56</v>
      </c>
      <c r="I12" s="61">
        <v>2623.83</v>
      </c>
      <c r="J12" s="61">
        <v>2361.02</v>
      </c>
      <c r="K12" s="61">
        <v>2116.67</v>
      </c>
      <c r="L12" s="61">
        <v>2004.26</v>
      </c>
      <c r="M12" s="61">
        <v>1757.06</v>
      </c>
      <c r="N12" s="61">
        <v>1517.73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1.335E-3</v>
      </c>
      <c r="D14" s="289">
        <v>1.335E-3</v>
      </c>
      <c r="E14" s="289">
        <v>1.335E-3</v>
      </c>
      <c r="F14" s="289">
        <v>1.335E-3</v>
      </c>
      <c r="G14" s="288">
        <v>1.312E-3</v>
      </c>
      <c r="H14" s="290">
        <v>1.312E-3</v>
      </c>
      <c r="I14" s="290">
        <v>1.312E-3</v>
      </c>
      <c r="J14" s="290">
        <v>1.312E-3</v>
      </c>
      <c r="K14" s="290">
        <v>1.312E-3</v>
      </c>
      <c r="L14" s="290">
        <v>1.312E-3</v>
      </c>
      <c r="M14" s="290">
        <v>1.312E-3</v>
      </c>
      <c r="N14" s="290">
        <v>1.312E-3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1.335E-3</v>
      </c>
      <c r="D16" s="289">
        <v>1.335E-3</v>
      </c>
      <c r="E16" s="289">
        <v>1.335E-3</v>
      </c>
      <c r="F16" s="289">
        <v>1.335E-3</v>
      </c>
      <c r="G16" s="289">
        <v>1.335E-3</v>
      </c>
      <c r="H16" s="289">
        <v>1.335E-3</v>
      </c>
      <c r="I16" s="289">
        <v>1.335E-3</v>
      </c>
      <c r="J16" s="289">
        <v>1.335E-3</v>
      </c>
      <c r="K16" s="289">
        <v>1.335E-3</v>
      </c>
      <c r="L16" s="289">
        <v>1.335E-3</v>
      </c>
      <c r="M16" s="289">
        <v>1.335E-3</v>
      </c>
      <c r="N16" s="289">
        <v>1.335E-3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68919.203619374995</v>
      </c>
      <c r="D18" s="21">
        <f t="shared" si="2"/>
        <v>126986.894850585</v>
      </c>
      <c r="E18" s="21">
        <f t="shared" si="2"/>
        <v>8019.5683094549977</v>
      </c>
      <c r="F18" s="21">
        <f t="shared" si="2"/>
        <v>62514.018131789999</v>
      </c>
      <c r="G18" s="21">
        <f t="shared" si="2"/>
        <v>81336.35766173499</v>
      </c>
      <c r="H18" s="21">
        <f t="shared" si="2"/>
        <v>67062.623796576008</v>
      </c>
      <c r="I18" s="21">
        <f t="shared" si="2"/>
        <v>79020.437262591993</v>
      </c>
      <c r="J18" s="21">
        <f t="shared" si="2"/>
        <v>70442.804486271998</v>
      </c>
      <c r="K18" s="21">
        <f t="shared" si="2"/>
        <v>68521.726216640003</v>
      </c>
      <c r="L18" s="21">
        <f t="shared" si="2"/>
        <v>57455.108757312002</v>
      </c>
      <c r="M18" s="21">
        <f t="shared" si="2"/>
        <v>75478.026153888015</v>
      </c>
      <c r="N18" s="21">
        <f t="shared" si="2"/>
        <v>53227.908405055998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65775.039999999994</v>
      </c>
      <c r="D24" s="294">
        <f t="shared" si="3"/>
        <v>121193.63</v>
      </c>
      <c r="E24" s="294">
        <f t="shared" si="3"/>
        <v>7653.71</v>
      </c>
      <c r="F24" s="294">
        <f t="shared" si="3"/>
        <v>59662.07</v>
      </c>
      <c r="G24" s="294">
        <f>ROUND(((G8*G14*G22)+(G10*G16*G20)),2)</f>
        <v>77481.3</v>
      </c>
      <c r="H24" s="294">
        <f t="shared" ref="H24:N24" si="4">ROUND(((H8*H14*H22)+(H10*H16*H20)),2)</f>
        <v>63869.5</v>
      </c>
      <c r="I24" s="294">
        <f t="shared" si="4"/>
        <v>75257.960000000006</v>
      </c>
      <c r="J24" s="294">
        <f t="shared" si="4"/>
        <v>67088.740000000005</v>
      </c>
      <c r="K24" s="294">
        <f t="shared" si="4"/>
        <v>65259.13</v>
      </c>
      <c r="L24" s="294">
        <f t="shared" si="4"/>
        <v>54719.44</v>
      </c>
      <c r="M24" s="294">
        <f t="shared" si="4"/>
        <v>71884.22</v>
      </c>
      <c r="N24" s="294">
        <f t="shared" si="4"/>
        <v>50693.51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11" width="10.6640625" style="12" bestFit="1" customWidth="1"/>
    <col min="12" max="14" width="11.5546875" style="12" bestFit="1" customWidth="1"/>
    <col min="15" max="15" width="11.44140625" style="12" customWidth="1"/>
    <col min="16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36772803.370941333</v>
      </c>
      <c r="D8" s="105">
        <v>31166448.792700659</v>
      </c>
      <c r="E8" s="105">
        <v>30033056.351918213</v>
      </c>
      <c r="F8" s="105">
        <v>23875337.069592729</v>
      </c>
      <c r="G8" s="105">
        <v>20383010.890000001</v>
      </c>
      <c r="H8" s="105">
        <v>17623220.100000001</v>
      </c>
      <c r="I8" s="105">
        <v>19746997.129999999</v>
      </c>
      <c r="J8" s="105">
        <v>19137140.190000001</v>
      </c>
      <c r="K8" s="105">
        <v>17532667.280000001</v>
      </c>
      <c r="L8" s="105">
        <v>22457603.690000001</v>
      </c>
      <c r="M8" s="105">
        <v>29299148.66</v>
      </c>
      <c r="N8" s="105">
        <v>35576777.43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1150931410.7740417</v>
      </c>
      <c r="D10" s="284">
        <v>1071236244.4926432</v>
      </c>
      <c r="E10" s="284">
        <v>1037997566.6808213</v>
      </c>
      <c r="F10" s="284">
        <v>839317440.46667767</v>
      </c>
      <c r="G10" s="284">
        <v>712287804.19428241</v>
      </c>
      <c r="H10" s="284">
        <v>651051856.52945042</v>
      </c>
      <c r="I10" s="284">
        <v>733736478.95307374</v>
      </c>
      <c r="J10" s="284">
        <v>693654887.50937307</v>
      </c>
      <c r="K10" s="284">
        <v>641552789.49077153</v>
      </c>
      <c r="L10" s="284">
        <v>817329334.56525826</v>
      </c>
      <c r="M10" s="284">
        <v>974087030.86521065</v>
      </c>
      <c r="N10" s="284">
        <v>1203555667.7457931</v>
      </c>
    </row>
    <row r="11" spans="1:14" x14ac:dyDescent="0.2">
      <c r="A11" s="13">
        <f t="shared" si="1"/>
        <v>4</v>
      </c>
      <c r="B11" s="12" t="s">
        <v>366</v>
      </c>
      <c r="C11" s="52">
        <v>2.9999000000000001E-2</v>
      </c>
      <c r="D11" s="52">
        <v>2.9999000000000001E-2</v>
      </c>
      <c r="E11" s="52">
        <v>2.9999000000000001E-2</v>
      </c>
      <c r="F11" s="52">
        <v>2.9999000000000001E-2</v>
      </c>
      <c r="G11" s="285">
        <v>2.8485E-2</v>
      </c>
      <c r="H11" s="217">
        <v>2.8485E-2</v>
      </c>
      <c r="I11" s="217">
        <v>2.8485E-2</v>
      </c>
      <c r="J11" s="217">
        <v>2.8485E-2</v>
      </c>
      <c r="K11" s="217">
        <v>2.8485E-2</v>
      </c>
      <c r="L11" s="217">
        <v>2.8485E-2</v>
      </c>
      <c r="M11" s="217">
        <v>2.8485E-2</v>
      </c>
      <c r="N11" s="217">
        <v>2.8485E-2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34526791.391810477</v>
      </c>
      <c r="D12" s="21">
        <f t="shared" si="2"/>
        <v>32136016.098534808</v>
      </c>
      <c r="E12" s="21">
        <f t="shared" si="2"/>
        <v>31138889.002857961</v>
      </c>
      <c r="F12" s="21">
        <f t="shared" si="2"/>
        <v>25178683.896559864</v>
      </c>
      <c r="G12" s="21">
        <f t="shared" si="2"/>
        <v>20289518.102474134</v>
      </c>
      <c r="H12" s="21">
        <f t="shared" si="2"/>
        <v>18545212.133241396</v>
      </c>
      <c r="I12" s="21">
        <f t="shared" si="2"/>
        <v>20900483.602978304</v>
      </c>
      <c r="J12" s="21">
        <f t="shared" si="2"/>
        <v>19758759.470704492</v>
      </c>
      <c r="K12" s="21">
        <f t="shared" si="2"/>
        <v>18274631.208644629</v>
      </c>
      <c r="L12" s="21">
        <f t="shared" si="2"/>
        <v>23281626.09509138</v>
      </c>
      <c r="M12" s="21">
        <f t="shared" si="2"/>
        <v>27746869.074195527</v>
      </c>
      <c r="N12" s="21">
        <f t="shared" si="2"/>
        <v>34283283.195738919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-46513079.596660435</v>
      </c>
      <c r="H14" s="284">
        <v>14721304.993000001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2.9999000000000001E-2</v>
      </c>
      <c r="D15" s="52">
        <v>2.9999000000000001E-2</v>
      </c>
      <c r="E15" s="52">
        <v>2.9999000000000001E-2</v>
      </c>
      <c r="F15" s="52">
        <v>2.9999000000000001E-2</v>
      </c>
      <c r="G15" s="52">
        <v>2.9999000000000001E-2</v>
      </c>
      <c r="H15" s="52">
        <v>2.9999000000000001E-2</v>
      </c>
      <c r="I15" s="52">
        <v>2.9999000000000001E-2</v>
      </c>
      <c r="J15" s="52">
        <v>2.9999000000000001E-2</v>
      </c>
      <c r="K15" s="52">
        <v>2.9999000000000001E-2</v>
      </c>
      <c r="L15" s="52">
        <v>2.9999000000000001E-2</v>
      </c>
      <c r="M15" s="52">
        <v>2.9999000000000001E-2</v>
      </c>
      <c r="N15" s="52">
        <v>2.9999000000000001E-2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-1395345.8748202166</v>
      </c>
      <c r="H16" s="21">
        <f>H14*H15</f>
        <v>441624.42848500703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>C12+C16</f>
        <v>34526791.391810477</v>
      </c>
      <c r="D18" s="21">
        <f t="shared" ref="D18:L18" si="4">D12+D16</f>
        <v>32136016.098534808</v>
      </c>
      <c r="E18" s="21">
        <f t="shared" si="4"/>
        <v>31138889.002857961</v>
      </c>
      <c r="F18" s="21">
        <f t="shared" si="4"/>
        <v>25178683.896559864</v>
      </c>
      <c r="G18" s="21">
        <f t="shared" si="4"/>
        <v>18894172.227653917</v>
      </c>
      <c r="H18" s="21">
        <f t="shared" si="4"/>
        <v>18986836.561726402</v>
      </c>
      <c r="I18" s="21">
        <f t="shared" si="4"/>
        <v>20900483.602978304</v>
      </c>
      <c r="J18" s="21">
        <f t="shared" si="4"/>
        <v>19758759.470704492</v>
      </c>
      <c r="K18" s="21">
        <f t="shared" si="4"/>
        <v>18274631.208644629</v>
      </c>
      <c r="L18" s="21">
        <f t="shared" si="4"/>
        <v>23281626.09509138</v>
      </c>
      <c r="M18" s="21">
        <f>M12+M16</f>
        <v>27746869.074195527</v>
      </c>
      <c r="N18" s="21">
        <f>N12+N16</f>
        <v>34283283.195738919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2246011.9791308567</v>
      </c>
      <c r="D20" s="21">
        <f t="shared" si="5"/>
        <v>-969567.30583414808</v>
      </c>
      <c r="E20" s="21">
        <f t="shared" si="5"/>
        <v>-1105832.6509397477</v>
      </c>
      <c r="F20" s="21">
        <f t="shared" si="5"/>
        <v>-1303346.8269671351</v>
      </c>
      <c r="G20" s="21">
        <f t="shared" si="5"/>
        <v>1488838.6623460837</v>
      </c>
      <c r="H20" s="21">
        <f t="shared" si="5"/>
        <v>-1363616.461726401</v>
      </c>
      <c r="I20" s="21">
        <f t="shared" si="5"/>
        <v>-1153486.4729783051</v>
      </c>
      <c r="J20" s="21">
        <f t="shared" si="5"/>
        <v>-621619.28070449084</v>
      </c>
      <c r="K20" s="21">
        <f t="shared" si="5"/>
        <v>-741963.92864462733</v>
      </c>
      <c r="L20" s="21">
        <f t="shared" si="5"/>
        <v>-824022.40509137884</v>
      </c>
      <c r="M20" s="21">
        <f t="shared" si="5"/>
        <v>1552279.5858044736</v>
      </c>
      <c r="N20" s="21">
        <f t="shared" si="5"/>
        <v>1293494.2342610806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-819.85</v>
      </c>
      <c r="D22" s="61">
        <v>1589.07</v>
      </c>
      <c r="E22" s="61">
        <v>-1911.13</v>
      </c>
      <c r="F22" s="61">
        <v>-6283.51</v>
      </c>
      <c r="G22" s="61">
        <v>-5800.64</v>
      </c>
      <c r="H22" s="61">
        <v>-5284.06</v>
      </c>
      <c r="I22" s="61">
        <v>-9914.9500000000007</v>
      </c>
      <c r="J22" s="61">
        <v>-12895.17</v>
      </c>
      <c r="K22" s="61">
        <v>-15130.39</v>
      </c>
      <c r="L22" s="61">
        <v>-18734.080000000002</v>
      </c>
      <c r="M22" s="61">
        <v>-16871.349999999999</v>
      </c>
      <c r="N22" s="61">
        <v>-10748.22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800768.97111284675</v>
      </c>
      <c r="D24" s="21">
        <f t="shared" ref="D24:N24" si="6">C24+D20+D22</f>
        <v>-167209.26472130133</v>
      </c>
      <c r="E24" s="21">
        <f t="shared" si="6"/>
        <v>-1274953.045661049</v>
      </c>
      <c r="F24" s="21">
        <f t="shared" si="6"/>
        <v>-2584583.3826281838</v>
      </c>
      <c r="G24" s="21">
        <f t="shared" si="6"/>
        <v>-1101545.3602821</v>
      </c>
      <c r="H24" s="21">
        <f t="shared" si="6"/>
        <v>-2470445.8820085009</v>
      </c>
      <c r="I24" s="21">
        <f t="shared" si="6"/>
        <v>-3633847.3049868061</v>
      </c>
      <c r="J24" s="21">
        <f t="shared" si="6"/>
        <v>-4268361.7556912974</v>
      </c>
      <c r="K24" s="21">
        <f t="shared" si="6"/>
        <v>-5025456.0743359243</v>
      </c>
      <c r="L24" s="21">
        <f t="shared" si="6"/>
        <v>-5868212.5594273033</v>
      </c>
      <c r="M24" s="21">
        <f t="shared" si="6"/>
        <v>-4332804.3236228293</v>
      </c>
      <c r="N24" s="21">
        <f t="shared" si="6"/>
        <v>-3050058.3093617489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-1.22E-4</v>
      </c>
      <c r="H26" s="290">
        <v>-1.22E-4</v>
      </c>
      <c r="I26" s="290">
        <v>-1.22E-4</v>
      </c>
      <c r="J26" s="290">
        <v>-1.22E-4</v>
      </c>
      <c r="K26" s="290">
        <v>-1.22E-4</v>
      </c>
      <c r="L26" s="290">
        <v>-1.22E-4</v>
      </c>
      <c r="M26" s="290">
        <v>-1.22E-4</v>
      </c>
      <c r="N26" s="290">
        <v>-1.22E-4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-86899.11211170246</v>
      </c>
      <c r="H30" s="21">
        <f t="shared" si="7"/>
        <v>-79428.326496592956</v>
      </c>
      <c r="I30" s="21">
        <f t="shared" si="7"/>
        <v>-89515.850432274994</v>
      </c>
      <c r="J30" s="21">
        <f t="shared" si="7"/>
        <v>-84625.89627614351</v>
      </c>
      <c r="K30" s="21">
        <f t="shared" si="7"/>
        <v>-78269.44031787412</v>
      </c>
      <c r="L30" s="21">
        <f t="shared" si="7"/>
        <v>-99714.178816961503</v>
      </c>
      <c r="M30" s="21">
        <f t="shared" si="7"/>
        <v>-118838.6177655557</v>
      </c>
      <c r="N30" s="21">
        <f t="shared" si="7"/>
        <v>-146833.79146498675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800768.97111284675</v>
      </c>
      <c r="D32" s="21">
        <f t="shared" ref="D32:N32" si="8">C32+D20+D22-D30</f>
        <v>-167209.26472130133</v>
      </c>
      <c r="E32" s="21">
        <f t="shared" si="8"/>
        <v>-1274953.045661049</v>
      </c>
      <c r="F32" s="21">
        <f t="shared" si="8"/>
        <v>-2584583.3826281838</v>
      </c>
      <c r="G32" s="21">
        <f t="shared" si="8"/>
        <v>-1014646.2481703976</v>
      </c>
      <c r="H32" s="21">
        <f t="shared" si="8"/>
        <v>-2304118.443400206</v>
      </c>
      <c r="I32" s="21">
        <f t="shared" si="8"/>
        <v>-3378004.0159462364</v>
      </c>
      <c r="J32" s="21">
        <f t="shared" si="8"/>
        <v>-3927892.5703745838</v>
      </c>
      <c r="K32" s="21">
        <f t="shared" si="8"/>
        <v>-4606717.448701337</v>
      </c>
      <c r="L32" s="21">
        <f t="shared" si="8"/>
        <v>-5349759.7549757548</v>
      </c>
      <c r="M32" s="21">
        <f t="shared" si="8"/>
        <v>-3695512.9014057256</v>
      </c>
      <c r="N32" s="21">
        <f t="shared" si="8"/>
        <v>-2265933.0956796585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2139070.36</v>
      </c>
      <c r="D36" s="294">
        <f t="shared" si="9"/>
        <v>-923402.33</v>
      </c>
      <c r="E36" s="294">
        <f t="shared" si="9"/>
        <v>-1053179.54</v>
      </c>
      <c r="F36" s="294">
        <f t="shared" si="9"/>
        <v>-1241289.27</v>
      </c>
      <c r="G36" s="294">
        <f t="shared" si="9"/>
        <v>1417949.1</v>
      </c>
      <c r="H36" s="294">
        <f t="shared" si="9"/>
        <v>-1298689.23</v>
      </c>
      <c r="I36" s="294">
        <f t="shared" si="9"/>
        <v>-1098564.3700000001</v>
      </c>
      <c r="J36" s="294">
        <f t="shared" si="9"/>
        <v>-592021.5</v>
      </c>
      <c r="K36" s="294">
        <f t="shared" si="9"/>
        <v>-706636.06</v>
      </c>
      <c r="L36" s="294">
        <f t="shared" si="9"/>
        <v>-784787.4</v>
      </c>
      <c r="M36" s="294">
        <f t="shared" si="9"/>
        <v>1478369.35</v>
      </c>
      <c r="N36" s="294">
        <f t="shared" si="9"/>
        <v>1231905.8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-82761.5</v>
      </c>
      <c r="H38" s="294">
        <f t="shared" si="10"/>
        <v>-75646.429999999993</v>
      </c>
      <c r="I38" s="294">
        <f t="shared" si="10"/>
        <v>-85253.64</v>
      </c>
      <c r="J38" s="294">
        <f t="shared" si="10"/>
        <v>-80596.52</v>
      </c>
      <c r="K38" s="294">
        <f t="shared" si="10"/>
        <v>-74542.720000000001</v>
      </c>
      <c r="L38" s="294">
        <f t="shared" si="10"/>
        <v>-94966.39</v>
      </c>
      <c r="M38" s="294">
        <f t="shared" si="10"/>
        <v>-113180.24</v>
      </c>
      <c r="N38" s="294">
        <f t="shared" si="10"/>
        <v>-139842.45000000001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59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19" sqref="C19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102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7759312.2916817255</v>
      </c>
      <c r="D8" s="105">
        <v>6311178.4105709586</v>
      </c>
      <c r="E8" s="105">
        <v>6983617.2285631448</v>
      </c>
      <c r="F8" s="105">
        <v>5624195.965732675</v>
      </c>
      <c r="G8" s="105">
        <v>5759030.0700000003</v>
      </c>
      <c r="H8" s="105">
        <v>5339426.1500000004</v>
      </c>
      <c r="I8" s="105">
        <v>5895656.9699999997</v>
      </c>
      <c r="J8" s="105">
        <v>6147873.1500000004</v>
      </c>
      <c r="K8" s="105">
        <v>5650372.4500000002</v>
      </c>
      <c r="L8" s="105">
        <v>5643096.9699999997</v>
      </c>
      <c r="M8" s="105">
        <v>6115028.9000000004</v>
      </c>
      <c r="N8" s="105">
        <v>7041745.0199999996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259680128.80707723</v>
      </c>
      <c r="D10" s="284">
        <v>232689832.32271749</v>
      </c>
      <c r="E10" s="284">
        <v>243906891.80430868</v>
      </c>
      <c r="F10" s="284">
        <v>210589677.91222811</v>
      </c>
      <c r="G10" s="284">
        <v>214370001.22317934</v>
      </c>
      <c r="H10" s="284">
        <v>197790175.42115113</v>
      </c>
      <c r="I10" s="284">
        <v>225850725.28186691</v>
      </c>
      <c r="J10" s="284">
        <v>223635428.76769739</v>
      </c>
      <c r="K10" s="284">
        <v>195790843.59993997</v>
      </c>
      <c r="L10" s="284">
        <v>215071248.76634002</v>
      </c>
      <c r="M10" s="284">
        <v>229099384.70277846</v>
      </c>
      <c r="N10" s="284">
        <v>245687539.88584337</v>
      </c>
    </row>
    <row r="11" spans="1:14" x14ac:dyDescent="0.2">
      <c r="A11" s="13">
        <f t="shared" si="1"/>
        <v>4</v>
      </c>
      <c r="B11" s="12" t="s">
        <v>366</v>
      </c>
      <c r="C11" s="52">
        <v>2.7550000000000002E-2</v>
      </c>
      <c r="D11" s="52">
        <v>2.7550000000000002E-2</v>
      </c>
      <c r="E11" s="52">
        <v>2.7550000000000002E-2</v>
      </c>
      <c r="F11" s="52">
        <v>2.7550000000000002E-2</v>
      </c>
      <c r="G11" s="285">
        <v>2.6161E-2</v>
      </c>
      <c r="H11" s="217">
        <v>2.6161E-2</v>
      </c>
      <c r="I11" s="217">
        <v>2.6161E-2</v>
      </c>
      <c r="J11" s="217">
        <v>2.6161E-2</v>
      </c>
      <c r="K11" s="217">
        <v>2.6161E-2</v>
      </c>
      <c r="L11" s="217">
        <v>2.6161E-2</v>
      </c>
      <c r="M11" s="217">
        <v>2.6161E-2</v>
      </c>
      <c r="N11" s="217">
        <v>2.6161E-2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7154187.548634978</v>
      </c>
      <c r="D12" s="21">
        <f t="shared" si="2"/>
        <v>6410604.8804908674</v>
      </c>
      <c r="E12" s="21">
        <f t="shared" si="2"/>
        <v>6719634.8692087047</v>
      </c>
      <c r="F12" s="21">
        <f t="shared" si="2"/>
        <v>5801745.6264818851</v>
      </c>
      <c r="G12" s="21">
        <f t="shared" si="2"/>
        <v>5608133.6019995948</v>
      </c>
      <c r="H12" s="21">
        <f t="shared" si="2"/>
        <v>5174388.7791927345</v>
      </c>
      <c r="I12" s="21">
        <f t="shared" si="2"/>
        <v>5908480.8240989204</v>
      </c>
      <c r="J12" s="21">
        <f t="shared" si="2"/>
        <v>5850526.4519917313</v>
      </c>
      <c r="K12" s="21">
        <f t="shared" si="2"/>
        <v>5122084.2594180293</v>
      </c>
      <c r="L12" s="21">
        <f t="shared" si="2"/>
        <v>5626478.9389762208</v>
      </c>
      <c r="M12" s="21">
        <f t="shared" si="2"/>
        <v>5993469.003209387</v>
      </c>
      <c r="N12" s="21">
        <f t="shared" si="2"/>
        <v>6427431.7309535481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-7289891.9633443654</v>
      </c>
      <c r="H14" s="284">
        <v>2994738.326000005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2.7550000000000002E-2</v>
      </c>
      <c r="D15" s="52">
        <v>2.7550000000000002E-2</v>
      </c>
      <c r="E15" s="52">
        <v>2.7550000000000002E-2</v>
      </c>
      <c r="F15" s="52">
        <v>2.7550000000000002E-2</v>
      </c>
      <c r="G15" s="52">
        <v>2.7550000000000002E-2</v>
      </c>
      <c r="H15" s="52">
        <v>2.7550000000000002E-2</v>
      </c>
      <c r="I15" s="52">
        <v>2.7550000000000002E-2</v>
      </c>
      <c r="J15" s="52">
        <v>2.7550000000000002E-2</v>
      </c>
      <c r="K15" s="52">
        <v>2.7550000000000002E-2</v>
      </c>
      <c r="L15" s="52">
        <v>2.7550000000000002E-2</v>
      </c>
      <c r="M15" s="52">
        <v>2.7550000000000002E-2</v>
      </c>
      <c r="N15" s="52">
        <v>2.7550000000000002E-2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-200836.52359013728</v>
      </c>
      <c r="H16" s="21">
        <f t="shared" si="3"/>
        <v>82505.040881300141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7154187.548634978</v>
      </c>
      <c r="D18" s="21">
        <f t="shared" si="4"/>
        <v>6410604.8804908674</v>
      </c>
      <c r="E18" s="21">
        <f t="shared" si="4"/>
        <v>6719634.8692087047</v>
      </c>
      <c r="F18" s="21">
        <f t="shared" si="4"/>
        <v>5801745.6264818851</v>
      </c>
      <c r="G18" s="21">
        <f t="shared" si="4"/>
        <v>5407297.0784094576</v>
      </c>
      <c r="H18" s="21">
        <f t="shared" si="4"/>
        <v>5256893.8200740349</v>
      </c>
      <c r="I18" s="21">
        <f t="shared" si="4"/>
        <v>5908480.8240989204</v>
      </c>
      <c r="J18" s="21">
        <f t="shared" si="4"/>
        <v>5850526.4519917313</v>
      </c>
      <c r="K18" s="21">
        <f t="shared" si="4"/>
        <v>5122084.2594180293</v>
      </c>
      <c r="L18" s="21">
        <f t="shared" si="4"/>
        <v>5626478.9389762208</v>
      </c>
      <c r="M18" s="21">
        <f>M12+M16</f>
        <v>5993469.003209387</v>
      </c>
      <c r="N18" s="21">
        <f>N12+N16</f>
        <v>6427431.7309535481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605124.74304674752</v>
      </c>
      <c r="D20" s="21">
        <f t="shared" si="5"/>
        <v>-99426.469919908792</v>
      </c>
      <c r="E20" s="21">
        <f t="shared" si="5"/>
        <v>263982.35935444012</v>
      </c>
      <c r="F20" s="21">
        <f t="shared" si="5"/>
        <v>-177549.66074921004</v>
      </c>
      <c r="G20" s="21">
        <f t="shared" si="5"/>
        <v>351732.99159054272</v>
      </c>
      <c r="H20" s="21">
        <f t="shared" si="5"/>
        <v>82532.329925965518</v>
      </c>
      <c r="I20" s="21">
        <f t="shared" si="5"/>
        <v>-12823.85409892071</v>
      </c>
      <c r="J20" s="21">
        <f t="shared" si="5"/>
        <v>297346.69800826907</v>
      </c>
      <c r="K20" s="21">
        <f t="shared" si="5"/>
        <v>528288.19058197085</v>
      </c>
      <c r="L20" s="21">
        <f t="shared" si="5"/>
        <v>16618.031023778953</v>
      </c>
      <c r="M20" s="21">
        <f t="shared" si="5"/>
        <v>121559.89679061342</v>
      </c>
      <c r="N20" s="21">
        <f t="shared" si="5"/>
        <v>614313.28904645145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329.85</v>
      </c>
      <c r="D22" s="61">
        <v>1245.52</v>
      </c>
      <c r="E22" s="61">
        <v>1523.05</v>
      </c>
      <c r="F22" s="61">
        <v>1755.21</v>
      </c>
      <c r="G22" s="61">
        <v>2087.6999999999998</v>
      </c>
      <c r="H22" s="61">
        <v>2903.24</v>
      </c>
      <c r="I22" s="61">
        <v>3224.65</v>
      </c>
      <c r="J22" s="61">
        <v>3805.94</v>
      </c>
      <c r="K22" s="61">
        <v>5390.84</v>
      </c>
      <c r="L22" s="61">
        <v>6823.74</v>
      </c>
      <c r="M22" s="61">
        <v>7149.8</v>
      </c>
      <c r="N22" s="61">
        <v>8656.01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381690.71519019583</v>
      </c>
      <c r="D24" s="21">
        <f t="shared" ref="D24:N24" si="6">C24+D20+D22</f>
        <v>283509.76527028705</v>
      </c>
      <c r="E24" s="21">
        <f t="shared" si="6"/>
        <v>549015.17462472722</v>
      </c>
      <c r="F24" s="21">
        <f t="shared" si="6"/>
        <v>373220.7238755172</v>
      </c>
      <c r="G24" s="21">
        <f t="shared" si="6"/>
        <v>727041.41546605993</v>
      </c>
      <c r="H24" s="21">
        <f t="shared" si="6"/>
        <v>812476.98539202544</v>
      </c>
      <c r="I24" s="21">
        <f t="shared" si="6"/>
        <v>802877.78129310475</v>
      </c>
      <c r="J24" s="21">
        <f t="shared" si="6"/>
        <v>1104030.4193013739</v>
      </c>
      <c r="K24" s="21">
        <f t="shared" si="6"/>
        <v>1637709.4498833448</v>
      </c>
      <c r="L24" s="21">
        <f t="shared" si="6"/>
        <v>1661151.2209071238</v>
      </c>
      <c r="M24" s="21">
        <f t="shared" si="6"/>
        <v>1789860.9176977372</v>
      </c>
      <c r="N24" s="21">
        <f t="shared" si="6"/>
        <v>2412830.2167441882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-6.2000000000000003E-5</v>
      </c>
      <c r="H26" s="290">
        <f t="shared" ref="H26:N26" si="7">$G$26</f>
        <v>-6.2000000000000003E-5</v>
      </c>
      <c r="I26" s="290">
        <f t="shared" si="7"/>
        <v>-6.2000000000000003E-5</v>
      </c>
      <c r="J26" s="290">
        <f t="shared" si="7"/>
        <v>-6.2000000000000003E-5</v>
      </c>
      <c r="K26" s="290">
        <f t="shared" si="7"/>
        <v>-6.2000000000000003E-5</v>
      </c>
      <c r="L26" s="290">
        <f t="shared" si="7"/>
        <v>-6.2000000000000003E-5</v>
      </c>
      <c r="M26" s="290">
        <f t="shared" si="7"/>
        <v>-6.2000000000000003E-5</v>
      </c>
      <c r="N26" s="290">
        <f t="shared" si="7"/>
        <v>-6.2000000000000003E-5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8">(C10*C26)+(C14*C28)</f>
        <v>0</v>
      </c>
      <c r="D30" s="21">
        <f t="shared" si="8"/>
        <v>0</v>
      </c>
      <c r="E30" s="21">
        <f t="shared" si="8"/>
        <v>0</v>
      </c>
      <c r="F30" s="21">
        <f t="shared" si="8"/>
        <v>0</v>
      </c>
      <c r="G30" s="21">
        <f t="shared" si="8"/>
        <v>-13290.940075837119</v>
      </c>
      <c r="H30" s="21">
        <f t="shared" si="8"/>
        <v>-12262.990876111371</v>
      </c>
      <c r="I30" s="21">
        <f t="shared" si="8"/>
        <v>-14002.744967475748</v>
      </c>
      <c r="J30" s="21">
        <f t="shared" si="8"/>
        <v>-13865.396583597239</v>
      </c>
      <c r="K30" s="21">
        <f t="shared" si="8"/>
        <v>-12139.032303196278</v>
      </c>
      <c r="L30" s="21">
        <f t="shared" si="8"/>
        <v>-13334.417423513081</v>
      </c>
      <c r="M30" s="21">
        <f t="shared" si="8"/>
        <v>-14204.161851572266</v>
      </c>
      <c r="N30" s="21">
        <f t="shared" si="8"/>
        <v>-15232.62747292229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381690.71519019583</v>
      </c>
      <c r="D32" s="21">
        <f t="shared" ref="D32:N32" si="9">C32+D20+D22-D30</f>
        <v>283509.76527028705</v>
      </c>
      <c r="E32" s="21">
        <f t="shared" si="9"/>
        <v>549015.17462472722</v>
      </c>
      <c r="F32" s="21">
        <f t="shared" si="9"/>
        <v>373220.7238755172</v>
      </c>
      <c r="G32" s="21">
        <f t="shared" si="9"/>
        <v>740332.35554189701</v>
      </c>
      <c r="H32" s="21">
        <f t="shared" si="9"/>
        <v>838030.91634397383</v>
      </c>
      <c r="I32" s="21">
        <f t="shared" si="9"/>
        <v>842434.45721252891</v>
      </c>
      <c r="J32" s="21">
        <f t="shared" si="9"/>
        <v>1157452.4918043951</v>
      </c>
      <c r="K32" s="21">
        <f t="shared" si="9"/>
        <v>1703270.5546895624</v>
      </c>
      <c r="L32" s="21">
        <f t="shared" si="9"/>
        <v>1740046.7431368544</v>
      </c>
      <c r="M32" s="21">
        <f t="shared" si="9"/>
        <v>1882960.6017790402</v>
      </c>
      <c r="N32" s="21">
        <f t="shared" si="9"/>
        <v>2521162.5282984134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10">ROUND((C20*C34),2)</f>
        <v>576312.32999999996</v>
      </c>
      <c r="D36" s="294">
        <f t="shared" si="10"/>
        <v>-94692.38</v>
      </c>
      <c r="E36" s="294">
        <f t="shared" si="10"/>
        <v>251413.1</v>
      </c>
      <c r="F36" s="294">
        <f t="shared" si="10"/>
        <v>-169095.81</v>
      </c>
      <c r="G36" s="294">
        <f t="shared" si="10"/>
        <v>334985.58</v>
      </c>
      <c r="H36" s="294">
        <f t="shared" si="10"/>
        <v>78602.64</v>
      </c>
      <c r="I36" s="294">
        <f t="shared" si="10"/>
        <v>-12213.26</v>
      </c>
      <c r="J36" s="294">
        <f t="shared" si="10"/>
        <v>283188.83</v>
      </c>
      <c r="K36" s="294">
        <f t="shared" si="10"/>
        <v>503134.28</v>
      </c>
      <c r="L36" s="294">
        <f t="shared" si="10"/>
        <v>15826.78</v>
      </c>
      <c r="M36" s="294">
        <f t="shared" si="10"/>
        <v>115771.94</v>
      </c>
      <c r="N36" s="294">
        <f t="shared" si="10"/>
        <v>585063.38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1">ROUND((C30*C34),2)</f>
        <v>0</v>
      </c>
      <c r="D38" s="294">
        <f t="shared" si="11"/>
        <v>0</v>
      </c>
      <c r="E38" s="294">
        <f t="shared" si="11"/>
        <v>0</v>
      </c>
      <c r="F38" s="294">
        <f t="shared" si="11"/>
        <v>0</v>
      </c>
      <c r="G38" s="294">
        <f t="shared" si="11"/>
        <v>-12658.11</v>
      </c>
      <c r="H38" s="294">
        <f t="shared" si="11"/>
        <v>-11679.1</v>
      </c>
      <c r="I38" s="294">
        <f t="shared" si="11"/>
        <v>-13336.02</v>
      </c>
      <c r="J38" s="294">
        <f t="shared" si="11"/>
        <v>-13205.21</v>
      </c>
      <c r="K38" s="294">
        <f t="shared" si="11"/>
        <v>-11561.04</v>
      </c>
      <c r="L38" s="294">
        <f t="shared" si="11"/>
        <v>-12699.51</v>
      </c>
      <c r="M38" s="294">
        <f t="shared" si="11"/>
        <v>-13527.84</v>
      </c>
      <c r="N38" s="294">
        <f t="shared" si="11"/>
        <v>-14507.34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1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7" sqref="E3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103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7197855.9265863048</v>
      </c>
      <c r="D8" s="105">
        <v>6600315.2367277034</v>
      </c>
      <c r="E8" s="105">
        <v>7223459.9209639924</v>
      </c>
      <c r="F8" s="105">
        <v>5752171.1186450766</v>
      </c>
      <c r="G8" s="105">
        <v>5838904.9900000002</v>
      </c>
      <c r="H8" s="105">
        <v>6218563.0899999999</v>
      </c>
      <c r="I8" s="105">
        <v>6370028.6500000004</v>
      </c>
      <c r="J8" s="105">
        <v>6067478.7999999998</v>
      </c>
      <c r="K8" s="105">
        <v>6474698.6299999999</v>
      </c>
      <c r="L8" s="105">
        <v>6170830.2599999998</v>
      </c>
      <c r="M8" s="105">
        <v>6297785.6399999997</v>
      </c>
      <c r="N8" s="105">
        <v>7192855.21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277038864.8320539</v>
      </c>
      <c r="D10" s="284">
        <v>266425319.33618107</v>
      </c>
      <c r="E10" s="284">
        <v>277042464.33418345</v>
      </c>
      <c r="F10" s="284">
        <v>249753119.76247516</v>
      </c>
      <c r="G10" s="284">
        <v>262418429.77195403</v>
      </c>
      <c r="H10" s="284">
        <v>235805787.92832235</v>
      </c>
      <c r="I10" s="284">
        <v>276676718.4260093</v>
      </c>
      <c r="J10" s="284">
        <v>260768868.74099997</v>
      </c>
      <c r="K10" s="284">
        <v>232246675.68550998</v>
      </c>
      <c r="L10" s="284">
        <v>253160249.06660438</v>
      </c>
      <c r="M10" s="284">
        <v>255288493.32102069</v>
      </c>
      <c r="N10" s="284">
        <v>276814361.34753126</v>
      </c>
    </row>
    <row r="11" spans="1:14" x14ac:dyDescent="0.2">
      <c r="A11" s="13">
        <f t="shared" si="1"/>
        <v>4</v>
      </c>
      <c r="B11" s="12" t="s">
        <v>366</v>
      </c>
      <c r="C11" s="52">
        <v>2.6896E-2</v>
      </c>
      <c r="D11" s="52">
        <v>2.6896E-2</v>
      </c>
      <c r="E11" s="52">
        <v>2.6896E-2</v>
      </c>
      <c r="F11" s="52">
        <v>2.6896E-2</v>
      </c>
      <c r="G11" s="285">
        <v>2.554E-2</v>
      </c>
      <c r="H11" s="217">
        <v>2.554E-2</v>
      </c>
      <c r="I11" s="217">
        <v>2.554E-2</v>
      </c>
      <c r="J11" s="217">
        <v>2.554E-2</v>
      </c>
      <c r="K11" s="217">
        <v>2.554E-2</v>
      </c>
      <c r="L11" s="217">
        <v>2.554E-2</v>
      </c>
      <c r="M11" s="217">
        <v>2.554E-2</v>
      </c>
      <c r="N11" s="217">
        <v>2.554E-2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7451237.308522922</v>
      </c>
      <c r="D12" s="21">
        <f t="shared" si="2"/>
        <v>7165775.3888659263</v>
      </c>
      <c r="E12" s="21">
        <f t="shared" si="2"/>
        <v>7451334.1207321985</v>
      </c>
      <c r="F12" s="21">
        <f t="shared" si="2"/>
        <v>6717359.9091315316</v>
      </c>
      <c r="G12" s="21">
        <f t="shared" si="2"/>
        <v>6702166.6963757062</v>
      </c>
      <c r="H12" s="21">
        <f t="shared" si="2"/>
        <v>6022479.8236893527</v>
      </c>
      <c r="I12" s="21">
        <f t="shared" si="2"/>
        <v>7066323.3886002777</v>
      </c>
      <c r="J12" s="21">
        <f t="shared" si="2"/>
        <v>6660036.9076451389</v>
      </c>
      <c r="K12" s="21">
        <f t="shared" si="2"/>
        <v>5931580.0970079247</v>
      </c>
      <c r="L12" s="21">
        <f t="shared" si="2"/>
        <v>6465712.7611610759</v>
      </c>
      <c r="M12" s="21">
        <f t="shared" si="2"/>
        <v>6520068.1194188688</v>
      </c>
      <c r="N12" s="21">
        <f t="shared" si="2"/>
        <v>7069838.7888159482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-5391391.1262229979</v>
      </c>
      <c r="H14" s="284">
        <v>4562489.5300000012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2.6896E-2</v>
      </c>
      <c r="D15" s="52">
        <v>2.6896E-2</v>
      </c>
      <c r="E15" s="52">
        <v>2.6896E-2</v>
      </c>
      <c r="F15" s="52">
        <v>2.6896E-2</v>
      </c>
      <c r="G15" s="52">
        <v>2.6896E-2</v>
      </c>
      <c r="H15" s="52">
        <v>2.6896E-2</v>
      </c>
      <c r="I15" s="52">
        <v>2.6896E-2</v>
      </c>
      <c r="J15" s="52">
        <v>2.6896E-2</v>
      </c>
      <c r="K15" s="52">
        <v>2.6896E-2</v>
      </c>
      <c r="L15" s="52">
        <v>2.6896E-2</v>
      </c>
      <c r="M15" s="52">
        <v>2.6896E-2</v>
      </c>
      <c r="N15" s="52">
        <v>2.6896E-2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-145006.85573089376</v>
      </c>
      <c r="H16" s="21">
        <f t="shared" si="3"/>
        <v>122712.71839888002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7451237.308522922</v>
      </c>
      <c r="D18" s="21">
        <f t="shared" si="4"/>
        <v>7165775.3888659263</v>
      </c>
      <c r="E18" s="21">
        <f t="shared" si="4"/>
        <v>7451334.1207321985</v>
      </c>
      <c r="F18" s="21">
        <f t="shared" si="4"/>
        <v>6717359.9091315316</v>
      </c>
      <c r="G18" s="21">
        <f t="shared" si="4"/>
        <v>6557159.8406448122</v>
      </c>
      <c r="H18" s="21">
        <f t="shared" si="4"/>
        <v>6145192.5420882329</v>
      </c>
      <c r="I18" s="21">
        <f t="shared" si="4"/>
        <v>7066323.3886002777</v>
      </c>
      <c r="J18" s="21">
        <f t="shared" si="4"/>
        <v>6660036.9076451389</v>
      </c>
      <c r="K18" s="21">
        <f t="shared" si="4"/>
        <v>5931580.0970079247</v>
      </c>
      <c r="L18" s="21">
        <f t="shared" si="4"/>
        <v>6465712.7611610759</v>
      </c>
      <c r="M18" s="21">
        <f>M12+M16</f>
        <v>6520068.1194188688</v>
      </c>
      <c r="N18" s="21">
        <f>N12+N16</f>
        <v>7069838.7888159482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-253381.3819366172</v>
      </c>
      <c r="D20" s="21">
        <f t="shared" si="5"/>
        <v>-565460.15213822294</v>
      </c>
      <c r="E20" s="21">
        <f t="shared" si="5"/>
        <v>-227874.1997682061</v>
      </c>
      <c r="F20" s="21">
        <f t="shared" si="5"/>
        <v>-965188.79048645496</v>
      </c>
      <c r="G20" s="21">
        <f t="shared" si="5"/>
        <v>-718254.85064481199</v>
      </c>
      <c r="H20" s="21">
        <f t="shared" si="5"/>
        <v>73370.547911766917</v>
      </c>
      <c r="I20" s="21">
        <f t="shared" si="5"/>
        <v>-696294.73860027734</v>
      </c>
      <c r="J20" s="21">
        <f t="shared" si="5"/>
        <v>-592558.1076451391</v>
      </c>
      <c r="K20" s="21">
        <f t="shared" si="5"/>
        <v>543118.5329920752</v>
      </c>
      <c r="L20" s="21">
        <f t="shared" si="5"/>
        <v>-294882.50116107613</v>
      </c>
      <c r="M20" s="21">
        <f t="shared" si="5"/>
        <v>-222282.47941886913</v>
      </c>
      <c r="N20" s="21">
        <f t="shared" si="5"/>
        <v>123016.42118405178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-489.11</v>
      </c>
      <c r="D22" s="61">
        <v>-1804.6</v>
      </c>
      <c r="E22" s="61">
        <v>-3142.57</v>
      </c>
      <c r="F22" s="61">
        <v>-5421.53</v>
      </c>
      <c r="G22" s="61">
        <v>-8407.65</v>
      </c>
      <c r="H22" s="61">
        <v>-9551.56</v>
      </c>
      <c r="I22" s="61">
        <v>-11180.99</v>
      </c>
      <c r="J22" s="61">
        <v>-13579.71</v>
      </c>
      <c r="K22" s="61">
        <v>-13671.72</v>
      </c>
      <c r="L22" s="61">
        <v>-13970.2</v>
      </c>
      <c r="M22" s="61">
        <v>-14988.11</v>
      </c>
      <c r="N22" s="61">
        <v>-15183.5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-291667.93551685807</v>
      </c>
      <c r="D24" s="21">
        <f t="shared" ref="D24:N24" si="6">C24+D20+D22</f>
        <v>-858932.68765508092</v>
      </c>
      <c r="E24" s="21">
        <f t="shared" si="6"/>
        <v>-1089949.4574232872</v>
      </c>
      <c r="F24" s="21">
        <f t="shared" si="6"/>
        <v>-2060559.7779097422</v>
      </c>
      <c r="G24" s="21">
        <f t="shared" si="6"/>
        <v>-2787222.2785545541</v>
      </c>
      <c r="H24" s="21">
        <f t="shared" si="6"/>
        <v>-2723403.2906427872</v>
      </c>
      <c r="I24" s="21">
        <f t="shared" si="6"/>
        <v>-3430879.0192430648</v>
      </c>
      <c r="J24" s="21">
        <f t="shared" si="6"/>
        <v>-4037016.8368882039</v>
      </c>
      <c r="K24" s="21">
        <f t="shared" si="6"/>
        <v>-3507570.0238961289</v>
      </c>
      <c r="L24" s="21">
        <f t="shared" si="6"/>
        <v>-3816422.7250572052</v>
      </c>
      <c r="M24" s="21">
        <f t="shared" si="6"/>
        <v>-4053693.3144760742</v>
      </c>
      <c r="N24" s="21">
        <f t="shared" si="6"/>
        <v>-3945860.3932920224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0</v>
      </c>
      <c r="H26" s="290">
        <v>0</v>
      </c>
      <c r="I26" s="290">
        <v>0</v>
      </c>
      <c r="J26" s="290">
        <v>0</v>
      </c>
      <c r="K26" s="290">
        <v>0</v>
      </c>
      <c r="L26" s="290">
        <v>0</v>
      </c>
      <c r="M26" s="290">
        <v>0</v>
      </c>
      <c r="N26" s="290">
        <v>0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0</v>
      </c>
      <c r="H30" s="21">
        <f t="shared" si="7"/>
        <v>0</v>
      </c>
      <c r="I30" s="21">
        <f t="shared" si="7"/>
        <v>0</v>
      </c>
      <c r="J30" s="21">
        <f t="shared" si="7"/>
        <v>0</v>
      </c>
      <c r="K30" s="21">
        <f t="shared" si="7"/>
        <v>0</v>
      </c>
      <c r="L30" s="21">
        <f t="shared" si="7"/>
        <v>0</v>
      </c>
      <c r="M30" s="21">
        <f t="shared" si="7"/>
        <v>0</v>
      </c>
      <c r="N30" s="21">
        <f t="shared" si="7"/>
        <v>0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-291667.93551685807</v>
      </c>
      <c r="D32" s="21">
        <f t="shared" ref="D32:N32" si="8">C32+D20+D22-D30</f>
        <v>-858932.68765508092</v>
      </c>
      <c r="E32" s="21">
        <f t="shared" si="8"/>
        <v>-1089949.4574232872</v>
      </c>
      <c r="F32" s="21">
        <f t="shared" si="8"/>
        <v>-2060559.7779097422</v>
      </c>
      <c r="G32" s="21">
        <f t="shared" si="8"/>
        <v>-2787222.2785545541</v>
      </c>
      <c r="H32" s="21">
        <f t="shared" si="8"/>
        <v>-2723403.2906427872</v>
      </c>
      <c r="I32" s="21">
        <f t="shared" si="8"/>
        <v>-3430879.0192430648</v>
      </c>
      <c r="J32" s="21">
        <f t="shared" si="8"/>
        <v>-4037016.8368882039</v>
      </c>
      <c r="K32" s="21">
        <f t="shared" si="8"/>
        <v>-3507570.0238961289</v>
      </c>
      <c r="L32" s="21">
        <f t="shared" si="8"/>
        <v>-3816422.7250572052</v>
      </c>
      <c r="M32" s="21">
        <f t="shared" si="8"/>
        <v>-4053693.3144760742</v>
      </c>
      <c r="N32" s="21">
        <f t="shared" si="8"/>
        <v>-3945860.3932920224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-241316.88</v>
      </c>
      <c r="D36" s="294">
        <f t="shared" si="9"/>
        <v>-538536.32999999996</v>
      </c>
      <c r="E36" s="294">
        <f t="shared" si="9"/>
        <v>-217024.2</v>
      </c>
      <c r="F36" s="294">
        <f t="shared" si="9"/>
        <v>-919232.29</v>
      </c>
      <c r="G36" s="294">
        <f t="shared" si="9"/>
        <v>-684055.86</v>
      </c>
      <c r="H36" s="294">
        <f t="shared" si="9"/>
        <v>69877.08</v>
      </c>
      <c r="I36" s="294">
        <f t="shared" si="9"/>
        <v>-663141.36</v>
      </c>
      <c r="J36" s="294">
        <f t="shared" si="9"/>
        <v>-564344.05000000005</v>
      </c>
      <c r="K36" s="294">
        <f t="shared" si="9"/>
        <v>517258.49</v>
      </c>
      <c r="L36" s="294">
        <f t="shared" si="9"/>
        <v>-280841.96999999997</v>
      </c>
      <c r="M36" s="294">
        <f t="shared" si="9"/>
        <v>-211698.72</v>
      </c>
      <c r="N36" s="294">
        <f t="shared" si="9"/>
        <v>117159.12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M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0</v>
      </c>
      <c r="H38" s="294">
        <f t="shared" si="10"/>
        <v>0</v>
      </c>
      <c r="I38" s="294">
        <f t="shared" si="10"/>
        <v>0</v>
      </c>
      <c r="J38" s="294">
        <f t="shared" si="10"/>
        <v>0</v>
      </c>
      <c r="K38" s="294">
        <f t="shared" si="10"/>
        <v>0</v>
      </c>
      <c r="L38" s="294">
        <f t="shared" si="10"/>
        <v>0</v>
      </c>
      <c r="M38" s="294">
        <f t="shared" si="10"/>
        <v>0</v>
      </c>
      <c r="N38" s="294">
        <f>ROUND((N30*N34),2)</f>
        <v>0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H11" sqref="H11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3" width="9.8867187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1434327.8644169222</v>
      </c>
      <c r="D8" s="105">
        <v>1128023.1217243255</v>
      </c>
      <c r="E8" s="105">
        <v>1149532.8493864734</v>
      </c>
      <c r="F8" s="105">
        <v>1147498.1704503982</v>
      </c>
      <c r="G8" s="105">
        <v>1395742.76</v>
      </c>
      <c r="H8" s="105">
        <v>1187168.83</v>
      </c>
      <c r="I8" s="105">
        <v>1195197.3400000001</v>
      </c>
      <c r="J8" s="105">
        <v>1544070.89</v>
      </c>
      <c r="K8" s="105">
        <v>1099173.97</v>
      </c>
      <c r="L8" s="105">
        <v>1265991.29</v>
      </c>
      <c r="M8" s="105">
        <v>1153974.77</v>
      </c>
      <c r="N8" s="105">
        <v>1354022.38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43098400.970293969</v>
      </c>
      <c r="D10" s="284">
        <v>39966771.277909085</v>
      </c>
      <c r="E10" s="284">
        <v>40708179.974909097</v>
      </c>
      <c r="F10" s="284">
        <v>44777966.925999999</v>
      </c>
      <c r="G10" s="284">
        <v>29633529.131818183</v>
      </c>
      <c r="H10" s="284">
        <v>37715122.865181819</v>
      </c>
      <c r="I10" s="284">
        <v>48251554.324000008</v>
      </c>
      <c r="J10" s="284">
        <v>42000211.519000001</v>
      </c>
      <c r="K10" s="284">
        <v>41201909.791199997</v>
      </c>
      <c r="L10" s="284">
        <v>40869569.943999998</v>
      </c>
      <c r="M10" s="284">
        <v>36555342.497454554</v>
      </c>
      <c r="N10" s="284">
        <v>42731659.746454544</v>
      </c>
    </row>
    <row r="11" spans="1:14" x14ac:dyDescent="0.2">
      <c r="A11" s="13">
        <f t="shared" si="1"/>
        <v>4</v>
      </c>
      <c r="B11" s="12" t="s">
        <v>366</v>
      </c>
      <c r="C11" s="52">
        <v>2.5087999999999999E-2</v>
      </c>
      <c r="D11" s="52">
        <v>2.5087999999999999E-2</v>
      </c>
      <c r="E11" s="52">
        <v>2.5087999999999999E-2</v>
      </c>
      <c r="F11" s="52">
        <v>2.5087999999999999E-2</v>
      </c>
      <c r="G11" s="285">
        <v>2.3821999999999999E-2</v>
      </c>
      <c r="H11" s="217">
        <v>2.3821999999999999E-2</v>
      </c>
      <c r="I11" s="217">
        <v>2.3821999999999999E-2</v>
      </c>
      <c r="J11" s="217">
        <v>2.3821999999999999E-2</v>
      </c>
      <c r="K11" s="217">
        <v>2.3821999999999999E-2</v>
      </c>
      <c r="L11" s="217">
        <v>2.3821999999999999E-2</v>
      </c>
      <c r="M11" s="217">
        <v>2.3821999999999999E-2</v>
      </c>
      <c r="N11" s="217">
        <v>2.3821999999999999E-2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1081252.6835427349</v>
      </c>
      <c r="D12" s="21">
        <f t="shared" si="2"/>
        <v>1002686.357820183</v>
      </c>
      <c r="E12" s="21">
        <f t="shared" si="2"/>
        <v>1021286.8192105194</v>
      </c>
      <c r="F12" s="21">
        <f t="shared" si="2"/>
        <v>1123389.634239488</v>
      </c>
      <c r="G12" s="21">
        <f t="shared" si="2"/>
        <v>705929.93097817269</v>
      </c>
      <c r="H12" s="21">
        <f t="shared" si="2"/>
        <v>898449.65689436125</v>
      </c>
      <c r="I12" s="21">
        <f t="shared" si="2"/>
        <v>1149448.5271063282</v>
      </c>
      <c r="J12" s="21">
        <f t="shared" si="2"/>
        <v>1000529.038805618</v>
      </c>
      <c r="K12" s="21">
        <f t="shared" si="2"/>
        <v>981511.89504596626</v>
      </c>
      <c r="L12" s="21">
        <f t="shared" si="2"/>
        <v>973594.89520596794</v>
      </c>
      <c r="M12" s="21">
        <f t="shared" si="2"/>
        <v>870821.36897436238</v>
      </c>
      <c r="N12" s="21">
        <f t="shared" si="2"/>
        <v>1017953.5984800401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11671491.088</v>
      </c>
      <c r="H14" s="284">
        <v>452669.13000000082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2.5087999999999999E-2</v>
      </c>
      <c r="D15" s="52">
        <v>2.5087999999999999E-2</v>
      </c>
      <c r="E15" s="52">
        <v>2.5087999999999999E-2</v>
      </c>
      <c r="F15" s="52">
        <v>2.5087999999999999E-2</v>
      </c>
      <c r="G15" s="52">
        <v>2.5087999999999999E-2</v>
      </c>
      <c r="H15" s="52">
        <v>2.5087999999999999E-2</v>
      </c>
      <c r="I15" s="52">
        <v>2.5087999999999999E-2</v>
      </c>
      <c r="J15" s="52">
        <v>2.5087999999999999E-2</v>
      </c>
      <c r="K15" s="52">
        <v>2.5087999999999999E-2</v>
      </c>
      <c r="L15" s="52">
        <v>2.5087999999999999E-2</v>
      </c>
      <c r="M15" s="52">
        <v>2.5087999999999999E-2</v>
      </c>
      <c r="N15" s="52">
        <v>2.5087999999999999E-2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292814.36841574399</v>
      </c>
      <c r="H16" s="21">
        <f t="shared" si="3"/>
        <v>11356.56313344002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1081252.6835427349</v>
      </c>
      <c r="D18" s="21">
        <f t="shared" si="4"/>
        <v>1002686.357820183</v>
      </c>
      <c r="E18" s="21">
        <f t="shared" si="4"/>
        <v>1021286.8192105194</v>
      </c>
      <c r="F18" s="21">
        <f t="shared" si="4"/>
        <v>1123389.634239488</v>
      </c>
      <c r="G18" s="21">
        <f t="shared" si="4"/>
        <v>998744.29939391674</v>
      </c>
      <c r="H18" s="21">
        <f t="shared" si="4"/>
        <v>909806.22002780123</v>
      </c>
      <c r="I18" s="21">
        <f t="shared" si="4"/>
        <v>1149448.5271063282</v>
      </c>
      <c r="J18" s="21">
        <f t="shared" si="4"/>
        <v>1000529.038805618</v>
      </c>
      <c r="K18" s="21">
        <f t="shared" si="4"/>
        <v>981511.89504596626</v>
      </c>
      <c r="L18" s="21">
        <f t="shared" si="4"/>
        <v>973594.89520596794</v>
      </c>
      <c r="M18" s="21">
        <f>M12+M16</f>
        <v>870821.36897436238</v>
      </c>
      <c r="N18" s="21">
        <f>N12+N16</f>
        <v>1017953.5984800401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353075.18087418727</v>
      </c>
      <c r="D20" s="21">
        <f t="shared" si="5"/>
        <v>125336.76390414243</v>
      </c>
      <c r="E20" s="21">
        <f t="shared" si="5"/>
        <v>128246.03017595399</v>
      </c>
      <c r="F20" s="21">
        <f t="shared" si="5"/>
        <v>24108.536210910184</v>
      </c>
      <c r="G20" s="21">
        <f t="shared" si="5"/>
        <v>396998.46060608327</v>
      </c>
      <c r="H20" s="21">
        <f t="shared" si="5"/>
        <v>277362.60997219884</v>
      </c>
      <c r="I20" s="21">
        <f t="shared" si="5"/>
        <v>45748.812893671915</v>
      </c>
      <c r="J20" s="21">
        <f t="shared" si="5"/>
        <v>543541.85119438195</v>
      </c>
      <c r="K20" s="21">
        <f t="shared" si="5"/>
        <v>117662.07495403371</v>
      </c>
      <c r="L20" s="21">
        <f t="shared" si="5"/>
        <v>292396.39479403209</v>
      </c>
      <c r="M20" s="21">
        <f t="shared" si="5"/>
        <v>283153.40102563764</v>
      </c>
      <c r="N20" s="21">
        <f t="shared" si="5"/>
        <v>336068.7815199598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1065.56</v>
      </c>
      <c r="D22" s="61">
        <v>1885.16</v>
      </c>
      <c r="E22" s="61">
        <v>2312.84</v>
      </c>
      <c r="F22" s="61">
        <v>2702.81</v>
      </c>
      <c r="G22" s="61">
        <v>3437.76</v>
      </c>
      <c r="H22" s="61">
        <v>4606.6400000000003</v>
      </c>
      <c r="I22" s="61">
        <v>5398.14</v>
      </c>
      <c r="J22" s="61">
        <v>6456.48</v>
      </c>
      <c r="K22" s="61">
        <v>7651.66</v>
      </c>
      <c r="L22" s="61">
        <v>8862.33</v>
      </c>
      <c r="M22" s="61">
        <v>9960.32</v>
      </c>
      <c r="N22" s="61">
        <v>11143.44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489953.63406197791</v>
      </c>
      <c r="D24" s="21">
        <f t="shared" ref="D24:N24" si="6">C24+D20+D22</f>
        <v>617175.55796612042</v>
      </c>
      <c r="E24" s="21">
        <f t="shared" si="6"/>
        <v>747734.42814207438</v>
      </c>
      <c r="F24" s="21">
        <f t="shared" si="6"/>
        <v>774545.77435298462</v>
      </c>
      <c r="G24" s="21">
        <f t="shared" si="6"/>
        <v>1174981.9949590678</v>
      </c>
      <c r="H24" s="21">
        <f t="shared" si="6"/>
        <v>1456951.2449312664</v>
      </c>
      <c r="I24" s="21">
        <f t="shared" si="6"/>
        <v>1508098.1978249382</v>
      </c>
      <c r="J24" s="21">
        <f t="shared" si="6"/>
        <v>2058096.5290193202</v>
      </c>
      <c r="K24" s="21">
        <f t="shared" si="6"/>
        <v>2183410.2639733539</v>
      </c>
      <c r="L24" s="21">
        <f t="shared" si="6"/>
        <v>2484668.9887673859</v>
      </c>
      <c r="M24" s="21">
        <f t="shared" si="6"/>
        <v>2777782.7097930233</v>
      </c>
      <c r="N24" s="21">
        <f t="shared" si="6"/>
        <v>3124994.9313129829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2.2900000000000001E-4</v>
      </c>
      <c r="H26" s="290">
        <v>2.2900000000000001E-4</v>
      </c>
      <c r="I26" s="290">
        <v>2.2900000000000001E-4</v>
      </c>
      <c r="J26" s="290">
        <v>2.2900000000000001E-4</v>
      </c>
      <c r="K26" s="290">
        <v>2.2900000000000001E-4</v>
      </c>
      <c r="L26" s="290">
        <v>2.2900000000000001E-4</v>
      </c>
      <c r="M26" s="290">
        <v>2.2900000000000001E-4</v>
      </c>
      <c r="N26" s="290">
        <v>2.2900000000000001E-4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6786.0781711863638</v>
      </c>
      <c r="H30" s="21">
        <f t="shared" si="7"/>
        <v>8636.7631361266376</v>
      </c>
      <c r="I30" s="21">
        <f t="shared" si="7"/>
        <v>11049.605940196003</v>
      </c>
      <c r="J30" s="21">
        <f t="shared" si="7"/>
        <v>9618.0484378510009</v>
      </c>
      <c r="K30" s="21">
        <f t="shared" si="7"/>
        <v>9435.2373421848006</v>
      </c>
      <c r="L30" s="21">
        <f t="shared" si="7"/>
        <v>9359.1315171759998</v>
      </c>
      <c r="M30" s="21">
        <f t="shared" si="7"/>
        <v>8371.1734319170937</v>
      </c>
      <c r="N30" s="21">
        <f t="shared" si="7"/>
        <v>9785.5500819380904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489953.63406197791</v>
      </c>
      <c r="D32" s="21">
        <f t="shared" ref="D32:N32" si="8">C32+D20+D22-D30</f>
        <v>617175.55796612042</v>
      </c>
      <c r="E32" s="21">
        <f t="shared" si="8"/>
        <v>747734.42814207438</v>
      </c>
      <c r="F32" s="21">
        <f t="shared" si="8"/>
        <v>774545.77435298462</v>
      </c>
      <c r="G32" s="21">
        <f t="shared" si="8"/>
        <v>1168195.9167878814</v>
      </c>
      <c r="H32" s="21">
        <f t="shared" si="8"/>
        <v>1441528.4036239537</v>
      </c>
      <c r="I32" s="21">
        <f t="shared" si="8"/>
        <v>1481625.7505774295</v>
      </c>
      <c r="J32" s="21">
        <f t="shared" si="8"/>
        <v>2022006.0333339605</v>
      </c>
      <c r="K32" s="21">
        <f t="shared" si="8"/>
        <v>2137884.5309458096</v>
      </c>
      <c r="L32" s="21">
        <f t="shared" si="8"/>
        <v>2429784.1242226656</v>
      </c>
      <c r="M32" s="21">
        <f t="shared" si="8"/>
        <v>2714526.6718163858</v>
      </c>
      <c r="N32" s="21">
        <f t="shared" si="8"/>
        <v>3051953.3432544074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336263.86</v>
      </c>
      <c r="D36" s="294">
        <f t="shared" si="9"/>
        <v>119368.98</v>
      </c>
      <c r="E36" s="294">
        <f t="shared" si="9"/>
        <v>122139.72</v>
      </c>
      <c r="F36" s="294">
        <f t="shared" si="9"/>
        <v>22960.63</v>
      </c>
      <c r="G36" s="294">
        <f t="shared" si="9"/>
        <v>378095.78</v>
      </c>
      <c r="H36" s="294">
        <f t="shared" si="9"/>
        <v>264156.27</v>
      </c>
      <c r="I36" s="294">
        <f t="shared" si="9"/>
        <v>43570.53</v>
      </c>
      <c r="J36" s="294">
        <f t="shared" si="9"/>
        <v>517661.65</v>
      </c>
      <c r="K36" s="294">
        <f t="shared" si="9"/>
        <v>112059.71</v>
      </c>
      <c r="L36" s="294">
        <f t="shared" si="9"/>
        <v>278474.23</v>
      </c>
      <c r="M36" s="294">
        <f t="shared" si="9"/>
        <v>269671.33</v>
      </c>
      <c r="N36" s="294">
        <f t="shared" si="9"/>
        <v>320067.20000000001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6462.97</v>
      </c>
      <c r="H38" s="294">
        <f t="shared" si="10"/>
        <v>8225.5300000000007</v>
      </c>
      <c r="I38" s="294">
        <f t="shared" si="10"/>
        <v>10523.49</v>
      </c>
      <c r="J38" s="294">
        <f t="shared" si="10"/>
        <v>9160.09</v>
      </c>
      <c r="K38" s="294">
        <f t="shared" si="10"/>
        <v>8985.99</v>
      </c>
      <c r="L38" s="294">
        <f t="shared" si="10"/>
        <v>8913.51</v>
      </c>
      <c r="M38" s="294">
        <f t="shared" si="10"/>
        <v>7972.59</v>
      </c>
      <c r="N38" s="294">
        <f t="shared" si="10"/>
        <v>9319.6200000000008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P17" sqref="P17"/>
      <selection pane="topRight" activeCell="P17" sqref="P17"/>
      <selection pane="bottomLeft" activeCell="P17" sqref="P17"/>
      <selection pane="bottomRight" activeCell="E16" sqref="E1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7" width="10.6640625" style="12" bestFit="1" customWidth="1"/>
    <col min="8" max="8" width="9.88671875" style="12" bestFit="1" customWidth="1"/>
    <col min="9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4093834.6251108712</v>
      </c>
      <c r="D8" s="105">
        <v>3982271.9871035586</v>
      </c>
      <c r="E8" s="105">
        <v>4123862.62639509</v>
      </c>
      <c r="F8" s="105">
        <v>4005590.8055399219</v>
      </c>
      <c r="G8" s="105">
        <v>3449358.62</v>
      </c>
      <c r="H8" s="105">
        <v>4336126.8499999996</v>
      </c>
      <c r="I8" s="105">
        <v>4235580.17</v>
      </c>
      <c r="J8" s="105">
        <v>4079748.34</v>
      </c>
      <c r="K8" s="105">
        <v>4077474.54</v>
      </c>
      <c r="L8" s="105">
        <v>3965641.62</v>
      </c>
      <c r="M8" s="105">
        <v>3824885.26</v>
      </c>
      <c r="N8" s="105">
        <v>4263275.37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138739189.67467034</v>
      </c>
      <c r="D10" s="284">
        <v>169569892.95898452</v>
      </c>
      <c r="E10" s="284">
        <v>150030075.71795237</v>
      </c>
      <c r="F10" s="284">
        <v>147813930.13699996</v>
      </c>
      <c r="G10" s="284">
        <v>159371738.01300001</v>
      </c>
      <c r="H10" s="284">
        <v>157075110.33069229</v>
      </c>
      <c r="I10" s="284">
        <v>178309554.36230773</v>
      </c>
      <c r="J10" s="284">
        <v>175207119.82800001</v>
      </c>
      <c r="K10" s="284">
        <v>156797826.73144442</v>
      </c>
      <c r="L10" s="284">
        <v>164422249.52755553</v>
      </c>
      <c r="M10" s="284">
        <v>146087546.79899999</v>
      </c>
      <c r="N10" s="284">
        <v>158342667.58611766</v>
      </c>
    </row>
    <row r="11" spans="1:14" x14ac:dyDescent="0.2">
      <c r="A11" s="13">
        <f t="shared" si="1"/>
        <v>4</v>
      </c>
      <c r="B11" s="12" t="s">
        <v>366</v>
      </c>
      <c r="C11" s="52">
        <v>2.6505999999999998E-2</v>
      </c>
      <c r="D11" s="52">
        <v>2.6505999999999998E-2</v>
      </c>
      <c r="E11" s="52">
        <v>2.6505999999999998E-2</v>
      </c>
      <c r="F11" s="52">
        <v>2.6505999999999998E-2</v>
      </c>
      <c r="G11" s="285">
        <v>2.5167999999999999E-2</v>
      </c>
      <c r="H11" s="217">
        <v>2.5167999999999999E-2</v>
      </c>
      <c r="I11" s="217">
        <v>2.5167999999999999E-2</v>
      </c>
      <c r="J11" s="217">
        <v>2.5167999999999999E-2</v>
      </c>
      <c r="K11" s="217">
        <v>2.5167999999999999E-2</v>
      </c>
      <c r="L11" s="217">
        <v>2.5167999999999999E-2</v>
      </c>
      <c r="M11" s="217">
        <v>2.5167999999999999E-2</v>
      </c>
      <c r="N11" s="217">
        <v>2.5167999999999999E-2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3677420.961516812</v>
      </c>
      <c r="D12" s="21">
        <f t="shared" si="2"/>
        <v>4494619.5827708431</v>
      </c>
      <c r="E12" s="21">
        <f t="shared" si="2"/>
        <v>3976697.1869800454</v>
      </c>
      <c r="F12" s="21">
        <f t="shared" si="2"/>
        <v>3917956.0322113209</v>
      </c>
      <c r="G12" s="21">
        <f t="shared" si="2"/>
        <v>4011067.902311184</v>
      </c>
      <c r="H12" s="21">
        <f t="shared" si="2"/>
        <v>3953266.3768028636</v>
      </c>
      <c r="I12" s="21">
        <f t="shared" si="2"/>
        <v>4487694.8641905608</v>
      </c>
      <c r="J12" s="21">
        <f t="shared" si="2"/>
        <v>4409612.7918311041</v>
      </c>
      <c r="K12" s="21">
        <f t="shared" si="2"/>
        <v>3946287.7031769929</v>
      </c>
      <c r="L12" s="21">
        <f t="shared" si="2"/>
        <v>4138179.1761095175</v>
      </c>
      <c r="M12" s="21">
        <f t="shared" si="2"/>
        <v>3676731.3778372318</v>
      </c>
      <c r="N12" s="21">
        <f t="shared" si="2"/>
        <v>3985168.2578074089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-1870715.7906666398</v>
      </c>
      <c r="H14" s="284">
        <v>2076967.9399999976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2.6505999999999998E-2</v>
      </c>
      <c r="D15" s="52">
        <v>2.6505999999999998E-2</v>
      </c>
      <c r="E15" s="52">
        <v>2.6505999999999998E-2</v>
      </c>
      <c r="F15" s="52">
        <v>2.6505999999999998E-2</v>
      </c>
      <c r="G15" s="52">
        <v>2.6505999999999998E-2</v>
      </c>
      <c r="H15" s="52">
        <v>2.6505999999999998E-2</v>
      </c>
      <c r="I15" s="52">
        <v>2.6505999999999998E-2</v>
      </c>
      <c r="J15" s="52">
        <v>2.6505999999999998E-2</v>
      </c>
      <c r="K15" s="52">
        <v>2.6505999999999998E-2</v>
      </c>
      <c r="L15" s="52">
        <v>2.6505999999999998E-2</v>
      </c>
      <c r="M15" s="52">
        <v>2.6505999999999998E-2</v>
      </c>
      <c r="N15" s="52">
        <v>2.6505999999999998E-2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-49585.19274740995</v>
      </c>
      <c r="H16" s="21">
        <f t="shared" si="3"/>
        <v>55052.112217639937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3677420.961516812</v>
      </c>
      <c r="D18" s="21">
        <f t="shared" si="4"/>
        <v>4494619.5827708431</v>
      </c>
      <c r="E18" s="21">
        <f t="shared" si="4"/>
        <v>3976697.1869800454</v>
      </c>
      <c r="F18" s="21">
        <f t="shared" si="4"/>
        <v>3917956.0322113209</v>
      </c>
      <c r="G18" s="21">
        <f t="shared" si="4"/>
        <v>3961482.7095637741</v>
      </c>
      <c r="H18" s="21">
        <f t="shared" si="4"/>
        <v>4008318.4890205036</v>
      </c>
      <c r="I18" s="21">
        <f t="shared" si="4"/>
        <v>4487694.8641905608</v>
      </c>
      <c r="J18" s="21">
        <f t="shared" si="4"/>
        <v>4409612.7918311041</v>
      </c>
      <c r="K18" s="21">
        <f t="shared" si="4"/>
        <v>3946287.7031769929</v>
      </c>
      <c r="L18" s="21">
        <f t="shared" si="4"/>
        <v>4138179.1761095175</v>
      </c>
      <c r="M18" s="21">
        <f>M12+M16</f>
        <v>3676731.3778372318</v>
      </c>
      <c r="N18" s="21">
        <f>N12+N16</f>
        <v>3985168.2578074089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416413.66359405918</v>
      </c>
      <c r="D20" s="21">
        <f t="shared" si="5"/>
        <v>-512347.59566728445</v>
      </c>
      <c r="E20" s="21">
        <f t="shared" si="5"/>
        <v>147165.43941504462</v>
      </c>
      <c r="F20" s="21">
        <f t="shared" si="5"/>
        <v>87634.773328600917</v>
      </c>
      <c r="G20" s="21">
        <f t="shared" si="5"/>
        <v>-512124.08956377394</v>
      </c>
      <c r="H20" s="21">
        <f t="shared" si="5"/>
        <v>327808.36097949604</v>
      </c>
      <c r="I20" s="21">
        <f t="shared" si="5"/>
        <v>-252114.69419056084</v>
      </c>
      <c r="J20" s="21">
        <f t="shared" si="5"/>
        <v>-329864.45183110423</v>
      </c>
      <c r="K20" s="21">
        <f t="shared" si="5"/>
        <v>131186.83682300709</v>
      </c>
      <c r="L20" s="21">
        <f t="shared" si="5"/>
        <v>-172537.55610951735</v>
      </c>
      <c r="M20" s="21">
        <f t="shared" si="5"/>
        <v>148153.88216276793</v>
      </c>
      <c r="N20" s="21">
        <f t="shared" si="5"/>
        <v>278107.11219259119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1215.6199999999999</v>
      </c>
      <c r="D22" s="61">
        <v>1094.8399999999999</v>
      </c>
      <c r="E22" s="61">
        <v>478.95</v>
      </c>
      <c r="F22" s="61">
        <v>920.24</v>
      </c>
      <c r="G22" s="61">
        <v>143.28</v>
      </c>
      <c r="H22" s="61">
        <v>-231.3</v>
      </c>
      <c r="I22" s="61">
        <v>-154.79</v>
      </c>
      <c r="J22" s="61">
        <v>-1293.77</v>
      </c>
      <c r="K22" s="61">
        <v>-1715.97</v>
      </c>
      <c r="L22" s="61">
        <v>-1949.81</v>
      </c>
      <c r="M22" s="61">
        <v>-2049.67</v>
      </c>
      <c r="N22" s="61">
        <v>-1261.54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557891.93619469448</v>
      </c>
      <c r="D24" s="21">
        <f t="shared" ref="D24:N24" si="6">C24+D20+D22</f>
        <v>46639.180527410033</v>
      </c>
      <c r="E24" s="21">
        <f t="shared" si="6"/>
        <v>194283.56994245466</v>
      </c>
      <c r="F24" s="21">
        <f t="shared" si="6"/>
        <v>282838.5832710556</v>
      </c>
      <c r="G24" s="21">
        <f t="shared" si="6"/>
        <v>-229142.22629271835</v>
      </c>
      <c r="H24" s="21">
        <f t="shared" si="6"/>
        <v>98434.834686777685</v>
      </c>
      <c r="I24" s="21">
        <f t="shared" si="6"/>
        <v>-153834.64950378318</v>
      </c>
      <c r="J24" s="21">
        <f t="shared" si="6"/>
        <v>-484992.87133488746</v>
      </c>
      <c r="K24" s="21">
        <f t="shared" si="6"/>
        <v>-355522.00451188034</v>
      </c>
      <c r="L24" s="21">
        <f t="shared" si="6"/>
        <v>-530009.37062139774</v>
      </c>
      <c r="M24" s="21">
        <f t="shared" si="6"/>
        <v>-383905.1584586298</v>
      </c>
      <c r="N24" s="21">
        <f t="shared" si="6"/>
        <v>-107059.5862660386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8.5000000000000006E-5</v>
      </c>
      <c r="H26" s="290">
        <v>8.5000000000000006E-5</v>
      </c>
      <c r="I26" s="290">
        <v>8.5000000000000006E-5</v>
      </c>
      <c r="J26" s="290">
        <v>8.5000000000000006E-5</v>
      </c>
      <c r="K26" s="290">
        <v>8.5000000000000006E-5</v>
      </c>
      <c r="L26" s="290">
        <v>8.5000000000000006E-5</v>
      </c>
      <c r="M26" s="290">
        <v>8.5000000000000006E-5</v>
      </c>
      <c r="N26" s="290">
        <v>8.5000000000000006E-5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>(G10*G26)+(G14*G28)</f>
        <v>13546.597731105003</v>
      </c>
      <c r="H30" s="21">
        <f t="shared" si="7"/>
        <v>13351.384378108845</v>
      </c>
      <c r="I30" s="21">
        <f t="shared" si="7"/>
        <v>15156.312120796158</v>
      </c>
      <c r="J30" s="21">
        <f t="shared" si="7"/>
        <v>14892.605185380002</v>
      </c>
      <c r="K30" s="21">
        <f t="shared" si="7"/>
        <v>13327.815272172777</v>
      </c>
      <c r="L30" s="21">
        <f t="shared" si="7"/>
        <v>13975.891209842221</v>
      </c>
      <c r="M30" s="21">
        <f t="shared" si="7"/>
        <v>12417.441477915001</v>
      </c>
      <c r="N30" s="21">
        <f t="shared" si="7"/>
        <v>13459.126744820001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557891.93619469448</v>
      </c>
      <c r="D32" s="21">
        <f t="shared" ref="D32:N32" si="8">C32+D20+D22-D30</f>
        <v>46639.180527410033</v>
      </c>
      <c r="E32" s="21">
        <f t="shared" si="8"/>
        <v>194283.56994245466</v>
      </c>
      <c r="F32" s="21">
        <f t="shared" si="8"/>
        <v>282838.5832710556</v>
      </c>
      <c r="G32" s="21">
        <f t="shared" si="8"/>
        <v>-242688.82402382334</v>
      </c>
      <c r="H32" s="21">
        <f t="shared" si="8"/>
        <v>71536.852577563841</v>
      </c>
      <c r="I32" s="21">
        <f t="shared" si="8"/>
        <v>-195888.94373379316</v>
      </c>
      <c r="J32" s="21">
        <f t="shared" si="8"/>
        <v>-541939.77075027744</v>
      </c>
      <c r="K32" s="21">
        <f t="shared" si="8"/>
        <v>-425796.71919944312</v>
      </c>
      <c r="L32" s="21">
        <f t="shared" si="8"/>
        <v>-614259.97651880269</v>
      </c>
      <c r="M32" s="21">
        <f t="shared" si="8"/>
        <v>-480573.20583394973</v>
      </c>
      <c r="N32" s="21">
        <f t="shared" si="8"/>
        <v>-217186.76038617856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396586.54</v>
      </c>
      <c r="D36" s="294">
        <f t="shared" si="9"/>
        <v>-487952.68</v>
      </c>
      <c r="E36" s="294">
        <f t="shared" si="9"/>
        <v>140158.29999999999</v>
      </c>
      <c r="F36" s="294">
        <f t="shared" si="9"/>
        <v>83462.13</v>
      </c>
      <c r="G36" s="294">
        <f t="shared" si="9"/>
        <v>-487739.81</v>
      </c>
      <c r="H36" s="294">
        <f t="shared" si="9"/>
        <v>312200.09000000003</v>
      </c>
      <c r="I36" s="294">
        <f t="shared" si="9"/>
        <v>-240110.51</v>
      </c>
      <c r="J36" s="294">
        <f t="shared" si="9"/>
        <v>-314158.28999999998</v>
      </c>
      <c r="K36" s="294">
        <f t="shared" si="9"/>
        <v>124940.51</v>
      </c>
      <c r="L36" s="294">
        <f t="shared" si="9"/>
        <v>-164322.35</v>
      </c>
      <c r="M36" s="294">
        <f t="shared" si="9"/>
        <v>141099.68</v>
      </c>
      <c r="N36" s="294">
        <f t="shared" si="9"/>
        <v>264865.32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12901.59</v>
      </c>
      <c r="H38" s="294">
        <f t="shared" si="10"/>
        <v>12715.67</v>
      </c>
      <c r="I38" s="294">
        <f t="shared" si="10"/>
        <v>14434.66</v>
      </c>
      <c r="J38" s="294">
        <f t="shared" si="10"/>
        <v>14183.51</v>
      </c>
      <c r="K38" s="294">
        <f t="shared" si="10"/>
        <v>12693.22</v>
      </c>
      <c r="L38" s="294">
        <f t="shared" si="10"/>
        <v>13310.44</v>
      </c>
      <c r="M38" s="294">
        <f t="shared" si="10"/>
        <v>11826.2</v>
      </c>
      <c r="N38" s="294">
        <f t="shared" si="10"/>
        <v>12818.28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fitToPage="1"/>
  </sheetPr>
  <dimension ref="A1:O36"/>
  <sheetViews>
    <sheetView zoomScaleNormal="100" workbookViewId="0">
      <selection activeCell="B34" sqref="B34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9" width="9.88671875" style="5" bestFit="1" customWidth="1"/>
    <col min="10" max="10" width="9.5546875" style="5" bestFit="1" customWidth="1"/>
    <col min="11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  <c r="O1" s="4"/>
    </row>
    <row r="2" spans="1:15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  <c r="I2" s="398"/>
      <c r="J2" s="398"/>
      <c r="K2" s="4"/>
      <c r="L2" s="4"/>
      <c r="M2" s="4"/>
      <c r="N2" s="4"/>
      <c r="O2" s="4"/>
    </row>
    <row r="3" spans="1:15" x14ac:dyDescent="0.2">
      <c r="A3" s="398" t="s">
        <v>165</v>
      </c>
      <c r="B3" s="398"/>
      <c r="C3" s="398"/>
      <c r="D3" s="398"/>
      <c r="E3" s="398"/>
      <c r="F3" s="398"/>
      <c r="G3" s="398"/>
      <c r="H3" s="398"/>
      <c r="I3" s="398"/>
      <c r="J3" s="398"/>
      <c r="K3" s="4"/>
      <c r="L3" s="4"/>
      <c r="M3" s="4"/>
      <c r="N3" s="4"/>
      <c r="O3" s="4"/>
    </row>
    <row r="4" spans="1:15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  <c r="I7" s="9" t="s">
        <v>4</v>
      </c>
      <c r="J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24</v>
      </c>
      <c r="I8" s="10" t="s">
        <v>25</v>
      </c>
      <c r="J8" s="10" t="s">
        <v>433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  <c r="I9" s="13" t="s">
        <v>68</v>
      </c>
      <c r="J9" s="13" t="s">
        <v>69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  <c r="I11" s="15"/>
      <c r="J11" s="15"/>
    </row>
    <row r="12" spans="1:15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'FPC Deferral Balance'!D20</f>
        <v>15781.440434702197</v>
      </c>
      <c r="E12" s="16">
        <f>'FPC Deferral Balance'!E20</f>
        <v>-15512.123442567721</v>
      </c>
      <c r="F12" s="16">
        <f>'FPC Deferral Balance'!F20</f>
        <v>1036.6040349081049</v>
      </c>
      <c r="G12" s="16">
        <f>'FPC Deferral Balance'!G20</f>
        <v>29184.430095553744</v>
      </c>
      <c r="H12" s="16">
        <f>'FPC Deferral Balance'!H20</f>
        <v>1372.9739203682152</v>
      </c>
      <c r="I12" s="16">
        <f>'FPC Deferral Balance'!I20</f>
        <v>-380.16411846862377</v>
      </c>
      <c r="J12" s="16">
        <f>'FPC Deferral Balance'!J20</f>
        <v>260.96631140819312</v>
      </c>
    </row>
    <row r="13" spans="1:15" x14ac:dyDescent="0.2">
      <c r="A13" s="13">
        <f t="shared" si="0"/>
        <v>3</v>
      </c>
      <c r="B13" s="12"/>
      <c r="C13" s="13"/>
      <c r="D13" s="15"/>
      <c r="E13" s="15"/>
      <c r="F13" s="15"/>
      <c r="G13" s="15"/>
      <c r="H13" s="15"/>
      <c r="I13" s="15"/>
      <c r="J13" s="15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'FPC Deferral Balance'!D22</f>
        <v>-1502830.8794963383</v>
      </c>
      <c r="E14" s="16">
        <f>'FPC Deferral Balance'!E22</f>
        <v>2591698.5444977144</v>
      </c>
      <c r="F14" s="16">
        <f>'FPC Deferral Balance'!F22</f>
        <v>-3796671.6961400099</v>
      </c>
      <c r="G14" s="16">
        <f>'FPC Deferral Balance'!G22</f>
        <v>2923698.8888958893</v>
      </c>
      <c r="H14" s="16">
        <f>'FPC Deferral Balance'!H22</f>
        <v>-242518.33815280776</v>
      </c>
      <c r="I14" s="16">
        <f>'FPC Deferral Balance'!I22</f>
        <v>-335628.88366691652</v>
      </c>
      <c r="J14" s="16">
        <f>'FPC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  <c r="I15" s="16"/>
      <c r="J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'FPC Deferral Balance'!D24</f>
        <v>-107943.92189721395</v>
      </c>
      <c r="E16" s="16">
        <f>'FPC Deferral Balance'!E24</f>
        <v>47140.077657588423</v>
      </c>
      <c r="F16" s="16">
        <f>'FPC Deferral Balance'!F24</f>
        <v>-116960.19261097915</v>
      </c>
      <c r="G16" s="16">
        <f>'FPC Deferral Balance'!G24</f>
        <v>68756.932588257288</v>
      </c>
      <c r="H16" s="16">
        <f>'FPC Deferral Balance'!H24</f>
        <v>-5044.0872765436852</v>
      </c>
      <c r="I16" s="16">
        <f>'FPC Deferral Balance'!I24</f>
        <v>-24888.27009216851</v>
      </c>
      <c r="J16" s="16">
        <f>'FPC Deferral Balance'!J24</f>
        <v>244.32320508701304</v>
      </c>
    </row>
    <row r="17" spans="1:10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  <c r="I17" s="16"/>
      <c r="J17" s="16"/>
    </row>
    <row r="18" spans="1:10" x14ac:dyDescent="0.2">
      <c r="A18" s="13">
        <f t="shared" si="0"/>
        <v>8</v>
      </c>
      <c r="B18" s="12" t="s">
        <v>391</v>
      </c>
      <c r="C18" s="13" t="s">
        <v>15</v>
      </c>
      <c r="D18" s="376">
        <f>'2018 Earn Test Alloc'!J28</f>
        <v>0</v>
      </c>
      <c r="E18" s="376">
        <f>'2018 Earn Test Alloc'!K28</f>
        <v>0</v>
      </c>
      <c r="F18" s="376">
        <f>'2018 Earn Test Alloc'!L28</f>
        <v>0</v>
      </c>
      <c r="G18" s="376">
        <f>'2018 Earn Test Alloc'!M28</f>
        <v>0</v>
      </c>
      <c r="H18" s="376">
        <f>'2018 Earn Test Alloc'!N28</f>
        <v>0</v>
      </c>
      <c r="I18" s="376">
        <f>'2018 Earn Test Alloc'!O28</f>
        <v>0</v>
      </c>
      <c r="J18" s="376">
        <f>'2018 Earn Test Alloc'!P28</f>
        <v>0</v>
      </c>
    </row>
    <row r="19" spans="1:10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  <c r="I19" s="15"/>
      <c r="J19" s="15"/>
    </row>
    <row r="20" spans="1:10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-1594993.36095885</v>
      </c>
      <c r="E20" s="15">
        <f t="shared" ref="E20:G20" si="1">E12+E14+E16+E18</f>
        <v>2623326.4987127348</v>
      </c>
      <c r="F20" s="15">
        <f t="shared" si="1"/>
        <v>-3912595.2847160809</v>
      </c>
      <c r="G20" s="15">
        <f t="shared" si="1"/>
        <v>3021640.2515797005</v>
      </c>
      <c r="H20" s="15">
        <f t="shared" ref="H20:I20" si="2">H12+H14+H16+H18</f>
        <v>-246189.45150898324</v>
      </c>
      <c r="I20" s="15">
        <f t="shared" si="2"/>
        <v>-360897.31787755369</v>
      </c>
      <c r="J20" s="15">
        <f t="shared" ref="J20" si="3">J12+J14+J16+J18</f>
        <v>505.28951649520616</v>
      </c>
    </row>
    <row r="21" spans="1:10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  <c r="I21" s="15"/>
      <c r="J21" s="15"/>
    </row>
    <row r="22" spans="1:10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Forecast'!P12</f>
        <v>1942525922</v>
      </c>
      <c r="I22" s="18">
        <f>'F2018 Forecast'!P14</f>
        <v>1420073874</v>
      </c>
      <c r="J22" s="18">
        <f>'F2018 Forecast'!P23</f>
        <v>682324582</v>
      </c>
    </row>
    <row r="23" spans="1:10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  <c r="I23" s="6"/>
      <c r="J23" s="6"/>
    </row>
    <row r="24" spans="1:10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-1.47E-4</v>
      </c>
      <c r="E24" s="19">
        <f t="shared" ref="E24:G24" si="4">ROUND(E20/E22,6)</f>
        <v>8.4099999999999995E-4</v>
      </c>
      <c r="F24" s="19">
        <f t="shared" si="4"/>
        <v>-1.14E-3</v>
      </c>
      <c r="G24" s="19">
        <f t="shared" si="4"/>
        <v>5.1510000000000002E-3</v>
      </c>
      <c r="H24" s="19">
        <f t="shared" ref="H24:I24" si="5">ROUND(H20/H22,6)</f>
        <v>-1.27E-4</v>
      </c>
      <c r="I24" s="19">
        <f t="shared" si="5"/>
        <v>-2.5399999999999999E-4</v>
      </c>
      <c r="J24" s="396">
        <v>0</v>
      </c>
    </row>
    <row r="25" spans="1:10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">
      <c r="A26" s="13">
        <f t="shared" si="0"/>
        <v>16</v>
      </c>
      <c r="B26" s="12" t="s">
        <v>19</v>
      </c>
      <c r="C26" s="13" t="s">
        <v>15</v>
      </c>
      <c r="D26" s="20">
        <f>'Rate Test'!D41</f>
        <v>-1.47E-4</v>
      </c>
      <c r="E26" s="20">
        <f>'Rate Test'!E41</f>
        <v>8.4099999999999995E-4</v>
      </c>
      <c r="F26" s="20">
        <f>'Rate Test'!F41</f>
        <v>-1.14E-3</v>
      </c>
      <c r="G26" s="20">
        <f>'Rate Test'!G41</f>
        <v>2.3970000000000003E-3</v>
      </c>
      <c r="H26" s="20">
        <f>'Rate Test 26&amp;31'!D47</f>
        <v>-1.27E-4</v>
      </c>
      <c r="I26" s="20">
        <f>'Rate Test 26&amp;31'!E47</f>
        <v>-2.5399999999999999E-4</v>
      </c>
      <c r="J26" s="20">
        <f>'Rate Test'!H41</f>
        <v>0</v>
      </c>
    </row>
    <row r="27" spans="1:10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  <c r="I27" s="6"/>
      <c r="J27" s="6"/>
    </row>
    <row r="28" spans="1:10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-1502830.8794963383</v>
      </c>
      <c r="E28" s="15">
        <f t="shared" ref="E28:G28" si="6">IF(E24=E26,E14,(E14-((E24-E26)*E22)))</f>
        <v>2591698.5444977144</v>
      </c>
      <c r="F28" s="15">
        <f t="shared" si="6"/>
        <v>-3796671.6961400099</v>
      </c>
      <c r="G28" s="15">
        <f t="shared" si="6"/>
        <v>1308205.5210498893</v>
      </c>
      <c r="H28" s="15">
        <f t="shared" ref="H28:I28" si="7">IF(H24=H26,H14,(H14-((H24-H26)*H22)))</f>
        <v>-242518.33815280776</v>
      </c>
      <c r="I28" s="15">
        <f t="shared" si="7"/>
        <v>-335628.88366691652</v>
      </c>
      <c r="J28" s="15">
        <f t="shared" ref="J28" si="8">IF(J24=J26,J14,(J14-((J24-J26)*J22)))</f>
        <v>0</v>
      </c>
    </row>
    <row r="29" spans="1:10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  <c r="I29" s="21"/>
      <c r="J29" s="21"/>
    </row>
    <row r="30" spans="1:10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-1594993.36095885</v>
      </c>
      <c r="E30" s="21">
        <f>E28+E12+E16+E18</f>
        <v>2623326.4987127348</v>
      </c>
      <c r="F30" s="21">
        <f>F28+F12+F16+F18</f>
        <v>-3912595.2847160809</v>
      </c>
      <c r="G30" s="21">
        <f>G28+G12+G16+G18</f>
        <v>1406146.8837337003</v>
      </c>
      <c r="H30" s="21">
        <f t="shared" ref="H30:I30" si="9">H28+H12+H16+H18</f>
        <v>-246189.45150898324</v>
      </c>
      <c r="I30" s="21">
        <f t="shared" si="9"/>
        <v>-360897.31787755369</v>
      </c>
      <c r="J30" s="105">
        <v>0</v>
      </c>
    </row>
    <row r="31" spans="1:10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  <c r="I31" s="12"/>
      <c r="J31" s="12"/>
    </row>
    <row r="32" spans="1:10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10">E30-E20</f>
        <v>0</v>
      </c>
      <c r="F32" s="21">
        <f t="shared" si="10"/>
        <v>0</v>
      </c>
      <c r="G32" s="21">
        <f t="shared" si="10"/>
        <v>-1615493.3678460002</v>
      </c>
      <c r="H32" s="21">
        <f t="shared" ref="H32:I32" si="11">H30-H20</f>
        <v>0</v>
      </c>
      <c r="I32" s="21">
        <f t="shared" si="11"/>
        <v>0</v>
      </c>
      <c r="J32" s="21">
        <f t="shared" ref="J32" si="12">J30-J20</f>
        <v>-505.28951649520616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  <row r="35" spans="1:6" x14ac:dyDescent="0.2">
      <c r="B35" s="12" t="s">
        <v>451</v>
      </c>
    </row>
    <row r="36" spans="1:6" x14ac:dyDescent="0.2">
      <c r="B36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>
    <tabColor theme="2" tint="-9.9978637043366805E-2"/>
    <pageSetUpPr fitToPage="1"/>
  </sheetPr>
  <dimension ref="A1:O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44140625" style="12" bestFit="1" customWidth="1"/>
    <col min="8" max="9" width="10" style="12" bestFit="1" customWidth="1"/>
    <col min="10" max="14" width="10.6640625" style="12" bestFit="1" customWidth="1"/>
    <col min="15" max="16384" width="9.109375" style="12"/>
  </cols>
  <sheetData>
    <row r="1" spans="1:15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5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5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5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5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5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5" x14ac:dyDescent="0.2">
      <c r="A8" s="13">
        <v>1</v>
      </c>
      <c r="B8" s="12" t="s">
        <v>365</v>
      </c>
      <c r="C8" s="105">
        <v>2704327.4686083049</v>
      </c>
      <c r="D8" s="105">
        <v>2909459.4618988684</v>
      </c>
      <c r="E8" s="105">
        <v>2740143.9259997779</v>
      </c>
      <c r="F8" s="105">
        <v>2464973.3098426643</v>
      </c>
      <c r="G8" s="105">
        <v>2171705.2999999998</v>
      </c>
      <c r="H8" s="105">
        <v>2840838.99</v>
      </c>
      <c r="I8" s="105">
        <v>2724724.3</v>
      </c>
      <c r="J8" s="105">
        <v>2829382.49</v>
      </c>
      <c r="K8" s="105">
        <v>2699451.96</v>
      </c>
      <c r="L8" s="105">
        <v>2609985.0099999998</v>
      </c>
      <c r="M8" s="105">
        <v>2535514.98</v>
      </c>
      <c r="N8" s="105">
        <v>2772790.05</v>
      </c>
    </row>
    <row r="9" spans="1:15" x14ac:dyDescent="0.2">
      <c r="A9" s="13">
        <f t="shared" ref="A9:A42" si="1">A8+1</f>
        <v>2</v>
      </c>
    </row>
    <row r="10" spans="1:15" x14ac:dyDescent="0.2">
      <c r="A10" s="13">
        <f t="shared" si="1"/>
        <v>3</v>
      </c>
      <c r="B10" s="283" t="s">
        <v>333</v>
      </c>
      <c r="C10" s="284">
        <v>115742894.62782829</v>
      </c>
      <c r="D10" s="284">
        <v>107178957.17720196</v>
      </c>
      <c r="E10" s="284">
        <v>108386657.97953847</v>
      </c>
      <c r="F10" s="284">
        <v>108164207.34884615</v>
      </c>
      <c r="G10" s="284">
        <v>119519914.73666668</v>
      </c>
      <c r="H10" s="284">
        <v>108386415.95138094</v>
      </c>
      <c r="I10" s="284">
        <v>108528700.98180953</v>
      </c>
      <c r="J10" s="284">
        <v>105979925.32271428</v>
      </c>
      <c r="K10" s="284">
        <v>105849102.25735164</v>
      </c>
      <c r="L10" s="284">
        <v>111419035.76407695</v>
      </c>
      <c r="M10" s="284">
        <v>100037686.97749999</v>
      </c>
      <c r="N10" s="284">
        <v>108589217.94499999</v>
      </c>
    </row>
    <row r="11" spans="1:15" x14ac:dyDescent="0.2">
      <c r="A11" s="13">
        <f t="shared" si="1"/>
        <v>4</v>
      </c>
      <c r="B11" s="12" t="s">
        <v>366</v>
      </c>
      <c r="C11" s="52">
        <v>2.5793E-2</v>
      </c>
      <c r="D11" s="52">
        <v>2.5793E-2</v>
      </c>
      <c r="E11" s="52">
        <v>2.5793E-2</v>
      </c>
      <c r="F11" s="52">
        <v>2.5793E-2</v>
      </c>
      <c r="G11" s="285">
        <v>2.4492E-2</v>
      </c>
      <c r="H11" s="217">
        <v>2.4492E-2</v>
      </c>
      <c r="I11" s="217">
        <v>2.4492E-2</v>
      </c>
      <c r="J11" s="217">
        <v>2.4492E-2</v>
      </c>
      <c r="K11" s="217">
        <v>2.4492E-2</v>
      </c>
      <c r="L11" s="217">
        <v>2.4492E-2</v>
      </c>
      <c r="M11" s="217">
        <v>2.4492E-2</v>
      </c>
      <c r="N11" s="217">
        <v>2.4492E-2</v>
      </c>
    </row>
    <row r="12" spans="1:15" x14ac:dyDescent="0.2">
      <c r="A12" s="13">
        <f t="shared" si="1"/>
        <v>5</v>
      </c>
      <c r="B12" s="12" t="s">
        <v>367</v>
      </c>
      <c r="C12" s="21">
        <f t="shared" ref="C12:N12" si="2">C10*C11</f>
        <v>2985356.4811355751</v>
      </c>
      <c r="D12" s="21">
        <f t="shared" si="2"/>
        <v>2764466.8424715702</v>
      </c>
      <c r="E12" s="21">
        <f t="shared" si="2"/>
        <v>2795617.0692662359</v>
      </c>
      <c r="F12" s="21">
        <f t="shared" si="2"/>
        <v>2789879.4001487889</v>
      </c>
      <c r="G12" s="21">
        <f t="shared" si="2"/>
        <v>2927281.7517304402</v>
      </c>
      <c r="H12" s="21">
        <f t="shared" si="2"/>
        <v>2654600.0994812218</v>
      </c>
      <c r="I12" s="21">
        <f t="shared" si="2"/>
        <v>2658084.944446479</v>
      </c>
      <c r="J12" s="21">
        <f t="shared" si="2"/>
        <v>2595660.3310039183</v>
      </c>
      <c r="K12" s="21">
        <f t="shared" si="2"/>
        <v>2592456.2124870564</v>
      </c>
      <c r="L12" s="21">
        <f t="shared" si="2"/>
        <v>2728875.0239337725</v>
      </c>
      <c r="M12" s="21">
        <f t="shared" si="2"/>
        <v>2450123.0294529297</v>
      </c>
      <c r="N12" s="21">
        <f t="shared" si="2"/>
        <v>2659567.1259089396</v>
      </c>
    </row>
    <row r="13" spans="1:15" x14ac:dyDescent="0.2">
      <c r="A13" s="13">
        <f t="shared" si="1"/>
        <v>6</v>
      </c>
    </row>
    <row r="14" spans="1:15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-12198060.250384614</v>
      </c>
      <c r="H14" s="284">
        <v>1999860.0209999979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16"/>
    </row>
    <row r="15" spans="1:15" x14ac:dyDescent="0.2">
      <c r="A15" s="13">
        <f t="shared" si="1"/>
        <v>8</v>
      </c>
      <c r="B15" s="12" t="s">
        <v>366</v>
      </c>
      <c r="C15" s="52">
        <v>2.5793E-2</v>
      </c>
      <c r="D15" s="52">
        <v>2.5793E-2</v>
      </c>
      <c r="E15" s="52">
        <v>2.5793E-2</v>
      </c>
      <c r="F15" s="52">
        <v>2.5793E-2</v>
      </c>
      <c r="G15" s="52">
        <v>2.5793E-2</v>
      </c>
      <c r="H15" s="52">
        <v>2.5793E-2</v>
      </c>
      <c r="I15" s="52">
        <v>2.5793E-2</v>
      </c>
      <c r="J15" s="52">
        <v>2.5793E-2</v>
      </c>
      <c r="K15" s="52">
        <v>2.5793E-2</v>
      </c>
      <c r="L15" s="52">
        <v>2.5793E-2</v>
      </c>
      <c r="M15" s="52">
        <v>2.5793E-2</v>
      </c>
      <c r="N15" s="52">
        <v>2.5793E-2</v>
      </c>
    </row>
    <row r="16" spans="1:15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-314624.56803817034</v>
      </c>
      <c r="H16" s="21">
        <f t="shared" si="3"/>
        <v>51582.389521652942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2985356.4811355751</v>
      </c>
      <c r="D18" s="21">
        <f t="shared" si="4"/>
        <v>2764466.8424715702</v>
      </c>
      <c r="E18" s="21">
        <f t="shared" si="4"/>
        <v>2795617.0692662359</v>
      </c>
      <c r="F18" s="21">
        <f t="shared" si="4"/>
        <v>2789879.4001487889</v>
      </c>
      <c r="G18" s="21">
        <f t="shared" si="4"/>
        <v>2612657.18369227</v>
      </c>
      <c r="H18" s="21">
        <f t="shared" si="4"/>
        <v>2706182.4890028746</v>
      </c>
      <c r="I18" s="21">
        <f t="shared" si="4"/>
        <v>2658084.944446479</v>
      </c>
      <c r="J18" s="21">
        <f t="shared" si="4"/>
        <v>2595660.3310039183</v>
      </c>
      <c r="K18" s="21">
        <f t="shared" si="4"/>
        <v>2592456.2124870564</v>
      </c>
      <c r="L18" s="21">
        <f t="shared" si="4"/>
        <v>2728875.0239337725</v>
      </c>
      <c r="M18" s="21">
        <f>M12+M16</f>
        <v>2450123.0294529297</v>
      </c>
      <c r="N18" s="21">
        <f>N12+N16</f>
        <v>2659567.1259089396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-281029.01252727024</v>
      </c>
      <c r="D20" s="21">
        <f t="shared" si="5"/>
        <v>144992.6194272982</v>
      </c>
      <c r="E20" s="21">
        <f t="shared" si="5"/>
        <v>-55473.143266458064</v>
      </c>
      <c r="F20" s="21">
        <f t="shared" si="5"/>
        <v>-324906.09030612465</v>
      </c>
      <c r="G20" s="21">
        <f t="shared" si="5"/>
        <v>-440951.88369227014</v>
      </c>
      <c r="H20" s="21">
        <f t="shared" si="5"/>
        <v>134656.50099712564</v>
      </c>
      <c r="I20" s="21">
        <f t="shared" si="5"/>
        <v>66639.355553520843</v>
      </c>
      <c r="J20" s="21">
        <f t="shared" si="5"/>
        <v>233722.15899608191</v>
      </c>
      <c r="K20" s="21">
        <f t="shared" si="5"/>
        <v>106995.74751294358</v>
      </c>
      <c r="L20" s="21">
        <f t="shared" si="5"/>
        <v>-118890.01393377269</v>
      </c>
      <c r="M20" s="21">
        <f t="shared" si="5"/>
        <v>85391.950547070242</v>
      </c>
      <c r="N20" s="21">
        <f t="shared" si="5"/>
        <v>113222.92409106018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-752.85</v>
      </c>
      <c r="D22" s="61">
        <v>-955.18</v>
      </c>
      <c r="E22" s="61">
        <v>-804.21</v>
      </c>
      <c r="F22" s="61">
        <v>-1520.56</v>
      </c>
      <c r="G22" s="61">
        <v>-2867.21</v>
      </c>
      <c r="H22" s="61">
        <v>-3387.93</v>
      </c>
      <c r="I22" s="61">
        <v>-3157.48</v>
      </c>
      <c r="J22" s="61">
        <v>-2576.16</v>
      </c>
      <c r="K22" s="61">
        <v>-1920.01</v>
      </c>
      <c r="L22" s="61">
        <v>-2030.06</v>
      </c>
      <c r="M22" s="61">
        <v>-2072.73</v>
      </c>
      <c r="N22" s="61">
        <v>-1658.86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-372646.58357842808</v>
      </c>
      <c r="D24" s="21">
        <f t="shared" ref="D24:N24" si="6">C24+D20+D22</f>
        <v>-228609.14415112988</v>
      </c>
      <c r="E24" s="21">
        <f t="shared" si="6"/>
        <v>-284886.49741758796</v>
      </c>
      <c r="F24" s="21">
        <f t="shared" si="6"/>
        <v>-611313.14772371273</v>
      </c>
      <c r="G24" s="21">
        <f t="shared" si="6"/>
        <v>-1055132.2414159828</v>
      </c>
      <c r="H24" s="21">
        <f t="shared" si="6"/>
        <v>-923863.67041885725</v>
      </c>
      <c r="I24" s="21">
        <f t="shared" si="6"/>
        <v>-860381.79486533639</v>
      </c>
      <c r="J24" s="21">
        <f t="shared" si="6"/>
        <v>-629235.79586925451</v>
      </c>
      <c r="K24" s="21">
        <f t="shared" si="6"/>
        <v>-524160.05835631094</v>
      </c>
      <c r="L24" s="21">
        <f t="shared" si="6"/>
        <v>-645080.13229008368</v>
      </c>
      <c r="M24" s="21">
        <f t="shared" si="6"/>
        <v>-561760.91174301342</v>
      </c>
      <c r="N24" s="21">
        <f t="shared" si="6"/>
        <v>-450196.84765195323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-5.5999999999999999E-5</v>
      </c>
      <c r="H26" s="290">
        <v>-5.5999999999999999E-5</v>
      </c>
      <c r="I26" s="290">
        <v>-5.5999999999999999E-5</v>
      </c>
      <c r="J26" s="290">
        <v>-5.5999999999999999E-5</v>
      </c>
      <c r="K26" s="290">
        <v>-5.5999999999999999E-5</v>
      </c>
      <c r="L26" s="290">
        <v>-5.5999999999999999E-5</v>
      </c>
      <c r="M26" s="290">
        <v>-5.5999999999999999E-5</v>
      </c>
      <c r="N26" s="290">
        <v>-5.5999999999999999E-5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-6693.1152252533338</v>
      </c>
      <c r="H30" s="21">
        <f t="shared" si="7"/>
        <v>-6069.6392932773324</v>
      </c>
      <c r="I30" s="21">
        <f t="shared" si="7"/>
        <v>-6077.6072549813334</v>
      </c>
      <c r="J30" s="21">
        <f t="shared" si="7"/>
        <v>-5934.8758180719997</v>
      </c>
      <c r="K30" s="21">
        <f t="shared" si="7"/>
        <v>-5927.5497264116912</v>
      </c>
      <c r="L30" s="21">
        <f t="shared" si="7"/>
        <v>-6239.4660027883092</v>
      </c>
      <c r="M30" s="21">
        <f t="shared" si="7"/>
        <v>-5602.1104707399991</v>
      </c>
      <c r="N30" s="21">
        <f t="shared" si="7"/>
        <v>-6080.9962049199994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-372646.58357842808</v>
      </c>
      <c r="D32" s="21">
        <f t="shared" ref="D32:N32" si="8">C32+D20+D22-D30</f>
        <v>-228609.14415112988</v>
      </c>
      <c r="E32" s="21">
        <f t="shared" si="8"/>
        <v>-284886.49741758796</v>
      </c>
      <c r="F32" s="21">
        <f t="shared" si="8"/>
        <v>-611313.14772371273</v>
      </c>
      <c r="G32" s="21">
        <f t="shared" si="8"/>
        <v>-1048439.1261907296</v>
      </c>
      <c r="H32" s="21">
        <f t="shared" si="8"/>
        <v>-911100.91590032668</v>
      </c>
      <c r="I32" s="21">
        <f t="shared" si="8"/>
        <v>-841541.43309182453</v>
      </c>
      <c r="J32" s="21">
        <f t="shared" si="8"/>
        <v>-604460.55827767064</v>
      </c>
      <c r="K32" s="21">
        <f t="shared" si="8"/>
        <v>-493457.27103831538</v>
      </c>
      <c r="L32" s="21">
        <f t="shared" si="8"/>
        <v>-608137.87896929984</v>
      </c>
      <c r="M32" s="21">
        <f t="shared" si="8"/>
        <v>-519216.54795148957</v>
      </c>
      <c r="N32" s="21">
        <f t="shared" si="8"/>
        <v>-401571.48765550938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-267648.09999999998</v>
      </c>
      <c r="D36" s="294">
        <f t="shared" si="9"/>
        <v>138088.94</v>
      </c>
      <c r="E36" s="294">
        <f t="shared" si="9"/>
        <v>-52831.85</v>
      </c>
      <c r="F36" s="294">
        <f t="shared" si="9"/>
        <v>-309436.01</v>
      </c>
      <c r="G36" s="294">
        <f t="shared" si="9"/>
        <v>-419956.4</v>
      </c>
      <c r="H36" s="294">
        <f t="shared" si="9"/>
        <v>128244.97</v>
      </c>
      <c r="I36" s="294">
        <f t="shared" si="9"/>
        <v>63466.39</v>
      </c>
      <c r="J36" s="294">
        <f t="shared" si="9"/>
        <v>222593.71</v>
      </c>
      <c r="K36" s="294">
        <f t="shared" si="9"/>
        <v>101901.25</v>
      </c>
      <c r="L36" s="294">
        <f t="shared" si="9"/>
        <v>-113229.18</v>
      </c>
      <c r="M36" s="294">
        <f t="shared" si="9"/>
        <v>81326.100000000006</v>
      </c>
      <c r="N36" s="294">
        <f t="shared" si="9"/>
        <v>107831.93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-6374.43</v>
      </c>
      <c r="H38" s="294">
        <f t="shared" si="10"/>
        <v>-5780.64</v>
      </c>
      <c r="I38" s="294">
        <f t="shared" si="10"/>
        <v>-5788.23</v>
      </c>
      <c r="J38" s="294">
        <f t="shared" si="10"/>
        <v>-5652.29</v>
      </c>
      <c r="K38" s="294">
        <f t="shared" si="10"/>
        <v>-5645.32</v>
      </c>
      <c r="L38" s="294">
        <f t="shared" si="10"/>
        <v>-5942.38</v>
      </c>
      <c r="M38" s="294">
        <f t="shared" si="10"/>
        <v>-5335.37</v>
      </c>
      <c r="N38" s="294">
        <f t="shared" si="10"/>
        <v>-5791.46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>
    <tabColor theme="2" tint="-9.9978637043366805E-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D14" sqref="D14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392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51624871.625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12.24</v>
      </c>
      <c r="D12" s="61">
        <v>24.49</v>
      </c>
      <c r="E12" s="61">
        <v>24.49</v>
      </c>
      <c r="F12" s="61">
        <v>25.75</v>
      </c>
      <c r="G12" s="61">
        <v>24.68</v>
      </c>
      <c r="H12" s="61">
        <v>22.6</v>
      </c>
      <c r="I12" s="61">
        <v>21.43</v>
      </c>
      <c r="J12" s="61">
        <v>19.100000000000001</v>
      </c>
      <c r="K12" s="61">
        <v>16.93</v>
      </c>
      <c r="L12" s="61">
        <v>15.83</v>
      </c>
      <c r="M12" s="61">
        <v>13.64</v>
      </c>
      <c r="N12" s="61">
        <v>11.51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0</v>
      </c>
      <c r="D14" s="289">
        <v>0</v>
      </c>
      <c r="E14" s="289">
        <v>0</v>
      </c>
      <c r="F14" s="289">
        <v>0</v>
      </c>
      <c r="G14" s="288">
        <v>1.1E-5</v>
      </c>
      <c r="H14" s="290">
        <v>1.1E-5</v>
      </c>
      <c r="I14" s="290">
        <v>1.1E-5</v>
      </c>
      <c r="J14" s="290">
        <v>1.1E-5</v>
      </c>
      <c r="K14" s="290">
        <v>1.1E-5</v>
      </c>
      <c r="L14" s="290">
        <v>1.1E-5</v>
      </c>
      <c r="M14" s="290">
        <v>1.1E-5</v>
      </c>
      <c r="N14" s="290">
        <v>1.1E-5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0</v>
      </c>
      <c r="D16" s="289">
        <v>0</v>
      </c>
      <c r="E16" s="289">
        <v>0</v>
      </c>
      <c r="F16" s="289">
        <v>0</v>
      </c>
      <c r="G16" s="289">
        <v>0</v>
      </c>
      <c r="H16" s="289">
        <v>0</v>
      </c>
      <c r="I16" s="289">
        <v>0</v>
      </c>
      <c r="J16" s="289">
        <v>0</v>
      </c>
      <c r="K16" s="289">
        <v>0</v>
      </c>
      <c r="L16" s="289">
        <v>0</v>
      </c>
      <c r="M16" s="289">
        <v>0</v>
      </c>
      <c r="N16" s="289">
        <v>0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0</v>
      </c>
      <c r="D18" s="21">
        <f t="shared" si="2"/>
        <v>0</v>
      </c>
      <c r="E18" s="21">
        <f t="shared" si="2"/>
        <v>0</v>
      </c>
      <c r="F18" s="21">
        <f t="shared" si="2"/>
        <v>0</v>
      </c>
      <c r="G18" s="21">
        <f t="shared" si="2"/>
        <v>607.50800000000004</v>
      </c>
      <c r="H18" s="21">
        <f t="shared" si="2"/>
        <v>562.26285195299999</v>
      </c>
      <c r="I18" s="21">
        <f t="shared" si="2"/>
        <v>662.51890997599992</v>
      </c>
      <c r="J18" s="21">
        <f t="shared" si="2"/>
        <v>590.60278151599994</v>
      </c>
      <c r="K18" s="21">
        <f t="shared" si="2"/>
        <v>574.49618017</v>
      </c>
      <c r="L18" s="21">
        <f t="shared" si="2"/>
        <v>481.71203988600001</v>
      </c>
      <c r="M18" s="21">
        <f t="shared" si="2"/>
        <v>632.81881683900008</v>
      </c>
      <c r="N18" s="21">
        <f t="shared" si="2"/>
        <v>446.27057351799994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304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0</v>
      </c>
      <c r="D24" s="294">
        <f t="shared" si="3"/>
        <v>0</v>
      </c>
      <c r="E24" s="294">
        <f t="shared" si="3"/>
        <v>0</v>
      </c>
      <c r="F24" s="294">
        <f t="shared" si="3"/>
        <v>0</v>
      </c>
      <c r="G24" s="294">
        <f>ROUND(((G8*G14*G22)+(G10*G16*G20)),2)</f>
        <v>578.58000000000004</v>
      </c>
      <c r="H24" s="294">
        <f t="shared" ref="H24:N24" si="4">ROUND(((H8*H14*H22)+(H10*H16*H20)),2)</f>
        <v>535.49</v>
      </c>
      <c r="I24" s="294">
        <f t="shared" si="4"/>
        <v>630.97</v>
      </c>
      <c r="J24" s="294">
        <f t="shared" si="4"/>
        <v>562.48</v>
      </c>
      <c r="K24" s="294">
        <f t="shared" si="4"/>
        <v>547.14</v>
      </c>
      <c r="L24" s="294">
        <f t="shared" si="4"/>
        <v>458.78</v>
      </c>
      <c r="M24" s="294">
        <f t="shared" si="4"/>
        <v>602.69000000000005</v>
      </c>
      <c r="N24" s="294">
        <f t="shared" si="4"/>
        <v>425.02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0">
    <pageSetUpPr fitToPage="1"/>
  </sheetPr>
  <dimension ref="A1:R74"/>
  <sheetViews>
    <sheetView topLeftCell="A34" zoomScaleNormal="100" workbookViewId="0">
      <selection activeCell="A45" sqref="A45:XFD45"/>
    </sheetView>
  </sheetViews>
  <sheetFormatPr defaultRowHeight="10.199999999999999" x14ac:dyDescent="0.2"/>
  <cols>
    <col min="1" max="1" width="21.33203125" style="25" customWidth="1"/>
    <col min="2" max="15" width="10.6640625" style="25" bestFit="1" customWidth="1"/>
    <col min="16" max="16" width="11.5546875" style="25" bestFit="1" customWidth="1"/>
    <col min="17" max="17" width="15" style="25" bestFit="1" customWidth="1"/>
    <col min="18" max="18" width="14" style="25" bestFit="1" customWidth="1"/>
    <col min="19" max="19" width="4.6640625" style="25" bestFit="1" customWidth="1"/>
    <col min="20" max="256" width="9.109375" style="25"/>
    <col min="257" max="257" width="12.109375" style="25" customWidth="1"/>
    <col min="258" max="258" width="14.6640625" style="25" bestFit="1" customWidth="1"/>
    <col min="259" max="259" width="12.6640625" style="25" bestFit="1" customWidth="1"/>
    <col min="260" max="260" width="13.6640625" style="25" bestFit="1" customWidth="1"/>
    <col min="261" max="261" width="12.6640625" style="25" bestFit="1" customWidth="1"/>
    <col min="262" max="262" width="12.33203125" style="25" bestFit="1" customWidth="1"/>
    <col min="263" max="263" width="12.6640625" style="25" bestFit="1" customWidth="1"/>
    <col min="264" max="264" width="12.44140625" style="25" bestFit="1" customWidth="1"/>
    <col min="265" max="265" width="12.5546875" style="25" bestFit="1" customWidth="1"/>
    <col min="266" max="266" width="13.6640625" style="25" bestFit="1" customWidth="1"/>
    <col min="267" max="271" width="13.6640625" style="25" customWidth="1"/>
    <col min="272" max="272" width="16" style="25" customWidth="1"/>
    <col min="273" max="274" width="14" style="25" bestFit="1" customWidth="1"/>
    <col min="275" max="275" width="4.6640625" style="25" bestFit="1" customWidth="1"/>
    <col min="276" max="512" width="9.109375" style="25"/>
    <col min="513" max="513" width="12.109375" style="25" customWidth="1"/>
    <col min="514" max="514" width="14.6640625" style="25" bestFit="1" customWidth="1"/>
    <col min="515" max="515" width="12.6640625" style="25" bestFit="1" customWidth="1"/>
    <col min="516" max="516" width="13.6640625" style="25" bestFit="1" customWidth="1"/>
    <col min="517" max="517" width="12.6640625" style="25" bestFit="1" customWidth="1"/>
    <col min="518" max="518" width="12.33203125" style="25" bestFit="1" customWidth="1"/>
    <col min="519" max="519" width="12.6640625" style="25" bestFit="1" customWidth="1"/>
    <col min="520" max="520" width="12.44140625" style="25" bestFit="1" customWidth="1"/>
    <col min="521" max="521" width="12.5546875" style="25" bestFit="1" customWidth="1"/>
    <col min="522" max="522" width="13.6640625" style="25" bestFit="1" customWidth="1"/>
    <col min="523" max="527" width="13.6640625" style="25" customWidth="1"/>
    <col min="528" max="528" width="16" style="25" customWidth="1"/>
    <col min="529" max="530" width="14" style="25" bestFit="1" customWidth="1"/>
    <col min="531" max="531" width="4.6640625" style="25" bestFit="1" customWidth="1"/>
    <col min="532" max="768" width="9.109375" style="25"/>
    <col min="769" max="769" width="12.109375" style="25" customWidth="1"/>
    <col min="770" max="770" width="14.6640625" style="25" bestFit="1" customWidth="1"/>
    <col min="771" max="771" width="12.6640625" style="25" bestFit="1" customWidth="1"/>
    <col min="772" max="772" width="13.6640625" style="25" bestFit="1" customWidth="1"/>
    <col min="773" max="773" width="12.6640625" style="25" bestFit="1" customWidth="1"/>
    <col min="774" max="774" width="12.33203125" style="25" bestFit="1" customWidth="1"/>
    <col min="775" max="775" width="12.6640625" style="25" bestFit="1" customWidth="1"/>
    <col min="776" max="776" width="12.44140625" style="25" bestFit="1" customWidth="1"/>
    <col min="777" max="777" width="12.5546875" style="25" bestFit="1" customWidth="1"/>
    <col min="778" max="778" width="13.6640625" style="25" bestFit="1" customWidth="1"/>
    <col min="779" max="783" width="13.6640625" style="25" customWidth="1"/>
    <col min="784" max="784" width="16" style="25" customWidth="1"/>
    <col min="785" max="786" width="14" style="25" bestFit="1" customWidth="1"/>
    <col min="787" max="787" width="4.6640625" style="25" bestFit="1" customWidth="1"/>
    <col min="788" max="1024" width="9.109375" style="25"/>
    <col min="1025" max="1025" width="12.109375" style="25" customWidth="1"/>
    <col min="1026" max="1026" width="14.6640625" style="25" bestFit="1" customWidth="1"/>
    <col min="1027" max="1027" width="12.6640625" style="25" bestFit="1" customWidth="1"/>
    <col min="1028" max="1028" width="13.6640625" style="25" bestFit="1" customWidth="1"/>
    <col min="1029" max="1029" width="12.6640625" style="25" bestFit="1" customWidth="1"/>
    <col min="1030" max="1030" width="12.33203125" style="25" bestFit="1" customWidth="1"/>
    <col min="1031" max="1031" width="12.6640625" style="25" bestFit="1" customWidth="1"/>
    <col min="1032" max="1032" width="12.44140625" style="25" bestFit="1" customWidth="1"/>
    <col min="1033" max="1033" width="12.5546875" style="25" bestFit="1" customWidth="1"/>
    <col min="1034" max="1034" width="13.6640625" style="25" bestFit="1" customWidth="1"/>
    <col min="1035" max="1039" width="13.6640625" style="25" customWidth="1"/>
    <col min="1040" max="1040" width="16" style="25" customWidth="1"/>
    <col min="1041" max="1042" width="14" style="25" bestFit="1" customWidth="1"/>
    <col min="1043" max="1043" width="4.6640625" style="25" bestFit="1" customWidth="1"/>
    <col min="1044" max="1280" width="9.109375" style="25"/>
    <col min="1281" max="1281" width="12.109375" style="25" customWidth="1"/>
    <col min="1282" max="1282" width="14.6640625" style="25" bestFit="1" customWidth="1"/>
    <col min="1283" max="1283" width="12.6640625" style="25" bestFit="1" customWidth="1"/>
    <col min="1284" max="1284" width="13.6640625" style="25" bestFit="1" customWidth="1"/>
    <col min="1285" max="1285" width="12.6640625" style="25" bestFit="1" customWidth="1"/>
    <col min="1286" max="1286" width="12.33203125" style="25" bestFit="1" customWidth="1"/>
    <col min="1287" max="1287" width="12.6640625" style="25" bestFit="1" customWidth="1"/>
    <col min="1288" max="1288" width="12.44140625" style="25" bestFit="1" customWidth="1"/>
    <col min="1289" max="1289" width="12.5546875" style="25" bestFit="1" customWidth="1"/>
    <col min="1290" max="1290" width="13.6640625" style="25" bestFit="1" customWidth="1"/>
    <col min="1291" max="1295" width="13.6640625" style="25" customWidth="1"/>
    <col min="1296" max="1296" width="16" style="25" customWidth="1"/>
    <col min="1297" max="1298" width="14" style="25" bestFit="1" customWidth="1"/>
    <col min="1299" max="1299" width="4.6640625" style="25" bestFit="1" customWidth="1"/>
    <col min="1300" max="1536" width="9.109375" style="25"/>
    <col min="1537" max="1537" width="12.109375" style="25" customWidth="1"/>
    <col min="1538" max="1538" width="14.6640625" style="25" bestFit="1" customWidth="1"/>
    <col min="1539" max="1539" width="12.6640625" style="25" bestFit="1" customWidth="1"/>
    <col min="1540" max="1540" width="13.6640625" style="25" bestFit="1" customWidth="1"/>
    <col min="1541" max="1541" width="12.6640625" style="25" bestFit="1" customWidth="1"/>
    <col min="1542" max="1542" width="12.33203125" style="25" bestFit="1" customWidth="1"/>
    <col min="1543" max="1543" width="12.6640625" style="25" bestFit="1" customWidth="1"/>
    <col min="1544" max="1544" width="12.44140625" style="25" bestFit="1" customWidth="1"/>
    <col min="1545" max="1545" width="12.5546875" style="25" bestFit="1" customWidth="1"/>
    <col min="1546" max="1546" width="13.6640625" style="25" bestFit="1" customWidth="1"/>
    <col min="1547" max="1551" width="13.6640625" style="25" customWidth="1"/>
    <col min="1552" max="1552" width="16" style="25" customWidth="1"/>
    <col min="1553" max="1554" width="14" style="25" bestFit="1" customWidth="1"/>
    <col min="1555" max="1555" width="4.6640625" style="25" bestFit="1" customWidth="1"/>
    <col min="1556" max="1792" width="9.109375" style="25"/>
    <col min="1793" max="1793" width="12.109375" style="25" customWidth="1"/>
    <col min="1794" max="1794" width="14.6640625" style="25" bestFit="1" customWidth="1"/>
    <col min="1795" max="1795" width="12.6640625" style="25" bestFit="1" customWidth="1"/>
    <col min="1796" max="1796" width="13.6640625" style="25" bestFit="1" customWidth="1"/>
    <col min="1797" max="1797" width="12.6640625" style="25" bestFit="1" customWidth="1"/>
    <col min="1798" max="1798" width="12.33203125" style="25" bestFit="1" customWidth="1"/>
    <col min="1799" max="1799" width="12.6640625" style="25" bestFit="1" customWidth="1"/>
    <col min="1800" max="1800" width="12.44140625" style="25" bestFit="1" customWidth="1"/>
    <col min="1801" max="1801" width="12.5546875" style="25" bestFit="1" customWidth="1"/>
    <col min="1802" max="1802" width="13.6640625" style="25" bestFit="1" customWidth="1"/>
    <col min="1803" max="1807" width="13.6640625" style="25" customWidth="1"/>
    <col min="1808" max="1808" width="16" style="25" customWidth="1"/>
    <col min="1809" max="1810" width="14" style="25" bestFit="1" customWidth="1"/>
    <col min="1811" max="1811" width="4.6640625" style="25" bestFit="1" customWidth="1"/>
    <col min="1812" max="2048" width="9.109375" style="25"/>
    <col min="2049" max="2049" width="12.109375" style="25" customWidth="1"/>
    <col min="2050" max="2050" width="14.6640625" style="25" bestFit="1" customWidth="1"/>
    <col min="2051" max="2051" width="12.6640625" style="25" bestFit="1" customWidth="1"/>
    <col min="2052" max="2052" width="13.6640625" style="25" bestFit="1" customWidth="1"/>
    <col min="2053" max="2053" width="12.6640625" style="25" bestFit="1" customWidth="1"/>
    <col min="2054" max="2054" width="12.33203125" style="25" bestFit="1" customWidth="1"/>
    <col min="2055" max="2055" width="12.6640625" style="25" bestFit="1" customWidth="1"/>
    <col min="2056" max="2056" width="12.44140625" style="25" bestFit="1" customWidth="1"/>
    <col min="2057" max="2057" width="12.5546875" style="25" bestFit="1" customWidth="1"/>
    <col min="2058" max="2058" width="13.6640625" style="25" bestFit="1" customWidth="1"/>
    <col min="2059" max="2063" width="13.6640625" style="25" customWidth="1"/>
    <col min="2064" max="2064" width="16" style="25" customWidth="1"/>
    <col min="2065" max="2066" width="14" style="25" bestFit="1" customWidth="1"/>
    <col min="2067" max="2067" width="4.6640625" style="25" bestFit="1" customWidth="1"/>
    <col min="2068" max="2304" width="9.109375" style="25"/>
    <col min="2305" max="2305" width="12.109375" style="25" customWidth="1"/>
    <col min="2306" max="2306" width="14.6640625" style="25" bestFit="1" customWidth="1"/>
    <col min="2307" max="2307" width="12.6640625" style="25" bestFit="1" customWidth="1"/>
    <col min="2308" max="2308" width="13.6640625" style="25" bestFit="1" customWidth="1"/>
    <col min="2309" max="2309" width="12.6640625" style="25" bestFit="1" customWidth="1"/>
    <col min="2310" max="2310" width="12.33203125" style="25" bestFit="1" customWidth="1"/>
    <col min="2311" max="2311" width="12.6640625" style="25" bestFit="1" customWidth="1"/>
    <col min="2312" max="2312" width="12.44140625" style="25" bestFit="1" customWidth="1"/>
    <col min="2313" max="2313" width="12.5546875" style="25" bestFit="1" customWidth="1"/>
    <col min="2314" max="2314" width="13.6640625" style="25" bestFit="1" customWidth="1"/>
    <col min="2315" max="2319" width="13.6640625" style="25" customWidth="1"/>
    <col min="2320" max="2320" width="16" style="25" customWidth="1"/>
    <col min="2321" max="2322" width="14" style="25" bestFit="1" customWidth="1"/>
    <col min="2323" max="2323" width="4.6640625" style="25" bestFit="1" customWidth="1"/>
    <col min="2324" max="2560" width="9.109375" style="25"/>
    <col min="2561" max="2561" width="12.109375" style="25" customWidth="1"/>
    <col min="2562" max="2562" width="14.6640625" style="25" bestFit="1" customWidth="1"/>
    <col min="2563" max="2563" width="12.6640625" style="25" bestFit="1" customWidth="1"/>
    <col min="2564" max="2564" width="13.6640625" style="25" bestFit="1" customWidth="1"/>
    <col min="2565" max="2565" width="12.6640625" style="25" bestFit="1" customWidth="1"/>
    <col min="2566" max="2566" width="12.33203125" style="25" bestFit="1" customWidth="1"/>
    <col min="2567" max="2567" width="12.6640625" style="25" bestFit="1" customWidth="1"/>
    <col min="2568" max="2568" width="12.44140625" style="25" bestFit="1" customWidth="1"/>
    <col min="2569" max="2569" width="12.5546875" style="25" bestFit="1" customWidth="1"/>
    <col min="2570" max="2570" width="13.6640625" style="25" bestFit="1" customWidth="1"/>
    <col min="2571" max="2575" width="13.6640625" style="25" customWidth="1"/>
    <col min="2576" max="2576" width="16" style="25" customWidth="1"/>
    <col min="2577" max="2578" width="14" style="25" bestFit="1" customWidth="1"/>
    <col min="2579" max="2579" width="4.6640625" style="25" bestFit="1" customWidth="1"/>
    <col min="2580" max="2816" width="9.109375" style="25"/>
    <col min="2817" max="2817" width="12.109375" style="25" customWidth="1"/>
    <col min="2818" max="2818" width="14.6640625" style="25" bestFit="1" customWidth="1"/>
    <col min="2819" max="2819" width="12.6640625" style="25" bestFit="1" customWidth="1"/>
    <col min="2820" max="2820" width="13.6640625" style="25" bestFit="1" customWidth="1"/>
    <col min="2821" max="2821" width="12.6640625" style="25" bestFit="1" customWidth="1"/>
    <col min="2822" max="2822" width="12.33203125" style="25" bestFit="1" customWidth="1"/>
    <col min="2823" max="2823" width="12.6640625" style="25" bestFit="1" customWidth="1"/>
    <col min="2824" max="2824" width="12.44140625" style="25" bestFit="1" customWidth="1"/>
    <col min="2825" max="2825" width="12.5546875" style="25" bestFit="1" customWidth="1"/>
    <col min="2826" max="2826" width="13.6640625" style="25" bestFit="1" customWidth="1"/>
    <col min="2827" max="2831" width="13.6640625" style="25" customWidth="1"/>
    <col min="2832" max="2832" width="16" style="25" customWidth="1"/>
    <col min="2833" max="2834" width="14" style="25" bestFit="1" customWidth="1"/>
    <col min="2835" max="2835" width="4.6640625" style="25" bestFit="1" customWidth="1"/>
    <col min="2836" max="3072" width="9.109375" style="25"/>
    <col min="3073" max="3073" width="12.109375" style="25" customWidth="1"/>
    <col min="3074" max="3074" width="14.6640625" style="25" bestFit="1" customWidth="1"/>
    <col min="3075" max="3075" width="12.6640625" style="25" bestFit="1" customWidth="1"/>
    <col min="3076" max="3076" width="13.6640625" style="25" bestFit="1" customWidth="1"/>
    <col min="3077" max="3077" width="12.6640625" style="25" bestFit="1" customWidth="1"/>
    <col min="3078" max="3078" width="12.33203125" style="25" bestFit="1" customWidth="1"/>
    <col min="3079" max="3079" width="12.6640625" style="25" bestFit="1" customWidth="1"/>
    <col min="3080" max="3080" width="12.44140625" style="25" bestFit="1" customWidth="1"/>
    <col min="3081" max="3081" width="12.5546875" style="25" bestFit="1" customWidth="1"/>
    <col min="3082" max="3082" width="13.6640625" style="25" bestFit="1" customWidth="1"/>
    <col min="3083" max="3087" width="13.6640625" style="25" customWidth="1"/>
    <col min="3088" max="3088" width="16" style="25" customWidth="1"/>
    <col min="3089" max="3090" width="14" style="25" bestFit="1" customWidth="1"/>
    <col min="3091" max="3091" width="4.6640625" style="25" bestFit="1" customWidth="1"/>
    <col min="3092" max="3328" width="9.109375" style="25"/>
    <col min="3329" max="3329" width="12.109375" style="25" customWidth="1"/>
    <col min="3330" max="3330" width="14.6640625" style="25" bestFit="1" customWidth="1"/>
    <col min="3331" max="3331" width="12.6640625" style="25" bestFit="1" customWidth="1"/>
    <col min="3332" max="3332" width="13.6640625" style="25" bestFit="1" customWidth="1"/>
    <col min="3333" max="3333" width="12.6640625" style="25" bestFit="1" customWidth="1"/>
    <col min="3334" max="3334" width="12.33203125" style="25" bestFit="1" customWidth="1"/>
    <col min="3335" max="3335" width="12.6640625" style="25" bestFit="1" customWidth="1"/>
    <col min="3336" max="3336" width="12.44140625" style="25" bestFit="1" customWidth="1"/>
    <col min="3337" max="3337" width="12.5546875" style="25" bestFit="1" customWidth="1"/>
    <col min="3338" max="3338" width="13.6640625" style="25" bestFit="1" customWidth="1"/>
    <col min="3339" max="3343" width="13.6640625" style="25" customWidth="1"/>
    <col min="3344" max="3344" width="16" style="25" customWidth="1"/>
    <col min="3345" max="3346" width="14" style="25" bestFit="1" customWidth="1"/>
    <col min="3347" max="3347" width="4.6640625" style="25" bestFit="1" customWidth="1"/>
    <col min="3348" max="3584" width="9.109375" style="25"/>
    <col min="3585" max="3585" width="12.109375" style="25" customWidth="1"/>
    <col min="3586" max="3586" width="14.6640625" style="25" bestFit="1" customWidth="1"/>
    <col min="3587" max="3587" width="12.6640625" style="25" bestFit="1" customWidth="1"/>
    <col min="3588" max="3588" width="13.6640625" style="25" bestFit="1" customWidth="1"/>
    <col min="3589" max="3589" width="12.6640625" style="25" bestFit="1" customWidth="1"/>
    <col min="3590" max="3590" width="12.33203125" style="25" bestFit="1" customWidth="1"/>
    <col min="3591" max="3591" width="12.6640625" style="25" bestFit="1" customWidth="1"/>
    <col min="3592" max="3592" width="12.44140625" style="25" bestFit="1" customWidth="1"/>
    <col min="3593" max="3593" width="12.5546875" style="25" bestFit="1" customWidth="1"/>
    <col min="3594" max="3594" width="13.6640625" style="25" bestFit="1" customWidth="1"/>
    <col min="3595" max="3599" width="13.6640625" style="25" customWidth="1"/>
    <col min="3600" max="3600" width="16" style="25" customWidth="1"/>
    <col min="3601" max="3602" width="14" style="25" bestFit="1" customWidth="1"/>
    <col min="3603" max="3603" width="4.6640625" style="25" bestFit="1" customWidth="1"/>
    <col min="3604" max="3840" width="9.109375" style="25"/>
    <col min="3841" max="3841" width="12.109375" style="25" customWidth="1"/>
    <col min="3842" max="3842" width="14.6640625" style="25" bestFit="1" customWidth="1"/>
    <col min="3843" max="3843" width="12.6640625" style="25" bestFit="1" customWidth="1"/>
    <col min="3844" max="3844" width="13.6640625" style="25" bestFit="1" customWidth="1"/>
    <col min="3845" max="3845" width="12.6640625" style="25" bestFit="1" customWidth="1"/>
    <col min="3846" max="3846" width="12.33203125" style="25" bestFit="1" customWidth="1"/>
    <col min="3847" max="3847" width="12.6640625" style="25" bestFit="1" customWidth="1"/>
    <col min="3848" max="3848" width="12.44140625" style="25" bestFit="1" customWidth="1"/>
    <col min="3849" max="3849" width="12.5546875" style="25" bestFit="1" customWidth="1"/>
    <col min="3850" max="3850" width="13.6640625" style="25" bestFit="1" customWidth="1"/>
    <col min="3851" max="3855" width="13.6640625" style="25" customWidth="1"/>
    <col min="3856" max="3856" width="16" style="25" customWidth="1"/>
    <col min="3857" max="3858" width="14" style="25" bestFit="1" customWidth="1"/>
    <col min="3859" max="3859" width="4.6640625" style="25" bestFit="1" customWidth="1"/>
    <col min="3860" max="4096" width="9.109375" style="25"/>
    <col min="4097" max="4097" width="12.109375" style="25" customWidth="1"/>
    <col min="4098" max="4098" width="14.6640625" style="25" bestFit="1" customWidth="1"/>
    <col min="4099" max="4099" width="12.6640625" style="25" bestFit="1" customWidth="1"/>
    <col min="4100" max="4100" width="13.6640625" style="25" bestFit="1" customWidth="1"/>
    <col min="4101" max="4101" width="12.6640625" style="25" bestFit="1" customWidth="1"/>
    <col min="4102" max="4102" width="12.33203125" style="25" bestFit="1" customWidth="1"/>
    <col min="4103" max="4103" width="12.6640625" style="25" bestFit="1" customWidth="1"/>
    <col min="4104" max="4104" width="12.44140625" style="25" bestFit="1" customWidth="1"/>
    <col min="4105" max="4105" width="12.5546875" style="25" bestFit="1" customWidth="1"/>
    <col min="4106" max="4106" width="13.6640625" style="25" bestFit="1" customWidth="1"/>
    <col min="4107" max="4111" width="13.6640625" style="25" customWidth="1"/>
    <col min="4112" max="4112" width="16" style="25" customWidth="1"/>
    <col min="4113" max="4114" width="14" style="25" bestFit="1" customWidth="1"/>
    <col min="4115" max="4115" width="4.6640625" style="25" bestFit="1" customWidth="1"/>
    <col min="4116" max="4352" width="9.109375" style="25"/>
    <col min="4353" max="4353" width="12.109375" style="25" customWidth="1"/>
    <col min="4354" max="4354" width="14.6640625" style="25" bestFit="1" customWidth="1"/>
    <col min="4355" max="4355" width="12.6640625" style="25" bestFit="1" customWidth="1"/>
    <col min="4356" max="4356" width="13.6640625" style="25" bestFit="1" customWidth="1"/>
    <col min="4357" max="4357" width="12.6640625" style="25" bestFit="1" customWidth="1"/>
    <col min="4358" max="4358" width="12.33203125" style="25" bestFit="1" customWidth="1"/>
    <col min="4359" max="4359" width="12.6640625" style="25" bestFit="1" customWidth="1"/>
    <col min="4360" max="4360" width="12.44140625" style="25" bestFit="1" customWidth="1"/>
    <col min="4361" max="4361" width="12.5546875" style="25" bestFit="1" customWidth="1"/>
    <col min="4362" max="4362" width="13.6640625" style="25" bestFit="1" customWidth="1"/>
    <col min="4363" max="4367" width="13.6640625" style="25" customWidth="1"/>
    <col min="4368" max="4368" width="16" style="25" customWidth="1"/>
    <col min="4369" max="4370" width="14" style="25" bestFit="1" customWidth="1"/>
    <col min="4371" max="4371" width="4.6640625" style="25" bestFit="1" customWidth="1"/>
    <col min="4372" max="4608" width="9.109375" style="25"/>
    <col min="4609" max="4609" width="12.109375" style="25" customWidth="1"/>
    <col min="4610" max="4610" width="14.6640625" style="25" bestFit="1" customWidth="1"/>
    <col min="4611" max="4611" width="12.6640625" style="25" bestFit="1" customWidth="1"/>
    <col min="4612" max="4612" width="13.6640625" style="25" bestFit="1" customWidth="1"/>
    <col min="4613" max="4613" width="12.6640625" style="25" bestFit="1" customWidth="1"/>
    <col min="4614" max="4614" width="12.33203125" style="25" bestFit="1" customWidth="1"/>
    <col min="4615" max="4615" width="12.6640625" style="25" bestFit="1" customWidth="1"/>
    <col min="4616" max="4616" width="12.44140625" style="25" bestFit="1" customWidth="1"/>
    <col min="4617" max="4617" width="12.5546875" style="25" bestFit="1" customWidth="1"/>
    <col min="4618" max="4618" width="13.6640625" style="25" bestFit="1" customWidth="1"/>
    <col min="4619" max="4623" width="13.6640625" style="25" customWidth="1"/>
    <col min="4624" max="4624" width="16" style="25" customWidth="1"/>
    <col min="4625" max="4626" width="14" style="25" bestFit="1" customWidth="1"/>
    <col min="4627" max="4627" width="4.6640625" style="25" bestFit="1" customWidth="1"/>
    <col min="4628" max="4864" width="9.109375" style="25"/>
    <col min="4865" max="4865" width="12.109375" style="25" customWidth="1"/>
    <col min="4866" max="4866" width="14.6640625" style="25" bestFit="1" customWidth="1"/>
    <col min="4867" max="4867" width="12.6640625" style="25" bestFit="1" customWidth="1"/>
    <col min="4868" max="4868" width="13.6640625" style="25" bestFit="1" customWidth="1"/>
    <col min="4869" max="4869" width="12.6640625" style="25" bestFit="1" customWidth="1"/>
    <col min="4870" max="4870" width="12.33203125" style="25" bestFit="1" customWidth="1"/>
    <col min="4871" max="4871" width="12.6640625" style="25" bestFit="1" customWidth="1"/>
    <col min="4872" max="4872" width="12.44140625" style="25" bestFit="1" customWidth="1"/>
    <col min="4873" max="4873" width="12.5546875" style="25" bestFit="1" customWidth="1"/>
    <col min="4874" max="4874" width="13.6640625" style="25" bestFit="1" customWidth="1"/>
    <col min="4875" max="4879" width="13.6640625" style="25" customWidth="1"/>
    <col min="4880" max="4880" width="16" style="25" customWidth="1"/>
    <col min="4881" max="4882" width="14" style="25" bestFit="1" customWidth="1"/>
    <col min="4883" max="4883" width="4.6640625" style="25" bestFit="1" customWidth="1"/>
    <col min="4884" max="5120" width="9.109375" style="25"/>
    <col min="5121" max="5121" width="12.109375" style="25" customWidth="1"/>
    <col min="5122" max="5122" width="14.6640625" style="25" bestFit="1" customWidth="1"/>
    <col min="5123" max="5123" width="12.6640625" style="25" bestFit="1" customWidth="1"/>
    <col min="5124" max="5124" width="13.6640625" style="25" bestFit="1" customWidth="1"/>
    <col min="5125" max="5125" width="12.6640625" style="25" bestFit="1" customWidth="1"/>
    <col min="5126" max="5126" width="12.33203125" style="25" bestFit="1" customWidth="1"/>
    <col min="5127" max="5127" width="12.6640625" style="25" bestFit="1" customWidth="1"/>
    <col min="5128" max="5128" width="12.44140625" style="25" bestFit="1" customWidth="1"/>
    <col min="5129" max="5129" width="12.5546875" style="25" bestFit="1" customWidth="1"/>
    <col min="5130" max="5130" width="13.6640625" style="25" bestFit="1" customWidth="1"/>
    <col min="5131" max="5135" width="13.6640625" style="25" customWidth="1"/>
    <col min="5136" max="5136" width="16" style="25" customWidth="1"/>
    <col min="5137" max="5138" width="14" style="25" bestFit="1" customWidth="1"/>
    <col min="5139" max="5139" width="4.6640625" style="25" bestFit="1" customWidth="1"/>
    <col min="5140" max="5376" width="9.109375" style="25"/>
    <col min="5377" max="5377" width="12.109375" style="25" customWidth="1"/>
    <col min="5378" max="5378" width="14.6640625" style="25" bestFit="1" customWidth="1"/>
    <col min="5379" max="5379" width="12.6640625" style="25" bestFit="1" customWidth="1"/>
    <col min="5380" max="5380" width="13.6640625" style="25" bestFit="1" customWidth="1"/>
    <col min="5381" max="5381" width="12.6640625" style="25" bestFit="1" customWidth="1"/>
    <col min="5382" max="5382" width="12.33203125" style="25" bestFit="1" customWidth="1"/>
    <col min="5383" max="5383" width="12.6640625" style="25" bestFit="1" customWidth="1"/>
    <col min="5384" max="5384" width="12.44140625" style="25" bestFit="1" customWidth="1"/>
    <col min="5385" max="5385" width="12.5546875" style="25" bestFit="1" customWidth="1"/>
    <col min="5386" max="5386" width="13.6640625" style="25" bestFit="1" customWidth="1"/>
    <col min="5387" max="5391" width="13.6640625" style="25" customWidth="1"/>
    <col min="5392" max="5392" width="16" style="25" customWidth="1"/>
    <col min="5393" max="5394" width="14" style="25" bestFit="1" customWidth="1"/>
    <col min="5395" max="5395" width="4.6640625" style="25" bestFit="1" customWidth="1"/>
    <col min="5396" max="5632" width="9.109375" style="25"/>
    <col min="5633" max="5633" width="12.109375" style="25" customWidth="1"/>
    <col min="5634" max="5634" width="14.6640625" style="25" bestFit="1" customWidth="1"/>
    <col min="5635" max="5635" width="12.6640625" style="25" bestFit="1" customWidth="1"/>
    <col min="5636" max="5636" width="13.6640625" style="25" bestFit="1" customWidth="1"/>
    <col min="5637" max="5637" width="12.6640625" style="25" bestFit="1" customWidth="1"/>
    <col min="5638" max="5638" width="12.33203125" style="25" bestFit="1" customWidth="1"/>
    <col min="5639" max="5639" width="12.6640625" style="25" bestFit="1" customWidth="1"/>
    <col min="5640" max="5640" width="12.44140625" style="25" bestFit="1" customWidth="1"/>
    <col min="5641" max="5641" width="12.5546875" style="25" bestFit="1" customWidth="1"/>
    <col min="5642" max="5642" width="13.6640625" style="25" bestFit="1" customWidth="1"/>
    <col min="5643" max="5647" width="13.6640625" style="25" customWidth="1"/>
    <col min="5648" max="5648" width="16" style="25" customWidth="1"/>
    <col min="5649" max="5650" width="14" style="25" bestFit="1" customWidth="1"/>
    <col min="5651" max="5651" width="4.6640625" style="25" bestFit="1" customWidth="1"/>
    <col min="5652" max="5888" width="9.109375" style="25"/>
    <col min="5889" max="5889" width="12.109375" style="25" customWidth="1"/>
    <col min="5890" max="5890" width="14.6640625" style="25" bestFit="1" customWidth="1"/>
    <col min="5891" max="5891" width="12.6640625" style="25" bestFit="1" customWidth="1"/>
    <col min="5892" max="5892" width="13.6640625" style="25" bestFit="1" customWidth="1"/>
    <col min="5893" max="5893" width="12.6640625" style="25" bestFit="1" customWidth="1"/>
    <col min="5894" max="5894" width="12.33203125" style="25" bestFit="1" customWidth="1"/>
    <col min="5895" max="5895" width="12.6640625" style="25" bestFit="1" customWidth="1"/>
    <col min="5896" max="5896" width="12.44140625" style="25" bestFit="1" customWidth="1"/>
    <col min="5897" max="5897" width="12.5546875" style="25" bestFit="1" customWidth="1"/>
    <col min="5898" max="5898" width="13.6640625" style="25" bestFit="1" customWidth="1"/>
    <col min="5899" max="5903" width="13.6640625" style="25" customWidth="1"/>
    <col min="5904" max="5904" width="16" style="25" customWidth="1"/>
    <col min="5905" max="5906" width="14" style="25" bestFit="1" customWidth="1"/>
    <col min="5907" max="5907" width="4.6640625" style="25" bestFit="1" customWidth="1"/>
    <col min="5908" max="6144" width="9.109375" style="25"/>
    <col min="6145" max="6145" width="12.109375" style="25" customWidth="1"/>
    <col min="6146" max="6146" width="14.6640625" style="25" bestFit="1" customWidth="1"/>
    <col min="6147" max="6147" width="12.6640625" style="25" bestFit="1" customWidth="1"/>
    <col min="6148" max="6148" width="13.6640625" style="25" bestFit="1" customWidth="1"/>
    <col min="6149" max="6149" width="12.6640625" style="25" bestFit="1" customWidth="1"/>
    <col min="6150" max="6150" width="12.33203125" style="25" bestFit="1" customWidth="1"/>
    <col min="6151" max="6151" width="12.6640625" style="25" bestFit="1" customWidth="1"/>
    <col min="6152" max="6152" width="12.44140625" style="25" bestFit="1" customWidth="1"/>
    <col min="6153" max="6153" width="12.5546875" style="25" bestFit="1" customWidth="1"/>
    <col min="6154" max="6154" width="13.6640625" style="25" bestFit="1" customWidth="1"/>
    <col min="6155" max="6159" width="13.6640625" style="25" customWidth="1"/>
    <col min="6160" max="6160" width="16" style="25" customWidth="1"/>
    <col min="6161" max="6162" width="14" style="25" bestFit="1" customWidth="1"/>
    <col min="6163" max="6163" width="4.6640625" style="25" bestFit="1" customWidth="1"/>
    <col min="6164" max="6400" width="9.109375" style="25"/>
    <col min="6401" max="6401" width="12.109375" style="25" customWidth="1"/>
    <col min="6402" max="6402" width="14.6640625" style="25" bestFit="1" customWidth="1"/>
    <col min="6403" max="6403" width="12.6640625" style="25" bestFit="1" customWidth="1"/>
    <col min="6404" max="6404" width="13.6640625" style="25" bestFit="1" customWidth="1"/>
    <col min="6405" max="6405" width="12.6640625" style="25" bestFit="1" customWidth="1"/>
    <col min="6406" max="6406" width="12.33203125" style="25" bestFit="1" customWidth="1"/>
    <col min="6407" max="6407" width="12.6640625" style="25" bestFit="1" customWidth="1"/>
    <col min="6408" max="6408" width="12.44140625" style="25" bestFit="1" customWidth="1"/>
    <col min="6409" max="6409" width="12.5546875" style="25" bestFit="1" customWidth="1"/>
    <col min="6410" max="6410" width="13.6640625" style="25" bestFit="1" customWidth="1"/>
    <col min="6411" max="6415" width="13.6640625" style="25" customWidth="1"/>
    <col min="6416" max="6416" width="16" style="25" customWidth="1"/>
    <col min="6417" max="6418" width="14" style="25" bestFit="1" customWidth="1"/>
    <col min="6419" max="6419" width="4.6640625" style="25" bestFit="1" customWidth="1"/>
    <col min="6420" max="6656" width="9.109375" style="25"/>
    <col min="6657" max="6657" width="12.109375" style="25" customWidth="1"/>
    <col min="6658" max="6658" width="14.6640625" style="25" bestFit="1" customWidth="1"/>
    <col min="6659" max="6659" width="12.6640625" style="25" bestFit="1" customWidth="1"/>
    <col min="6660" max="6660" width="13.6640625" style="25" bestFit="1" customWidth="1"/>
    <col min="6661" max="6661" width="12.6640625" style="25" bestFit="1" customWidth="1"/>
    <col min="6662" max="6662" width="12.33203125" style="25" bestFit="1" customWidth="1"/>
    <col min="6663" max="6663" width="12.6640625" style="25" bestFit="1" customWidth="1"/>
    <col min="6664" max="6664" width="12.44140625" style="25" bestFit="1" customWidth="1"/>
    <col min="6665" max="6665" width="12.5546875" style="25" bestFit="1" customWidth="1"/>
    <col min="6666" max="6666" width="13.6640625" style="25" bestFit="1" customWidth="1"/>
    <col min="6667" max="6671" width="13.6640625" style="25" customWidth="1"/>
    <col min="6672" max="6672" width="16" style="25" customWidth="1"/>
    <col min="6673" max="6674" width="14" style="25" bestFit="1" customWidth="1"/>
    <col min="6675" max="6675" width="4.6640625" style="25" bestFit="1" customWidth="1"/>
    <col min="6676" max="6912" width="9.109375" style="25"/>
    <col min="6913" max="6913" width="12.109375" style="25" customWidth="1"/>
    <col min="6914" max="6914" width="14.6640625" style="25" bestFit="1" customWidth="1"/>
    <col min="6915" max="6915" width="12.6640625" style="25" bestFit="1" customWidth="1"/>
    <col min="6916" max="6916" width="13.6640625" style="25" bestFit="1" customWidth="1"/>
    <col min="6917" max="6917" width="12.6640625" style="25" bestFit="1" customWidth="1"/>
    <col min="6918" max="6918" width="12.33203125" style="25" bestFit="1" customWidth="1"/>
    <col min="6919" max="6919" width="12.6640625" style="25" bestFit="1" customWidth="1"/>
    <col min="6920" max="6920" width="12.44140625" style="25" bestFit="1" customWidth="1"/>
    <col min="6921" max="6921" width="12.5546875" style="25" bestFit="1" customWidth="1"/>
    <col min="6922" max="6922" width="13.6640625" style="25" bestFit="1" customWidth="1"/>
    <col min="6923" max="6927" width="13.6640625" style="25" customWidth="1"/>
    <col min="6928" max="6928" width="16" style="25" customWidth="1"/>
    <col min="6929" max="6930" width="14" style="25" bestFit="1" customWidth="1"/>
    <col min="6931" max="6931" width="4.6640625" style="25" bestFit="1" customWidth="1"/>
    <col min="6932" max="7168" width="9.109375" style="25"/>
    <col min="7169" max="7169" width="12.109375" style="25" customWidth="1"/>
    <col min="7170" max="7170" width="14.6640625" style="25" bestFit="1" customWidth="1"/>
    <col min="7171" max="7171" width="12.6640625" style="25" bestFit="1" customWidth="1"/>
    <col min="7172" max="7172" width="13.6640625" style="25" bestFit="1" customWidth="1"/>
    <col min="7173" max="7173" width="12.6640625" style="25" bestFit="1" customWidth="1"/>
    <col min="7174" max="7174" width="12.33203125" style="25" bestFit="1" customWidth="1"/>
    <col min="7175" max="7175" width="12.6640625" style="25" bestFit="1" customWidth="1"/>
    <col min="7176" max="7176" width="12.44140625" style="25" bestFit="1" customWidth="1"/>
    <col min="7177" max="7177" width="12.5546875" style="25" bestFit="1" customWidth="1"/>
    <col min="7178" max="7178" width="13.6640625" style="25" bestFit="1" customWidth="1"/>
    <col min="7179" max="7183" width="13.6640625" style="25" customWidth="1"/>
    <col min="7184" max="7184" width="16" style="25" customWidth="1"/>
    <col min="7185" max="7186" width="14" style="25" bestFit="1" customWidth="1"/>
    <col min="7187" max="7187" width="4.6640625" style="25" bestFit="1" customWidth="1"/>
    <col min="7188" max="7424" width="9.109375" style="25"/>
    <col min="7425" max="7425" width="12.109375" style="25" customWidth="1"/>
    <col min="7426" max="7426" width="14.6640625" style="25" bestFit="1" customWidth="1"/>
    <col min="7427" max="7427" width="12.6640625" style="25" bestFit="1" customWidth="1"/>
    <col min="7428" max="7428" width="13.6640625" style="25" bestFit="1" customWidth="1"/>
    <col min="7429" max="7429" width="12.6640625" style="25" bestFit="1" customWidth="1"/>
    <col min="7430" max="7430" width="12.33203125" style="25" bestFit="1" customWidth="1"/>
    <col min="7431" max="7431" width="12.6640625" style="25" bestFit="1" customWidth="1"/>
    <col min="7432" max="7432" width="12.44140625" style="25" bestFit="1" customWidth="1"/>
    <col min="7433" max="7433" width="12.5546875" style="25" bestFit="1" customWidth="1"/>
    <col min="7434" max="7434" width="13.6640625" style="25" bestFit="1" customWidth="1"/>
    <col min="7435" max="7439" width="13.6640625" style="25" customWidth="1"/>
    <col min="7440" max="7440" width="16" style="25" customWidth="1"/>
    <col min="7441" max="7442" width="14" style="25" bestFit="1" customWidth="1"/>
    <col min="7443" max="7443" width="4.6640625" style="25" bestFit="1" customWidth="1"/>
    <col min="7444" max="7680" width="9.109375" style="25"/>
    <col min="7681" max="7681" width="12.109375" style="25" customWidth="1"/>
    <col min="7682" max="7682" width="14.6640625" style="25" bestFit="1" customWidth="1"/>
    <col min="7683" max="7683" width="12.6640625" style="25" bestFit="1" customWidth="1"/>
    <col min="7684" max="7684" width="13.6640625" style="25" bestFit="1" customWidth="1"/>
    <col min="7685" max="7685" width="12.6640625" style="25" bestFit="1" customWidth="1"/>
    <col min="7686" max="7686" width="12.33203125" style="25" bestFit="1" customWidth="1"/>
    <col min="7687" max="7687" width="12.6640625" style="25" bestFit="1" customWidth="1"/>
    <col min="7688" max="7688" width="12.44140625" style="25" bestFit="1" customWidth="1"/>
    <col min="7689" max="7689" width="12.5546875" style="25" bestFit="1" customWidth="1"/>
    <col min="7690" max="7690" width="13.6640625" style="25" bestFit="1" customWidth="1"/>
    <col min="7691" max="7695" width="13.6640625" style="25" customWidth="1"/>
    <col min="7696" max="7696" width="16" style="25" customWidth="1"/>
    <col min="7697" max="7698" width="14" style="25" bestFit="1" customWidth="1"/>
    <col min="7699" max="7699" width="4.6640625" style="25" bestFit="1" customWidth="1"/>
    <col min="7700" max="7936" width="9.109375" style="25"/>
    <col min="7937" max="7937" width="12.109375" style="25" customWidth="1"/>
    <col min="7938" max="7938" width="14.6640625" style="25" bestFit="1" customWidth="1"/>
    <col min="7939" max="7939" width="12.6640625" style="25" bestFit="1" customWidth="1"/>
    <col min="7940" max="7940" width="13.6640625" style="25" bestFit="1" customWidth="1"/>
    <col min="7941" max="7941" width="12.6640625" style="25" bestFit="1" customWidth="1"/>
    <col min="7942" max="7942" width="12.33203125" style="25" bestFit="1" customWidth="1"/>
    <col min="7943" max="7943" width="12.6640625" style="25" bestFit="1" customWidth="1"/>
    <col min="7944" max="7944" width="12.44140625" style="25" bestFit="1" customWidth="1"/>
    <col min="7945" max="7945" width="12.5546875" style="25" bestFit="1" customWidth="1"/>
    <col min="7946" max="7946" width="13.6640625" style="25" bestFit="1" customWidth="1"/>
    <col min="7947" max="7951" width="13.6640625" style="25" customWidth="1"/>
    <col min="7952" max="7952" width="16" style="25" customWidth="1"/>
    <col min="7953" max="7954" width="14" style="25" bestFit="1" customWidth="1"/>
    <col min="7955" max="7955" width="4.6640625" style="25" bestFit="1" customWidth="1"/>
    <col min="7956" max="8192" width="9.109375" style="25"/>
    <col min="8193" max="8193" width="12.109375" style="25" customWidth="1"/>
    <col min="8194" max="8194" width="14.6640625" style="25" bestFit="1" customWidth="1"/>
    <col min="8195" max="8195" width="12.6640625" style="25" bestFit="1" customWidth="1"/>
    <col min="8196" max="8196" width="13.6640625" style="25" bestFit="1" customWidth="1"/>
    <col min="8197" max="8197" width="12.6640625" style="25" bestFit="1" customWidth="1"/>
    <col min="8198" max="8198" width="12.33203125" style="25" bestFit="1" customWidth="1"/>
    <col min="8199" max="8199" width="12.6640625" style="25" bestFit="1" customWidth="1"/>
    <col min="8200" max="8200" width="12.44140625" style="25" bestFit="1" customWidth="1"/>
    <col min="8201" max="8201" width="12.5546875" style="25" bestFit="1" customWidth="1"/>
    <col min="8202" max="8202" width="13.6640625" style="25" bestFit="1" customWidth="1"/>
    <col min="8203" max="8207" width="13.6640625" style="25" customWidth="1"/>
    <col min="8208" max="8208" width="16" style="25" customWidth="1"/>
    <col min="8209" max="8210" width="14" style="25" bestFit="1" customWidth="1"/>
    <col min="8211" max="8211" width="4.6640625" style="25" bestFit="1" customWidth="1"/>
    <col min="8212" max="8448" width="9.109375" style="25"/>
    <col min="8449" max="8449" width="12.109375" style="25" customWidth="1"/>
    <col min="8450" max="8450" width="14.6640625" style="25" bestFit="1" customWidth="1"/>
    <col min="8451" max="8451" width="12.6640625" style="25" bestFit="1" customWidth="1"/>
    <col min="8452" max="8452" width="13.6640625" style="25" bestFit="1" customWidth="1"/>
    <col min="8453" max="8453" width="12.6640625" style="25" bestFit="1" customWidth="1"/>
    <col min="8454" max="8454" width="12.33203125" style="25" bestFit="1" customWidth="1"/>
    <col min="8455" max="8455" width="12.6640625" style="25" bestFit="1" customWidth="1"/>
    <col min="8456" max="8456" width="12.44140625" style="25" bestFit="1" customWidth="1"/>
    <col min="8457" max="8457" width="12.5546875" style="25" bestFit="1" customWidth="1"/>
    <col min="8458" max="8458" width="13.6640625" style="25" bestFit="1" customWidth="1"/>
    <col min="8459" max="8463" width="13.6640625" style="25" customWidth="1"/>
    <col min="8464" max="8464" width="16" style="25" customWidth="1"/>
    <col min="8465" max="8466" width="14" style="25" bestFit="1" customWidth="1"/>
    <col min="8467" max="8467" width="4.6640625" style="25" bestFit="1" customWidth="1"/>
    <col min="8468" max="8704" width="9.109375" style="25"/>
    <col min="8705" max="8705" width="12.109375" style="25" customWidth="1"/>
    <col min="8706" max="8706" width="14.6640625" style="25" bestFit="1" customWidth="1"/>
    <col min="8707" max="8707" width="12.6640625" style="25" bestFit="1" customWidth="1"/>
    <col min="8708" max="8708" width="13.6640625" style="25" bestFit="1" customWidth="1"/>
    <col min="8709" max="8709" width="12.6640625" style="25" bestFit="1" customWidth="1"/>
    <col min="8710" max="8710" width="12.33203125" style="25" bestFit="1" customWidth="1"/>
    <col min="8711" max="8711" width="12.6640625" style="25" bestFit="1" customWidth="1"/>
    <col min="8712" max="8712" width="12.44140625" style="25" bestFit="1" customWidth="1"/>
    <col min="8713" max="8713" width="12.5546875" style="25" bestFit="1" customWidth="1"/>
    <col min="8714" max="8714" width="13.6640625" style="25" bestFit="1" customWidth="1"/>
    <col min="8715" max="8719" width="13.6640625" style="25" customWidth="1"/>
    <col min="8720" max="8720" width="16" style="25" customWidth="1"/>
    <col min="8721" max="8722" width="14" style="25" bestFit="1" customWidth="1"/>
    <col min="8723" max="8723" width="4.6640625" style="25" bestFit="1" customWidth="1"/>
    <col min="8724" max="8960" width="9.109375" style="25"/>
    <col min="8961" max="8961" width="12.109375" style="25" customWidth="1"/>
    <col min="8962" max="8962" width="14.6640625" style="25" bestFit="1" customWidth="1"/>
    <col min="8963" max="8963" width="12.6640625" style="25" bestFit="1" customWidth="1"/>
    <col min="8964" max="8964" width="13.6640625" style="25" bestFit="1" customWidth="1"/>
    <col min="8965" max="8965" width="12.6640625" style="25" bestFit="1" customWidth="1"/>
    <col min="8966" max="8966" width="12.33203125" style="25" bestFit="1" customWidth="1"/>
    <col min="8967" max="8967" width="12.6640625" style="25" bestFit="1" customWidth="1"/>
    <col min="8968" max="8968" width="12.44140625" style="25" bestFit="1" customWidth="1"/>
    <col min="8969" max="8969" width="12.5546875" style="25" bestFit="1" customWidth="1"/>
    <col min="8970" max="8970" width="13.6640625" style="25" bestFit="1" customWidth="1"/>
    <col min="8971" max="8975" width="13.6640625" style="25" customWidth="1"/>
    <col min="8976" max="8976" width="16" style="25" customWidth="1"/>
    <col min="8977" max="8978" width="14" style="25" bestFit="1" customWidth="1"/>
    <col min="8979" max="8979" width="4.6640625" style="25" bestFit="1" customWidth="1"/>
    <col min="8980" max="9216" width="9.109375" style="25"/>
    <col min="9217" max="9217" width="12.109375" style="25" customWidth="1"/>
    <col min="9218" max="9218" width="14.6640625" style="25" bestFit="1" customWidth="1"/>
    <col min="9219" max="9219" width="12.6640625" style="25" bestFit="1" customWidth="1"/>
    <col min="9220" max="9220" width="13.6640625" style="25" bestFit="1" customWidth="1"/>
    <col min="9221" max="9221" width="12.6640625" style="25" bestFit="1" customWidth="1"/>
    <col min="9222" max="9222" width="12.33203125" style="25" bestFit="1" customWidth="1"/>
    <col min="9223" max="9223" width="12.6640625" style="25" bestFit="1" customWidth="1"/>
    <col min="9224" max="9224" width="12.44140625" style="25" bestFit="1" customWidth="1"/>
    <col min="9225" max="9225" width="12.5546875" style="25" bestFit="1" customWidth="1"/>
    <col min="9226" max="9226" width="13.6640625" style="25" bestFit="1" customWidth="1"/>
    <col min="9227" max="9231" width="13.6640625" style="25" customWidth="1"/>
    <col min="9232" max="9232" width="16" style="25" customWidth="1"/>
    <col min="9233" max="9234" width="14" style="25" bestFit="1" customWidth="1"/>
    <col min="9235" max="9235" width="4.6640625" style="25" bestFit="1" customWidth="1"/>
    <col min="9236" max="9472" width="9.109375" style="25"/>
    <col min="9473" max="9473" width="12.109375" style="25" customWidth="1"/>
    <col min="9474" max="9474" width="14.6640625" style="25" bestFit="1" customWidth="1"/>
    <col min="9475" max="9475" width="12.6640625" style="25" bestFit="1" customWidth="1"/>
    <col min="9476" max="9476" width="13.6640625" style="25" bestFit="1" customWidth="1"/>
    <col min="9477" max="9477" width="12.6640625" style="25" bestFit="1" customWidth="1"/>
    <col min="9478" max="9478" width="12.33203125" style="25" bestFit="1" customWidth="1"/>
    <col min="9479" max="9479" width="12.6640625" style="25" bestFit="1" customWidth="1"/>
    <col min="9480" max="9480" width="12.44140625" style="25" bestFit="1" customWidth="1"/>
    <col min="9481" max="9481" width="12.5546875" style="25" bestFit="1" customWidth="1"/>
    <col min="9482" max="9482" width="13.6640625" style="25" bestFit="1" customWidth="1"/>
    <col min="9483" max="9487" width="13.6640625" style="25" customWidth="1"/>
    <col min="9488" max="9488" width="16" style="25" customWidth="1"/>
    <col min="9489" max="9490" width="14" style="25" bestFit="1" customWidth="1"/>
    <col min="9491" max="9491" width="4.6640625" style="25" bestFit="1" customWidth="1"/>
    <col min="9492" max="9728" width="9.109375" style="25"/>
    <col min="9729" max="9729" width="12.109375" style="25" customWidth="1"/>
    <col min="9730" max="9730" width="14.6640625" style="25" bestFit="1" customWidth="1"/>
    <col min="9731" max="9731" width="12.6640625" style="25" bestFit="1" customWidth="1"/>
    <col min="9732" max="9732" width="13.6640625" style="25" bestFit="1" customWidth="1"/>
    <col min="9733" max="9733" width="12.6640625" style="25" bestFit="1" customWidth="1"/>
    <col min="9734" max="9734" width="12.33203125" style="25" bestFit="1" customWidth="1"/>
    <col min="9735" max="9735" width="12.6640625" style="25" bestFit="1" customWidth="1"/>
    <col min="9736" max="9736" width="12.44140625" style="25" bestFit="1" customWidth="1"/>
    <col min="9737" max="9737" width="12.5546875" style="25" bestFit="1" customWidth="1"/>
    <col min="9738" max="9738" width="13.6640625" style="25" bestFit="1" customWidth="1"/>
    <col min="9739" max="9743" width="13.6640625" style="25" customWidth="1"/>
    <col min="9744" max="9744" width="16" style="25" customWidth="1"/>
    <col min="9745" max="9746" width="14" style="25" bestFit="1" customWidth="1"/>
    <col min="9747" max="9747" width="4.6640625" style="25" bestFit="1" customWidth="1"/>
    <col min="9748" max="9984" width="9.109375" style="25"/>
    <col min="9985" max="9985" width="12.109375" style="25" customWidth="1"/>
    <col min="9986" max="9986" width="14.6640625" style="25" bestFit="1" customWidth="1"/>
    <col min="9987" max="9987" width="12.6640625" style="25" bestFit="1" customWidth="1"/>
    <col min="9988" max="9988" width="13.6640625" style="25" bestFit="1" customWidth="1"/>
    <col min="9989" max="9989" width="12.6640625" style="25" bestFit="1" customWidth="1"/>
    <col min="9990" max="9990" width="12.33203125" style="25" bestFit="1" customWidth="1"/>
    <col min="9991" max="9991" width="12.6640625" style="25" bestFit="1" customWidth="1"/>
    <col min="9992" max="9992" width="12.44140625" style="25" bestFit="1" customWidth="1"/>
    <col min="9993" max="9993" width="12.5546875" style="25" bestFit="1" customWidth="1"/>
    <col min="9994" max="9994" width="13.6640625" style="25" bestFit="1" customWidth="1"/>
    <col min="9995" max="9999" width="13.6640625" style="25" customWidth="1"/>
    <col min="10000" max="10000" width="16" style="25" customWidth="1"/>
    <col min="10001" max="10002" width="14" style="25" bestFit="1" customWidth="1"/>
    <col min="10003" max="10003" width="4.6640625" style="25" bestFit="1" customWidth="1"/>
    <col min="10004" max="10240" width="9.109375" style="25"/>
    <col min="10241" max="10241" width="12.109375" style="25" customWidth="1"/>
    <col min="10242" max="10242" width="14.6640625" style="25" bestFit="1" customWidth="1"/>
    <col min="10243" max="10243" width="12.6640625" style="25" bestFit="1" customWidth="1"/>
    <col min="10244" max="10244" width="13.6640625" style="25" bestFit="1" customWidth="1"/>
    <col min="10245" max="10245" width="12.6640625" style="25" bestFit="1" customWidth="1"/>
    <col min="10246" max="10246" width="12.33203125" style="25" bestFit="1" customWidth="1"/>
    <col min="10247" max="10247" width="12.6640625" style="25" bestFit="1" customWidth="1"/>
    <col min="10248" max="10248" width="12.44140625" style="25" bestFit="1" customWidth="1"/>
    <col min="10249" max="10249" width="12.5546875" style="25" bestFit="1" customWidth="1"/>
    <col min="10250" max="10250" width="13.6640625" style="25" bestFit="1" customWidth="1"/>
    <col min="10251" max="10255" width="13.6640625" style="25" customWidth="1"/>
    <col min="10256" max="10256" width="16" style="25" customWidth="1"/>
    <col min="10257" max="10258" width="14" style="25" bestFit="1" customWidth="1"/>
    <col min="10259" max="10259" width="4.6640625" style="25" bestFit="1" customWidth="1"/>
    <col min="10260" max="10496" width="9.109375" style="25"/>
    <col min="10497" max="10497" width="12.109375" style="25" customWidth="1"/>
    <col min="10498" max="10498" width="14.6640625" style="25" bestFit="1" customWidth="1"/>
    <col min="10499" max="10499" width="12.6640625" style="25" bestFit="1" customWidth="1"/>
    <col min="10500" max="10500" width="13.6640625" style="25" bestFit="1" customWidth="1"/>
    <col min="10501" max="10501" width="12.6640625" style="25" bestFit="1" customWidth="1"/>
    <col min="10502" max="10502" width="12.33203125" style="25" bestFit="1" customWidth="1"/>
    <col min="10503" max="10503" width="12.6640625" style="25" bestFit="1" customWidth="1"/>
    <col min="10504" max="10504" width="12.44140625" style="25" bestFit="1" customWidth="1"/>
    <col min="10505" max="10505" width="12.5546875" style="25" bestFit="1" customWidth="1"/>
    <col min="10506" max="10506" width="13.6640625" style="25" bestFit="1" customWidth="1"/>
    <col min="10507" max="10511" width="13.6640625" style="25" customWidth="1"/>
    <col min="10512" max="10512" width="16" style="25" customWidth="1"/>
    <col min="10513" max="10514" width="14" style="25" bestFit="1" customWidth="1"/>
    <col min="10515" max="10515" width="4.6640625" style="25" bestFit="1" customWidth="1"/>
    <col min="10516" max="10752" width="9.109375" style="25"/>
    <col min="10753" max="10753" width="12.109375" style="25" customWidth="1"/>
    <col min="10754" max="10754" width="14.6640625" style="25" bestFit="1" customWidth="1"/>
    <col min="10755" max="10755" width="12.6640625" style="25" bestFit="1" customWidth="1"/>
    <col min="10756" max="10756" width="13.6640625" style="25" bestFit="1" customWidth="1"/>
    <col min="10757" max="10757" width="12.6640625" style="25" bestFit="1" customWidth="1"/>
    <col min="10758" max="10758" width="12.33203125" style="25" bestFit="1" customWidth="1"/>
    <col min="10759" max="10759" width="12.6640625" style="25" bestFit="1" customWidth="1"/>
    <col min="10760" max="10760" width="12.44140625" style="25" bestFit="1" customWidth="1"/>
    <col min="10761" max="10761" width="12.5546875" style="25" bestFit="1" customWidth="1"/>
    <col min="10762" max="10762" width="13.6640625" style="25" bestFit="1" customWidth="1"/>
    <col min="10763" max="10767" width="13.6640625" style="25" customWidth="1"/>
    <col min="10768" max="10768" width="16" style="25" customWidth="1"/>
    <col min="10769" max="10770" width="14" style="25" bestFit="1" customWidth="1"/>
    <col min="10771" max="10771" width="4.6640625" style="25" bestFit="1" customWidth="1"/>
    <col min="10772" max="11008" width="9.109375" style="25"/>
    <col min="11009" max="11009" width="12.109375" style="25" customWidth="1"/>
    <col min="11010" max="11010" width="14.6640625" style="25" bestFit="1" customWidth="1"/>
    <col min="11011" max="11011" width="12.6640625" style="25" bestFit="1" customWidth="1"/>
    <col min="11012" max="11012" width="13.6640625" style="25" bestFit="1" customWidth="1"/>
    <col min="11013" max="11013" width="12.6640625" style="25" bestFit="1" customWidth="1"/>
    <col min="11014" max="11014" width="12.33203125" style="25" bestFit="1" customWidth="1"/>
    <col min="11015" max="11015" width="12.6640625" style="25" bestFit="1" customWidth="1"/>
    <col min="11016" max="11016" width="12.44140625" style="25" bestFit="1" customWidth="1"/>
    <col min="11017" max="11017" width="12.5546875" style="25" bestFit="1" customWidth="1"/>
    <col min="11018" max="11018" width="13.6640625" style="25" bestFit="1" customWidth="1"/>
    <col min="11019" max="11023" width="13.6640625" style="25" customWidth="1"/>
    <col min="11024" max="11024" width="16" style="25" customWidth="1"/>
    <col min="11025" max="11026" width="14" style="25" bestFit="1" customWidth="1"/>
    <col min="11027" max="11027" width="4.6640625" style="25" bestFit="1" customWidth="1"/>
    <col min="11028" max="11264" width="9.109375" style="25"/>
    <col min="11265" max="11265" width="12.109375" style="25" customWidth="1"/>
    <col min="11266" max="11266" width="14.6640625" style="25" bestFit="1" customWidth="1"/>
    <col min="11267" max="11267" width="12.6640625" style="25" bestFit="1" customWidth="1"/>
    <col min="11268" max="11268" width="13.6640625" style="25" bestFit="1" customWidth="1"/>
    <col min="11269" max="11269" width="12.6640625" style="25" bestFit="1" customWidth="1"/>
    <col min="11270" max="11270" width="12.33203125" style="25" bestFit="1" customWidth="1"/>
    <col min="11271" max="11271" width="12.6640625" style="25" bestFit="1" customWidth="1"/>
    <col min="11272" max="11272" width="12.44140625" style="25" bestFit="1" customWidth="1"/>
    <col min="11273" max="11273" width="12.5546875" style="25" bestFit="1" customWidth="1"/>
    <col min="11274" max="11274" width="13.6640625" style="25" bestFit="1" customWidth="1"/>
    <col min="11275" max="11279" width="13.6640625" style="25" customWidth="1"/>
    <col min="11280" max="11280" width="16" style="25" customWidth="1"/>
    <col min="11281" max="11282" width="14" style="25" bestFit="1" customWidth="1"/>
    <col min="11283" max="11283" width="4.6640625" style="25" bestFit="1" customWidth="1"/>
    <col min="11284" max="11520" width="9.109375" style="25"/>
    <col min="11521" max="11521" width="12.109375" style="25" customWidth="1"/>
    <col min="11522" max="11522" width="14.6640625" style="25" bestFit="1" customWidth="1"/>
    <col min="11523" max="11523" width="12.6640625" style="25" bestFit="1" customWidth="1"/>
    <col min="11524" max="11524" width="13.6640625" style="25" bestFit="1" customWidth="1"/>
    <col min="11525" max="11525" width="12.6640625" style="25" bestFit="1" customWidth="1"/>
    <col min="11526" max="11526" width="12.33203125" style="25" bestFit="1" customWidth="1"/>
    <col min="11527" max="11527" width="12.6640625" style="25" bestFit="1" customWidth="1"/>
    <col min="11528" max="11528" width="12.44140625" style="25" bestFit="1" customWidth="1"/>
    <col min="11529" max="11529" width="12.5546875" style="25" bestFit="1" customWidth="1"/>
    <col min="11530" max="11530" width="13.6640625" style="25" bestFit="1" customWidth="1"/>
    <col min="11531" max="11535" width="13.6640625" style="25" customWidth="1"/>
    <col min="11536" max="11536" width="16" style="25" customWidth="1"/>
    <col min="11537" max="11538" width="14" style="25" bestFit="1" customWidth="1"/>
    <col min="11539" max="11539" width="4.6640625" style="25" bestFit="1" customWidth="1"/>
    <col min="11540" max="11776" width="9.109375" style="25"/>
    <col min="11777" max="11777" width="12.109375" style="25" customWidth="1"/>
    <col min="11778" max="11778" width="14.6640625" style="25" bestFit="1" customWidth="1"/>
    <col min="11779" max="11779" width="12.6640625" style="25" bestFit="1" customWidth="1"/>
    <col min="11780" max="11780" width="13.6640625" style="25" bestFit="1" customWidth="1"/>
    <col min="11781" max="11781" width="12.6640625" style="25" bestFit="1" customWidth="1"/>
    <col min="11782" max="11782" width="12.33203125" style="25" bestFit="1" customWidth="1"/>
    <col min="11783" max="11783" width="12.6640625" style="25" bestFit="1" customWidth="1"/>
    <col min="11784" max="11784" width="12.44140625" style="25" bestFit="1" customWidth="1"/>
    <col min="11785" max="11785" width="12.5546875" style="25" bestFit="1" customWidth="1"/>
    <col min="11786" max="11786" width="13.6640625" style="25" bestFit="1" customWidth="1"/>
    <col min="11787" max="11791" width="13.6640625" style="25" customWidth="1"/>
    <col min="11792" max="11792" width="16" style="25" customWidth="1"/>
    <col min="11793" max="11794" width="14" style="25" bestFit="1" customWidth="1"/>
    <col min="11795" max="11795" width="4.6640625" style="25" bestFit="1" customWidth="1"/>
    <col min="11796" max="12032" width="9.109375" style="25"/>
    <col min="12033" max="12033" width="12.109375" style="25" customWidth="1"/>
    <col min="12034" max="12034" width="14.6640625" style="25" bestFit="1" customWidth="1"/>
    <col min="12035" max="12035" width="12.6640625" style="25" bestFit="1" customWidth="1"/>
    <col min="12036" max="12036" width="13.6640625" style="25" bestFit="1" customWidth="1"/>
    <col min="12037" max="12037" width="12.6640625" style="25" bestFit="1" customWidth="1"/>
    <col min="12038" max="12038" width="12.33203125" style="25" bestFit="1" customWidth="1"/>
    <col min="12039" max="12039" width="12.6640625" style="25" bestFit="1" customWidth="1"/>
    <col min="12040" max="12040" width="12.44140625" style="25" bestFit="1" customWidth="1"/>
    <col min="12041" max="12041" width="12.5546875" style="25" bestFit="1" customWidth="1"/>
    <col min="12042" max="12042" width="13.6640625" style="25" bestFit="1" customWidth="1"/>
    <col min="12043" max="12047" width="13.6640625" style="25" customWidth="1"/>
    <col min="12048" max="12048" width="16" style="25" customWidth="1"/>
    <col min="12049" max="12050" width="14" style="25" bestFit="1" customWidth="1"/>
    <col min="12051" max="12051" width="4.6640625" style="25" bestFit="1" customWidth="1"/>
    <col min="12052" max="12288" width="9.109375" style="25"/>
    <col min="12289" max="12289" width="12.109375" style="25" customWidth="1"/>
    <col min="12290" max="12290" width="14.6640625" style="25" bestFit="1" customWidth="1"/>
    <col min="12291" max="12291" width="12.6640625" style="25" bestFit="1" customWidth="1"/>
    <col min="12292" max="12292" width="13.6640625" style="25" bestFit="1" customWidth="1"/>
    <col min="12293" max="12293" width="12.6640625" style="25" bestFit="1" customWidth="1"/>
    <col min="12294" max="12294" width="12.33203125" style="25" bestFit="1" customWidth="1"/>
    <col min="12295" max="12295" width="12.6640625" style="25" bestFit="1" customWidth="1"/>
    <col min="12296" max="12296" width="12.44140625" style="25" bestFit="1" customWidth="1"/>
    <col min="12297" max="12297" width="12.5546875" style="25" bestFit="1" customWidth="1"/>
    <col min="12298" max="12298" width="13.6640625" style="25" bestFit="1" customWidth="1"/>
    <col min="12299" max="12303" width="13.6640625" style="25" customWidth="1"/>
    <col min="12304" max="12304" width="16" style="25" customWidth="1"/>
    <col min="12305" max="12306" width="14" style="25" bestFit="1" customWidth="1"/>
    <col min="12307" max="12307" width="4.6640625" style="25" bestFit="1" customWidth="1"/>
    <col min="12308" max="12544" width="9.109375" style="25"/>
    <col min="12545" max="12545" width="12.109375" style="25" customWidth="1"/>
    <col min="12546" max="12546" width="14.6640625" style="25" bestFit="1" customWidth="1"/>
    <col min="12547" max="12547" width="12.6640625" style="25" bestFit="1" customWidth="1"/>
    <col min="12548" max="12548" width="13.6640625" style="25" bestFit="1" customWidth="1"/>
    <col min="12549" max="12549" width="12.6640625" style="25" bestFit="1" customWidth="1"/>
    <col min="12550" max="12550" width="12.33203125" style="25" bestFit="1" customWidth="1"/>
    <col min="12551" max="12551" width="12.6640625" style="25" bestFit="1" customWidth="1"/>
    <col min="12552" max="12552" width="12.44140625" style="25" bestFit="1" customWidth="1"/>
    <col min="12553" max="12553" width="12.5546875" style="25" bestFit="1" customWidth="1"/>
    <col min="12554" max="12554" width="13.6640625" style="25" bestFit="1" customWidth="1"/>
    <col min="12555" max="12559" width="13.6640625" style="25" customWidth="1"/>
    <col min="12560" max="12560" width="16" style="25" customWidth="1"/>
    <col min="12561" max="12562" width="14" style="25" bestFit="1" customWidth="1"/>
    <col min="12563" max="12563" width="4.6640625" style="25" bestFit="1" customWidth="1"/>
    <col min="12564" max="12800" width="9.109375" style="25"/>
    <col min="12801" max="12801" width="12.109375" style="25" customWidth="1"/>
    <col min="12802" max="12802" width="14.6640625" style="25" bestFit="1" customWidth="1"/>
    <col min="12803" max="12803" width="12.6640625" style="25" bestFit="1" customWidth="1"/>
    <col min="12804" max="12804" width="13.6640625" style="25" bestFit="1" customWidth="1"/>
    <col min="12805" max="12805" width="12.6640625" style="25" bestFit="1" customWidth="1"/>
    <col min="12806" max="12806" width="12.33203125" style="25" bestFit="1" customWidth="1"/>
    <col min="12807" max="12807" width="12.6640625" style="25" bestFit="1" customWidth="1"/>
    <col min="12808" max="12808" width="12.44140625" style="25" bestFit="1" customWidth="1"/>
    <col min="12809" max="12809" width="12.5546875" style="25" bestFit="1" customWidth="1"/>
    <col min="12810" max="12810" width="13.6640625" style="25" bestFit="1" customWidth="1"/>
    <col min="12811" max="12815" width="13.6640625" style="25" customWidth="1"/>
    <col min="12816" max="12816" width="16" style="25" customWidth="1"/>
    <col min="12817" max="12818" width="14" style="25" bestFit="1" customWidth="1"/>
    <col min="12819" max="12819" width="4.6640625" style="25" bestFit="1" customWidth="1"/>
    <col min="12820" max="13056" width="9.109375" style="25"/>
    <col min="13057" max="13057" width="12.109375" style="25" customWidth="1"/>
    <col min="13058" max="13058" width="14.6640625" style="25" bestFit="1" customWidth="1"/>
    <col min="13059" max="13059" width="12.6640625" style="25" bestFit="1" customWidth="1"/>
    <col min="13060" max="13060" width="13.6640625" style="25" bestFit="1" customWidth="1"/>
    <col min="13061" max="13061" width="12.6640625" style="25" bestFit="1" customWidth="1"/>
    <col min="13062" max="13062" width="12.33203125" style="25" bestFit="1" customWidth="1"/>
    <col min="13063" max="13063" width="12.6640625" style="25" bestFit="1" customWidth="1"/>
    <col min="13064" max="13064" width="12.44140625" style="25" bestFit="1" customWidth="1"/>
    <col min="13065" max="13065" width="12.5546875" style="25" bestFit="1" customWidth="1"/>
    <col min="13066" max="13066" width="13.6640625" style="25" bestFit="1" customWidth="1"/>
    <col min="13067" max="13071" width="13.6640625" style="25" customWidth="1"/>
    <col min="13072" max="13072" width="16" style="25" customWidth="1"/>
    <col min="13073" max="13074" width="14" style="25" bestFit="1" customWidth="1"/>
    <col min="13075" max="13075" width="4.6640625" style="25" bestFit="1" customWidth="1"/>
    <col min="13076" max="13312" width="9.109375" style="25"/>
    <col min="13313" max="13313" width="12.109375" style="25" customWidth="1"/>
    <col min="13314" max="13314" width="14.6640625" style="25" bestFit="1" customWidth="1"/>
    <col min="13315" max="13315" width="12.6640625" style="25" bestFit="1" customWidth="1"/>
    <col min="13316" max="13316" width="13.6640625" style="25" bestFit="1" customWidth="1"/>
    <col min="13317" max="13317" width="12.6640625" style="25" bestFit="1" customWidth="1"/>
    <col min="13318" max="13318" width="12.33203125" style="25" bestFit="1" customWidth="1"/>
    <col min="13319" max="13319" width="12.6640625" style="25" bestFit="1" customWidth="1"/>
    <col min="13320" max="13320" width="12.44140625" style="25" bestFit="1" customWidth="1"/>
    <col min="13321" max="13321" width="12.5546875" style="25" bestFit="1" customWidth="1"/>
    <col min="13322" max="13322" width="13.6640625" style="25" bestFit="1" customWidth="1"/>
    <col min="13323" max="13327" width="13.6640625" style="25" customWidth="1"/>
    <col min="13328" max="13328" width="16" style="25" customWidth="1"/>
    <col min="13329" max="13330" width="14" style="25" bestFit="1" customWidth="1"/>
    <col min="13331" max="13331" width="4.6640625" style="25" bestFit="1" customWidth="1"/>
    <col min="13332" max="13568" width="9.109375" style="25"/>
    <col min="13569" max="13569" width="12.109375" style="25" customWidth="1"/>
    <col min="13570" max="13570" width="14.6640625" style="25" bestFit="1" customWidth="1"/>
    <col min="13571" max="13571" width="12.6640625" style="25" bestFit="1" customWidth="1"/>
    <col min="13572" max="13572" width="13.6640625" style="25" bestFit="1" customWidth="1"/>
    <col min="13573" max="13573" width="12.6640625" style="25" bestFit="1" customWidth="1"/>
    <col min="13574" max="13574" width="12.33203125" style="25" bestFit="1" customWidth="1"/>
    <col min="13575" max="13575" width="12.6640625" style="25" bestFit="1" customWidth="1"/>
    <col min="13576" max="13576" width="12.44140625" style="25" bestFit="1" customWidth="1"/>
    <col min="13577" max="13577" width="12.5546875" style="25" bestFit="1" customWidth="1"/>
    <col min="13578" max="13578" width="13.6640625" style="25" bestFit="1" customWidth="1"/>
    <col min="13579" max="13583" width="13.6640625" style="25" customWidth="1"/>
    <col min="13584" max="13584" width="16" style="25" customWidth="1"/>
    <col min="13585" max="13586" width="14" style="25" bestFit="1" customWidth="1"/>
    <col min="13587" max="13587" width="4.6640625" style="25" bestFit="1" customWidth="1"/>
    <col min="13588" max="13824" width="9.109375" style="25"/>
    <col min="13825" max="13825" width="12.109375" style="25" customWidth="1"/>
    <col min="13826" max="13826" width="14.6640625" style="25" bestFit="1" customWidth="1"/>
    <col min="13827" max="13827" width="12.6640625" style="25" bestFit="1" customWidth="1"/>
    <col min="13828" max="13828" width="13.6640625" style="25" bestFit="1" customWidth="1"/>
    <col min="13829" max="13829" width="12.6640625" style="25" bestFit="1" customWidth="1"/>
    <col min="13830" max="13830" width="12.33203125" style="25" bestFit="1" customWidth="1"/>
    <col min="13831" max="13831" width="12.6640625" style="25" bestFit="1" customWidth="1"/>
    <col min="13832" max="13832" width="12.44140625" style="25" bestFit="1" customWidth="1"/>
    <col min="13833" max="13833" width="12.5546875" style="25" bestFit="1" customWidth="1"/>
    <col min="13834" max="13834" width="13.6640625" style="25" bestFit="1" customWidth="1"/>
    <col min="13835" max="13839" width="13.6640625" style="25" customWidth="1"/>
    <col min="13840" max="13840" width="16" style="25" customWidth="1"/>
    <col min="13841" max="13842" width="14" style="25" bestFit="1" customWidth="1"/>
    <col min="13843" max="13843" width="4.6640625" style="25" bestFit="1" customWidth="1"/>
    <col min="13844" max="14080" width="9.109375" style="25"/>
    <col min="14081" max="14081" width="12.109375" style="25" customWidth="1"/>
    <col min="14082" max="14082" width="14.6640625" style="25" bestFit="1" customWidth="1"/>
    <col min="14083" max="14083" width="12.6640625" style="25" bestFit="1" customWidth="1"/>
    <col min="14084" max="14084" width="13.6640625" style="25" bestFit="1" customWidth="1"/>
    <col min="14085" max="14085" width="12.6640625" style="25" bestFit="1" customWidth="1"/>
    <col min="14086" max="14086" width="12.33203125" style="25" bestFit="1" customWidth="1"/>
    <col min="14087" max="14087" width="12.6640625" style="25" bestFit="1" customWidth="1"/>
    <col min="14088" max="14088" width="12.44140625" style="25" bestFit="1" customWidth="1"/>
    <col min="14089" max="14089" width="12.5546875" style="25" bestFit="1" customWidth="1"/>
    <col min="14090" max="14090" width="13.6640625" style="25" bestFit="1" customWidth="1"/>
    <col min="14091" max="14095" width="13.6640625" style="25" customWidth="1"/>
    <col min="14096" max="14096" width="16" style="25" customWidth="1"/>
    <col min="14097" max="14098" width="14" style="25" bestFit="1" customWidth="1"/>
    <col min="14099" max="14099" width="4.6640625" style="25" bestFit="1" customWidth="1"/>
    <col min="14100" max="14336" width="9.109375" style="25"/>
    <col min="14337" max="14337" width="12.109375" style="25" customWidth="1"/>
    <col min="14338" max="14338" width="14.6640625" style="25" bestFit="1" customWidth="1"/>
    <col min="14339" max="14339" width="12.6640625" style="25" bestFit="1" customWidth="1"/>
    <col min="14340" max="14340" width="13.6640625" style="25" bestFit="1" customWidth="1"/>
    <col min="14341" max="14341" width="12.6640625" style="25" bestFit="1" customWidth="1"/>
    <col min="14342" max="14342" width="12.33203125" style="25" bestFit="1" customWidth="1"/>
    <col min="14343" max="14343" width="12.6640625" style="25" bestFit="1" customWidth="1"/>
    <col min="14344" max="14344" width="12.44140625" style="25" bestFit="1" customWidth="1"/>
    <col min="14345" max="14345" width="12.5546875" style="25" bestFit="1" customWidth="1"/>
    <col min="14346" max="14346" width="13.6640625" style="25" bestFit="1" customWidth="1"/>
    <col min="14347" max="14351" width="13.6640625" style="25" customWidth="1"/>
    <col min="14352" max="14352" width="16" style="25" customWidth="1"/>
    <col min="14353" max="14354" width="14" style="25" bestFit="1" customWidth="1"/>
    <col min="14355" max="14355" width="4.6640625" style="25" bestFit="1" customWidth="1"/>
    <col min="14356" max="14592" width="9.109375" style="25"/>
    <col min="14593" max="14593" width="12.109375" style="25" customWidth="1"/>
    <col min="14594" max="14594" width="14.6640625" style="25" bestFit="1" customWidth="1"/>
    <col min="14595" max="14595" width="12.6640625" style="25" bestFit="1" customWidth="1"/>
    <col min="14596" max="14596" width="13.6640625" style="25" bestFit="1" customWidth="1"/>
    <col min="14597" max="14597" width="12.6640625" style="25" bestFit="1" customWidth="1"/>
    <col min="14598" max="14598" width="12.33203125" style="25" bestFit="1" customWidth="1"/>
    <col min="14599" max="14599" width="12.6640625" style="25" bestFit="1" customWidth="1"/>
    <col min="14600" max="14600" width="12.44140625" style="25" bestFit="1" customWidth="1"/>
    <col min="14601" max="14601" width="12.5546875" style="25" bestFit="1" customWidth="1"/>
    <col min="14602" max="14602" width="13.6640625" style="25" bestFit="1" customWidth="1"/>
    <col min="14603" max="14607" width="13.6640625" style="25" customWidth="1"/>
    <col min="14608" max="14608" width="16" style="25" customWidth="1"/>
    <col min="14609" max="14610" width="14" style="25" bestFit="1" customWidth="1"/>
    <col min="14611" max="14611" width="4.6640625" style="25" bestFit="1" customWidth="1"/>
    <col min="14612" max="14848" width="9.109375" style="25"/>
    <col min="14849" max="14849" width="12.109375" style="25" customWidth="1"/>
    <col min="14850" max="14850" width="14.6640625" style="25" bestFit="1" customWidth="1"/>
    <col min="14851" max="14851" width="12.6640625" style="25" bestFit="1" customWidth="1"/>
    <col min="14852" max="14852" width="13.6640625" style="25" bestFit="1" customWidth="1"/>
    <col min="14853" max="14853" width="12.6640625" style="25" bestFit="1" customWidth="1"/>
    <col min="14854" max="14854" width="12.33203125" style="25" bestFit="1" customWidth="1"/>
    <col min="14855" max="14855" width="12.6640625" style="25" bestFit="1" customWidth="1"/>
    <col min="14856" max="14856" width="12.44140625" style="25" bestFit="1" customWidth="1"/>
    <col min="14857" max="14857" width="12.5546875" style="25" bestFit="1" customWidth="1"/>
    <col min="14858" max="14858" width="13.6640625" style="25" bestFit="1" customWidth="1"/>
    <col min="14859" max="14863" width="13.6640625" style="25" customWidth="1"/>
    <col min="14864" max="14864" width="16" style="25" customWidth="1"/>
    <col min="14865" max="14866" width="14" style="25" bestFit="1" customWidth="1"/>
    <col min="14867" max="14867" width="4.6640625" style="25" bestFit="1" customWidth="1"/>
    <col min="14868" max="15104" width="9.109375" style="25"/>
    <col min="15105" max="15105" width="12.109375" style="25" customWidth="1"/>
    <col min="15106" max="15106" width="14.6640625" style="25" bestFit="1" customWidth="1"/>
    <col min="15107" max="15107" width="12.6640625" style="25" bestFit="1" customWidth="1"/>
    <col min="15108" max="15108" width="13.6640625" style="25" bestFit="1" customWidth="1"/>
    <col min="15109" max="15109" width="12.6640625" style="25" bestFit="1" customWidth="1"/>
    <col min="15110" max="15110" width="12.33203125" style="25" bestFit="1" customWidth="1"/>
    <col min="15111" max="15111" width="12.6640625" style="25" bestFit="1" customWidth="1"/>
    <col min="15112" max="15112" width="12.44140625" style="25" bestFit="1" customWidth="1"/>
    <col min="15113" max="15113" width="12.5546875" style="25" bestFit="1" customWidth="1"/>
    <col min="15114" max="15114" width="13.6640625" style="25" bestFit="1" customWidth="1"/>
    <col min="15115" max="15119" width="13.6640625" style="25" customWidth="1"/>
    <col min="15120" max="15120" width="16" style="25" customWidth="1"/>
    <col min="15121" max="15122" width="14" style="25" bestFit="1" customWidth="1"/>
    <col min="15123" max="15123" width="4.6640625" style="25" bestFit="1" customWidth="1"/>
    <col min="15124" max="15360" width="9.109375" style="25"/>
    <col min="15361" max="15361" width="12.109375" style="25" customWidth="1"/>
    <col min="15362" max="15362" width="14.6640625" style="25" bestFit="1" customWidth="1"/>
    <col min="15363" max="15363" width="12.6640625" style="25" bestFit="1" customWidth="1"/>
    <col min="15364" max="15364" width="13.6640625" style="25" bestFit="1" customWidth="1"/>
    <col min="15365" max="15365" width="12.6640625" style="25" bestFit="1" customWidth="1"/>
    <col min="15366" max="15366" width="12.33203125" style="25" bestFit="1" customWidth="1"/>
    <col min="15367" max="15367" width="12.6640625" style="25" bestFit="1" customWidth="1"/>
    <col min="15368" max="15368" width="12.44140625" style="25" bestFit="1" customWidth="1"/>
    <col min="15369" max="15369" width="12.5546875" style="25" bestFit="1" customWidth="1"/>
    <col min="15370" max="15370" width="13.6640625" style="25" bestFit="1" customWidth="1"/>
    <col min="15371" max="15375" width="13.6640625" style="25" customWidth="1"/>
    <col min="15376" max="15376" width="16" style="25" customWidth="1"/>
    <col min="15377" max="15378" width="14" style="25" bestFit="1" customWidth="1"/>
    <col min="15379" max="15379" width="4.6640625" style="25" bestFit="1" customWidth="1"/>
    <col min="15380" max="15616" width="9.109375" style="25"/>
    <col min="15617" max="15617" width="12.109375" style="25" customWidth="1"/>
    <col min="15618" max="15618" width="14.6640625" style="25" bestFit="1" customWidth="1"/>
    <col min="15619" max="15619" width="12.6640625" style="25" bestFit="1" customWidth="1"/>
    <col min="15620" max="15620" width="13.6640625" style="25" bestFit="1" customWidth="1"/>
    <col min="15621" max="15621" width="12.6640625" style="25" bestFit="1" customWidth="1"/>
    <col min="15622" max="15622" width="12.33203125" style="25" bestFit="1" customWidth="1"/>
    <col min="15623" max="15623" width="12.6640625" style="25" bestFit="1" customWidth="1"/>
    <col min="15624" max="15624" width="12.44140625" style="25" bestFit="1" customWidth="1"/>
    <col min="15625" max="15625" width="12.5546875" style="25" bestFit="1" customWidth="1"/>
    <col min="15626" max="15626" width="13.6640625" style="25" bestFit="1" customWidth="1"/>
    <col min="15627" max="15631" width="13.6640625" style="25" customWidth="1"/>
    <col min="15632" max="15632" width="16" style="25" customWidth="1"/>
    <col min="15633" max="15634" width="14" style="25" bestFit="1" customWidth="1"/>
    <col min="15635" max="15635" width="4.6640625" style="25" bestFit="1" customWidth="1"/>
    <col min="15636" max="15872" width="9.109375" style="25"/>
    <col min="15873" max="15873" width="12.109375" style="25" customWidth="1"/>
    <col min="15874" max="15874" width="14.6640625" style="25" bestFit="1" customWidth="1"/>
    <col min="15875" max="15875" width="12.6640625" style="25" bestFit="1" customWidth="1"/>
    <col min="15876" max="15876" width="13.6640625" style="25" bestFit="1" customWidth="1"/>
    <col min="15877" max="15877" width="12.6640625" style="25" bestFit="1" customWidth="1"/>
    <col min="15878" max="15878" width="12.33203125" style="25" bestFit="1" customWidth="1"/>
    <col min="15879" max="15879" width="12.6640625" style="25" bestFit="1" customWidth="1"/>
    <col min="15880" max="15880" width="12.44140625" style="25" bestFit="1" customWidth="1"/>
    <col min="15881" max="15881" width="12.5546875" style="25" bestFit="1" customWidth="1"/>
    <col min="15882" max="15882" width="13.6640625" style="25" bestFit="1" customWidth="1"/>
    <col min="15883" max="15887" width="13.6640625" style="25" customWidth="1"/>
    <col min="15888" max="15888" width="16" style="25" customWidth="1"/>
    <col min="15889" max="15890" width="14" style="25" bestFit="1" customWidth="1"/>
    <col min="15891" max="15891" width="4.6640625" style="25" bestFit="1" customWidth="1"/>
    <col min="15892" max="16128" width="9.109375" style="25"/>
    <col min="16129" max="16129" width="12.109375" style="25" customWidth="1"/>
    <col min="16130" max="16130" width="14.6640625" style="25" bestFit="1" customWidth="1"/>
    <col min="16131" max="16131" width="12.6640625" style="25" bestFit="1" customWidth="1"/>
    <col min="16132" max="16132" width="13.6640625" style="25" bestFit="1" customWidth="1"/>
    <col min="16133" max="16133" width="12.6640625" style="25" bestFit="1" customWidth="1"/>
    <col min="16134" max="16134" width="12.33203125" style="25" bestFit="1" customWidth="1"/>
    <col min="16135" max="16135" width="12.6640625" style="25" bestFit="1" customWidth="1"/>
    <col min="16136" max="16136" width="12.44140625" style="25" bestFit="1" customWidth="1"/>
    <col min="16137" max="16137" width="12.5546875" style="25" bestFit="1" customWidth="1"/>
    <col min="16138" max="16138" width="13.6640625" style="25" bestFit="1" customWidth="1"/>
    <col min="16139" max="16143" width="13.6640625" style="25" customWidth="1"/>
    <col min="16144" max="16144" width="16" style="25" customWidth="1"/>
    <col min="16145" max="16146" width="14" style="25" bestFit="1" customWidth="1"/>
    <col min="16147" max="16147" width="4.6640625" style="25" bestFit="1" customWidth="1"/>
    <col min="16148" max="16384" width="9.109375" style="25"/>
  </cols>
  <sheetData>
    <row r="1" spans="1:18" ht="12.75" customHeight="1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27"/>
    </row>
    <row r="2" spans="1:18" ht="12.75" customHeight="1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140"/>
    </row>
    <row r="3" spans="1:18" ht="12.75" customHeight="1" x14ac:dyDescent="0.2">
      <c r="A3" s="398" t="s">
        <v>167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140"/>
    </row>
    <row r="4" spans="1:18" ht="12.75" customHeight="1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140"/>
    </row>
    <row r="5" spans="1:18" ht="12.7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</row>
    <row r="6" spans="1:18" x14ac:dyDescent="0.2">
      <c r="A6" s="28" t="s">
        <v>168</v>
      </c>
      <c r="B6" s="28"/>
      <c r="C6" s="28"/>
      <c r="I6" s="28"/>
      <c r="J6" s="28"/>
      <c r="P6" s="279" t="s">
        <v>385</v>
      </c>
      <c r="Q6" s="32"/>
    </row>
    <row r="7" spans="1:18" x14ac:dyDescent="0.2">
      <c r="A7" s="35" t="s">
        <v>169</v>
      </c>
      <c r="B7" s="278">
        <v>43525</v>
      </c>
      <c r="C7" s="141">
        <f>EDATE(B7,1)</f>
        <v>43556</v>
      </c>
      <c r="D7" s="141">
        <f t="shared" ref="D7:O7" si="0">EDATE(C7,1)</f>
        <v>43586</v>
      </c>
      <c r="E7" s="141">
        <f t="shared" si="0"/>
        <v>43617</v>
      </c>
      <c r="F7" s="141">
        <f t="shared" si="0"/>
        <v>43647</v>
      </c>
      <c r="G7" s="141">
        <f t="shared" si="0"/>
        <v>43678</v>
      </c>
      <c r="H7" s="141">
        <f t="shared" si="0"/>
        <v>43709</v>
      </c>
      <c r="I7" s="141">
        <f t="shared" si="0"/>
        <v>43739</v>
      </c>
      <c r="J7" s="141">
        <f t="shared" si="0"/>
        <v>43770</v>
      </c>
      <c r="K7" s="141">
        <f t="shared" si="0"/>
        <v>43800</v>
      </c>
      <c r="L7" s="141">
        <f t="shared" si="0"/>
        <v>43831</v>
      </c>
      <c r="M7" s="141">
        <f t="shared" si="0"/>
        <v>43862</v>
      </c>
      <c r="N7" s="141">
        <f t="shared" si="0"/>
        <v>43891</v>
      </c>
      <c r="O7" s="141">
        <f t="shared" si="0"/>
        <v>43922</v>
      </c>
      <c r="P7" s="35" t="s">
        <v>79</v>
      </c>
    </row>
    <row r="8" spans="1:18" x14ac:dyDescent="0.2">
      <c r="A8" s="32">
        <v>7</v>
      </c>
      <c r="B8" s="277">
        <v>1045223067</v>
      </c>
      <c r="C8" s="277">
        <v>862137372</v>
      </c>
      <c r="D8" s="277">
        <v>739575710</v>
      </c>
      <c r="E8" s="277">
        <v>680198808</v>
      </c>
      <c r="F8" s="277">
        <v>681004084</v>
      </c>
      <c r="G8" s="277">
        <v>664490350</v>
      </c>
      <c r="H8" s="277">
        <v>667416415</v>
      </c>
      <c r="I8" s="277">
        <v>832664172</v>
      </c>
      <c r="J8" s="277">
        <v>1027841469</v>
      </c>
      <c r="K8" s="277">
        <v>1298827818</v>
      </c>
      <c r="L8" s="277">
        <v>1258213250</v>
      </c>
      <c r="M8" s="277">
        <v>1089063259</v>
      </c>
      <c r="N8" s="277">
        <v>1040796512</v>
      </c>
      <c r="O8" s="277">
        <v>858057531</v>
      </c>
      <c r="P8" s="143">
        <f>SUM(D8:O8)</f>
        <v>10838149378</v>
      </c>
      <c r="Q8" s="144"/>
      <c r="R8" s="145"/>
    </row>
    <row r="9" spans="1:18" x14ac:dyDescent="0.2">
      <c r="A9" s="32" t="s">
        <v>170</v>
      </c>
      <c r="B9" s="277">
        <v>189933</v>
      </c>
      <c r="C9" s="277">
        <v>167628</v>
      </c>
      <c r="D9" s="277">
        <v>166290</v>
      </c>
      <c r="E9" s="277">
        <v>187192</v>
      </c>
      <c r="F9" s="277">
        <v>205916</v>
      </c>
      <c r="G9" s="277">
        <v>194650</v>
      </c>
      <c r="H9" s="277">
        <v>171585</v>
      </c>
      <c r="I9" s="277">
        <v>177828</v>
      </c>
      <c r="J9" s="277">
        <v>196531</v>
      </c>
      <c r="K9" s="277">
        <v>256182</v>
      </c>
      <c r="L9" s="277">
        <v>245750</v>
      </c>
      <c r="M9" s="277">
        <v>189741</v>
      </c>
      <c r="N9" s="277">
        <v>188488</v>
      </c>
      <c r="O9" s="277">
        <v>166469</v>
      </c>
      <c r="P9" s="143">
        <f>SUM(D9:O9)</f>
        <v>2346622</v>
      </c>
      <c r="Q9" s="144"/>
      <c r="R9" s="145"/>
    </row>
    <row r="10" spans="1:18" x14ac:dyDescent="0.2">
      <c r="A10" s="32" t="s">
        <v>7</v>
      </c>
      <c r="B10" s="277">
        <v>273710892</v>
      </c>
      <c r="C10" s="277">
        <v>244712725</v>
      </c>
      <c r="D10" s="277">
        <v>234391959</v>
      </c>
      <c r="E10" s="277">
        <v>231714430</v>
      </c>
      <c r="F10" s="277">
        <v>246686564</v>
      </c>
      <c r="G10" s="277">
        <v>252538226</v>
      </c>
      <c r="H10" s="277">
        <v>234542474</v>
      </c>
      <c r="I10" s="277">
        <v>248013585</v>
      </c>
      <c r="J10" s="277">
        <v>269933352</v>
      </c>
      <c r="K10" s="277">
        <v>301609320</v>
      </c>
      <c r="L10" s="277">
        <v>301353905</v>
      </c>
      <c r="M10" s="277">
        <v>270457496</v>
      </c>
      <c r="N10" s="277">
        <v>278240659</v>
      </c>
      <c r="O10" s="277">
        <v>248128006</v>
      </c>
      <c r="P10" s="143">
        <f t="shared" ref="P10:P19" si="1">SUM(D10:O10)</f>
        <v>3117609976</v>
      </c>
      <c r="Q10" s="144"/>
      <c r="R10" s="145"/>
    </row>
    <row r="11" spans="1:18" x14ac:dyDescent="0.2">
      <c r="A11" s="32" t="s">
        <v>171</v>
      </c>
      <c r="B11" s="277">
        <v>272769729</v>
      </c>
      <c r="C11" s="277">
        <v>258867791</v>
      </c>
      <c r="D11" s="277">
        <v>256834075</v>
      </c>
      <c r="E11" s="277">
        <v>256905191</v>
      </c>
      <c r="F11" s="277">
        <v>269504651</v>
      </c>
      <c r="G11" s="277">
        <v>279243349</v>
      </c>
      <c r="H11" s="277">
        <v>261587274</v>
      </c>
      <c r="I11" s="277">
        <v>267180003</v>
      </c>
      <c r="J11" s="277">
        <v>274380514</v>
      </c>
      <c r="K11" s="277">
        <v>297837101</v>
      </c>
      <c r="L11" s="277">
        <v>296268485</v>
      </c>
      <c r="M11" s="277">
        <v>279940906</v>
      </c>
      <c r="N11" s="277">
        <v>277731615</v>
      </c>
      <c r="O11" s="277">
        <v>263403150</v>
      </c>
      <c r="P11" s="143">
        <f t="shared" si="1"/>
        <v>3280816314</v>
      </c>
      <c r="Q11" s="144"/>
      <c r="R11" s="145"/>
    </row>
    <row r="12" spans="1:18" x14ac:dyDescent="0.2">
      <c r="A12" s="32" t="s">
        <v>24</v>
      </c>
      <c r="B12" s="277">
        <v>163042231</v>
      </c>
      <c r="C12" s="277">
        <v>152804703</v>
      </c>
      <c r="D12" s="277">
        <v>157680879</v>
      </c>
      <c r="E12" s="277">
        <v>157611605</v>
      </c>
      <c r="F12" s="277">
        <v>167813054</v>
      </c>
      <c r="G12" s="277">
        <v>172968349</v>
      </c>
      <c r="H12" s="277">
        <v>160480254</v>
      </c>
      <c r="I12" s="277">
        <v>162395055</v>
      </c>
      <c r="J12" s="277">
        <v>158958136</v>
      </c>
      <c r="K12" s="277">
        <v>167497916</v>
      </c>
      <c r="L12" s="277">
        <v>165336717</v>
      </c>
      <c r="M12" s="277">
        <v>156556428</v>
      </c>
      <c r="N12" s="277">
        <v>162756863</v>
      </c>
      <c r="O12" s="277">
        <v>152470666</v>
      </c>
      <c r="P12" s="143">
        <f t="shared" si="1"/>
        <v>1942525922</v>
      </c>
      <c r="Q12" s="144"/>
      <c r="R12" s="145"/>
    </row>
    <row r="13" spans="1:18" x14ac:dyDescent="0.2">
      <c r="A13" s="32">
        <v>29</v>
      </c>
      <c r="B13" s="277">
        <v>334979</v>
      </c>
      <c r="C13" s="277">
        <v>612600</v>
      </c>
      <c r="D13" s="277">
        <v>1558016</v>
      </c>
      <c r="E13" s="277">
        <v>2266966</v>
      </c>
      <c r="F13" s="277">
        <v>3727077</v>
      </c>
      <c r="G13" s="277">
        <v>3927510</v>
      </c>
      <c r="H13" s="277">
        <v>1854882</v>
      </c>
      <c r="I13" s="277">
        <v>629103</v>
      </c>
      <c r="J13" s="277">
        <v>339283</v>
      </c>
      <c r="K13" s="277">
        <v>356056</v>
      </c>
      <c r="L13" s="277">
        <v>327674</v>
      </c>
      <c r="M13" s="277">
        <v>325065</v>
      </c>
      <c r="N13" s="277">
        <v>346879</v>
      </c>
      <c r="O13" s="277">
        <v>633315</v>
      </c>
      <c r="P13" s="143">
        <f t="shared" si="1"/>
        <v>16291826</v>
      </c>
      <c r="Q13" s="144"/>
      <c r="R13" s="145"/>
    </row>
    <row r="14" spans="1:18" x14ac:dyDescent="0.2">
      <c r="A14" s="32" t="s">
        <v>25</v>
      </c>
      <c r="B14" s="277">
        <v>121236163</v>
      </c>
      <c r="C14" s="277">
        <v>113414025</v>
      </c>
      <c r="D14" s="277">
        <v>116668338</v>
      </c>
      <c r="E14" s="277">
        <v>116303011</v>
      </c>
      <c r="F14" s="277">
        <v>117834976</v>
      </c>
      <c r="G14" s="277">
        <v>121020000</v>
      </c>
      <c r="H14" s="277">
        <v>115558343</v>
      </c>
      <c r="I14" s="277">
        <v>118574929</v>
      </c>
      <c r="J14" s="277">
        <v>115449012</v>
      </c>
      <c r="K14" s="277">
        <v>123064531</v>
      </c>
      <c r="L14" s="277">
        <v>126426491</v>
      </c>
      <c r="M14" s="277">
        <v>116517969</v>
      </c>
      <c r="N14" s="277">
        <v>120075422</v>
      </c>
      <c r="O14" s="277">
        <v>112580852</v>
      </c>
      <c r="P14" s="143">
        <f t="shared" si="1"/>
        <v>1420073874</v>
      </c>
      <c r="Q14" s="144"/>
      <c r="R14" s="145"/>
    </row>
    <row r="15" spans="1:18" x14ac:dyDescent="0.2">
      <c r="A15" s="32">
        <v>35</v>
      </c>
      <c r="B15" s="277">
        <v>6108</v>
      </c>
      <c r="C15" s="277">
        <v>431178</v>
      </c>
      <c r="D15" s="277">
        <v>757940</v>
      </c>
      <c r="E15" s="277">
        <v>789478</v>
      </c>
      <c r="F15" s="277">
        <v>1065024</v>
      </c>
      <c r="G15" s="277">
        <v>998244</v>
      </c>
      <c r="H15" s="277">
        <v>783261</v>
      </c>
      <c r="I15" s="277">
        <v>266154</v>
      </c>
      <c r="J15" s="277">
        <v>59324</v>
      </c>
      <c r="K15" s="277">
        <v>4761</v>
      </c>
      <c r="L15" s="277">
        <v>4171</v>
      </c>
      <c r="M15" s="277">
        <v>3178</v>
      </c>
      <c r="N15" s="277">
        <v>6221</v>
      </c>
      <c r="O15" s="277">
        <v>438424</v>
      </c>
      <c r="P15" s="143">
        <f t="shared" si="1"/>
        <v>5176180</v>
      </c>
      <c r="Q15" s="144"/>
      <c r="R15" s="145"/>
    </row>
    <row r="16" spans="1:18" x14ac:dyDescent="0.2">
      <c r="A16" s="341">
        <v>40</v>
      </c>
      <c r="B16" s="277">
        <v>49084590</v>
      </c>
      <c r="C16" s="277">
        <v>48355217</v>
      </c>
      <c r="D16" s="277">
        <v>49123810</v>
      </c>
      <c r="E16" s="277">
        <v>48900616</v>
      </c>
      <c r="F16" s="277">
        <v>49593081</v>
      </c>
      <c r="G16" s="277">
        <v>49131449</v>
      </c>
      <c r="H16" s="277">
        <v>49350987</v>
      </c>
      <c r="I16" s="277">
        <v>49704457</v>
      </c>
      <c r="J16" s="277">
        <v>48678931</v>
      </c>
      <c r="K16" s="277">
        <v>48312222</v>
      </c>
      <c r="L16" s="277">
        <v>48748369</v>
      </c>
      <c r="M16" s="277">
        <v>47805371</v>
      </c>
      <c r="N16" s="277">
        <v>48948393</v>
      </c>
      <c r="O16" s="277">
        <v>48301213</v>
      </c>
      <c r="P16" s="143">
        <f t="shared" si="1"/>
        <v>586598899</v>
      </c>
      <c r="Q16" s="144"/>
      <c r="R16" s="145"/>
    </row>
    <row r="17" spans="1:18" x14ac:dyDescent="0.2">
      <c r="A17" s="32">
        <v>43</v>
      </c>
      <c r="B17" s="277">
        <v>12832102</v>
      </c>
      <c r="C17" s="277">
        <v>9856538</v>
      </c>
      <c r="D17" s="277">
        <v>8521410</v>
      </c>
      <c r="E17" s="277">
        <v>6976888</v>
      </c>
      <c r="F17" s="277">
        <v>5329322</v>
      </c>
      <c r="G17" s="277">
        <v>6231642</v>
      </c>
      <c r="H17" s="277">
        <v>8142567</v>
      </c>
      <c r="I17" s="277">
        <v>9900952</v>
      </c>
      <c r="J17" s="277">
        <v>12525831</v>
      </c>
      <c r="K17" s="277">
        <v>15760086</v>
      </c>
      <c r="L17" s="277">
        <v>16333296</v>
      </c>
      <c r="M17" s="277">
        <v>14389101</v>
      </c>
      <c r="N17" s="277">
        <v>13069324</v>
      </c>
      <c r="O17" s="277">
        <v>10022173</v>
      </c>
      <c r="P17" s="143">
        <f t="shared" si="1"/>
        <v>127202592</v>
      </c>
      <c r="Q17" s="144"/>
      <c r="R17" s="145"/>
    </row>
    <row r="18" spans="1:18" x14ac:dyDescent="0.2">
      <c r="A18" s="32">
        <v>46</v>
      </c>
      <c r="B18" s="277">
        <v>7355142</v>
      </c>
      <c r="C18" s="277">
        <v>5497413</v>
      </c>
      <c r="D18" s="277">
        <v>5724159</v>
      </c>
      <c r="E18" s="277">
        <v>6729057</v>
      </c>
      <c r="F18" s="277">
        <v>7521485</v>
      </c>
      <c r="G18" s="277">
        <v>7214588</v>
      </c>
      <c r="H18" s="277">
        <v>6333236</v>
      </c>
      <c r="I18" s="277">
        <v>5885851</v>
      </c>
      <c r="J18" s="277">
        <v>5317994</v>
      </c>
      <c r="K18" s="277">
        <v>5715658</v>
      </c>
      <c r="L18" s="277">
        <v>6180253</v>
      </c>
      <c r="M18" s="277">
        <v>6969551</v>
      </c>
      <c r="N18" s="277">
        <v>7079224</v>
      </c>
      <c r="O18" s="277">
        <v>5357871</v>
      </c>
      <c r="P18" s="143">
        <f t="shared" si="1"/>
        <v>76028927</v>
      </c>
      <c r="Q18" s="144"/>
      <c r="R18" s="145"/>
    </row>
    <row r="19" spans="1:18" x14ac:dyDescent="0.2">
      <c r="A19" s="32">
        <v>49</v>
      </c>
      <c r="B19" s="277">
        <v>50801169</v>
      </c>
      <c r="C19" s="277">
        <v>46521102</v>
      </c>
      <c r="D19" s="277">
        <v>47438554</v>
      </c>
      <c r="E19" s="277">
        <v>48915379</v>
      </c>
      <c r="F19" s="277">
        <v>52640002</v>
      </c>
      <c r="G19" s="277">
        <v>52828996</v>
      </c>
      <c r="H19" s="277">
        <v>52348153</v>
      </c>
      <c r="I19" s="277">
        <v>51481579</v>
      </c>
      <c r="J19" s="277">
        <v>51858322</v>
      </c>
      <c r="K19" s="277">
        <v>54005697</v>
      </c>
      <c r="L19" s="277">
        <v>50109842</v>
      </c>
      <c r="M19" s="277">
        <v>47030597</v>
      </c>
      <c r="N19" s="277">
        <v>50947520</v>
      </c>
      <c r="O19" s="277">
        <v>46691014</v>
      </c>
      <c r="P19" s="143">
        <f t="shared" si="1"/>
        <v>606295655</v>
      </c>
      <c r="Q19" s="144"/>
      <c r="R19" s="145"/>
    </row>
    <row r="20" spans="1:18" x14ac:dyDescent="0.2">
      <c r="A20" s="25" t="s">
        <v>79</v>
      </c>
      <c r="B20" s="146">
        <f t="shared" ref="B20:O20" si="2">SUM(B8:B19)</f>
        <v>1996586105</v>
      </c>
      <c r="C20" s="146">
        <f t="shared" si="2"/>
        <v>1743378292</v>
      </c>
      <c r="D20" s="146">
        <f t="shared" si="2"/>
        <v>1618441140</v>
      </c>
      <c r="E20" s="146">
        <f t="shared" si="2"/>
        <v>1557498621</v>
      </c>
      <c r="F20" s="146">
        <f t="shared" si="2"/>
        <v>1602925236</v>
      </c>
      <c r="G20" s="146">
        <f t="shared" si="2"/>
        <v>1610787353</v>
      </c>
      <c r="H20" s="146">
        <f t="shared" si="2"/>
        <v>1558569431</v>
      </c>
      <c r="I20" s="146">
        <f t="shared" si="2"/>
        <v>1746873668</v>
      </c>
      <c r="J20" s="146">
        <f t="shared" si="2"/>
        <v>1965538699</v>
      </c>
      <c r="K20" s="146">
        <f t="shared" si="2"/>
        <v>2313247348</v>
      </c>
      <c r="L20" s="146">
        <f t="shared" si="2"/>
        <v>2269548203</v>
      </c>
      <c r="M20" s="146">
        <f t="shared" si="2"/>
        <v>2029248662</v>
      </c>
      <c r="N20" s="146">
        <f t="shared" si="2"/>
        <v>2000187120</v>
      </c>
      <c r="O20" s="146">
        <f t="shared" si="2"/>
        <v>1746250684</v>
      </c>
      <c r="P20" s="146">
        <f>SUM(P8:P19)</f>
        <v>22019116165</v>
      </c>
      <c r="Q20" s="144"/>
      <c r="R20" s="145"/>
    </row>
    <row r="21" spans="1:18" x14ac:dyDescent="0.2">
      <c r="A21" s="3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3"/>
      <c r="Q21" s="144"/>
      <c r="R21" s="145"/>
    </row>
    <row r="22" spans="1:18" x14ac:dyDescent="0.2">
      <c r="A22" s="114" t="s">
        <v>176</v>
      </c>
      <c r="B22" s="143">
        <f t="shared" ref="B22:O22" si="3">SUM(B9,B11,B13,B15,B17)</f>
        <v>286132851</v>
      </c>
      <c r="C22" s="143">
        <f t="shared" si="3"/>
        <v>269935735</v>
      </c>
      <c r="D22" s="143">
        <f t="shared" si="3"/>
        <v>267837731</v>
      </c>
      <c r="E22" s="143">
        <f t="shared" si="3"/>
        <v>267125715</v>
      </c>
      <c r="F22" s="143">
        <f t="shared" si="3"/>
        <v>279831990</v>
      </c>
      <c r="G22" s="143">
        <f t="shared" si="3"/>
        <v>290595395</v>
      </c>
      <c r="H22" s="143">
        <f t="shared" si="3"/>
        <v>272539569</v>
      </c>
      <c r="I22" s="143">
        <f t="shared" si="3"/>
        <v>278154040</v>
      </c>
      <c r="J22" s="143">
        <f t="shared" si="3"/>
        <v>287501483</v>
      </c>
      <c r="K22" s="143">
        <f t="shared" si="3"/>
        <v>314214186</v>
      </c>
      <c r="L22" s="143">
        <f t="shared" si="3"/>
        <v>313179376</v>
      </c>
      <c r="M22" s="143">
        <f t="shared" si="3"/>
        <v>294847991</v>
      </c>
      <c r="N22" s="143">
        <f t="shared" si="3"/>
        <v>291342527</v>
      </c>
      <c r="O22" s="143">
        <f t="shared" si="3"/>
        <v>274663531</v>
      </c>
      <c r="P22" s="143">
        <f>SUM(D22:O22)</f>
        <v>3431833534</v>
      </c>
      <c r="Q22" s="144"/>
      <c r="R22" s="145"/>
    </row>
    <row r="23" spans="1:18" x14ac:dyDescent="0.2">
      <c r="A23" s="114" t="s">
        <v>175</v>
      </c>
      <c r="B23" s="143">
        <f t="shared" ref="B23:O23" si="4">SUM(B18:B19)</f>
        <v>58156311</v>
      </c>
      <c r="C23" s="143">
        <f t="shared" si="4"/>
        <v>52018515</v>
      </c>
      <c r="D23" s="143">
        <f t="shared" si="4"/>
        <v>53162713</v>
      </c>
      <c r="E23" s="143">
        <f t="shared" si="4"/>
        <v>55644436</v>
      </c>
      <c r="F23" s="143">
        <f t="shared" si="4"/>
        <v>60161487</v>
      </c>
      <c r="G23" s="143">
        <f t="shared" si="4"/>
        <v>60043584</v>
      </c>
      <c r="H23" s="143">
        <f t="shared" si="4"/>
        <v>58681389</v>
      </c>
      <c r="I23" s="143">
        <f t="shared" si="4"/>
        <v>57367430</v>
      </c>
      <c r="J23" s="143">
        <f t="shared" si="4"/>
        <v>57176316</v>
      </c>
      <c r="K23" s="143">
        <f t="shared" si="4"/>
        <v>59721355</v>
      </c>
      <c r="L23" s="143">
        <f t="shared" si="4"/>
        <v>56290095</v>
      </c>
      <c r="M23" s="143">
        <f t="shared" si="4"/>
        <v>54000148</v>
      </c>
      <c r="N23" s="143">
        <f t="shared" si="4"/>
        <v>58026744</v>
      </c>
      <c r="O23" s="143">
        <f t="shared" si="4"/>
        <v>52048885</v>
      </c>
      <c r="P23" s="143">
        <f>SUM(D23:O23)</f>
        <v>682324582</v>
      </c>
      <c r="Q23" s="147"/>
      <c r="R23" s="145"/>
    </row>
    <row r="24" spans="1:18" x14ac:dyDescent="0.2">
      <c r="A24" s="114"/>
      <c r="B24" s="114"/>
      <c r="C24" s="114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7"/>
      <c r="R24" s="145"/>
    </row>
    <row r="25" spans="1:18" x14ac:dyDescent="0.2">
      <c r="A25" s="114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147"/>
      <c r="R25" s="145"/>
    </row>
    <row r="26" spans="1:18" x14ac:dyDescent="0.2">
      <c r="A26" s="114"/>
      <c r="B26" s="114"/>
      <c r="C26" s="114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7"/>
      <c r="R26" s="145"/>
    </row>
    <row r="27" spans="1:18" x14ac:dyDescent="0.2">
      <c r="A27" s="28" t="s">
        <v>172</v>
      </c>
      <c r="B27" s="28"/>
      <c r="C27" s="28"/>
      <c r="I27" s="28"/>
      <c r="J27" s="28"/>
      <c r="P27" s="32" t="str">
        <f>P6</f>
        <v>12ME Apr 2020</v>
      </c>
      <c r="Q27" s="147"/>
      <c r="R27" s="145"/>
    </row>
    <row r="28" spans="1:18" x14ac:dyDescent="0.2">
      <c r="A28" s="35" t="s">
        <v>169</v>
      </c>
      <c r="B28" s="141">
        <f t="shared" ref="B28:O28" si="5">B7</f>
        <v>43525</v>
      </c>
      <c r="C28" s="141">
        <f t="shared" si="5"/>
        <v>43556</v>
      </c>
      <c r="D28" s="141">
        <f t="shared" si="5"/>
        <v>43586</v>
      </c>
      <c r="E28" s="141">
        <f t="shared" si="5"/>
        <v>43617</v>
      </c>
      <c r="F28" s="141">
        <f t="shared" si="5"/>
        <v>43647</v>
      </c>
      <c r="G28" s="141">
        <f t="shared" si="5"/>
        <v>43678</v>
      </c>
      <c r="H28" s="141">
        <f t="shared" si="5"/>
        <v>43709</v>
      </c>
      <c r="I28" s="141">
        <f t="shared" si="5"/>
        <v>43739</v>
      </c>
      <c r="J28" s="141">
        <f t="shared" si="5"/>
        <v>43770</v>
      </c>
      <c r="K28" s="141">
        <f t="shared" si="5"/>
        <v>43800</v>
      </c>
      <c r="L28" s="141">
        <f t="shared" si="5"/>
        <v>43831</v>
      </c>
      <c r="M28" s="141">
        <f t="shared" si="5"/>
        <v>43862</v>
      </c>
      <c r="N28" s="141">
        <f t="shared" si="5"/>
        <v>43891</v>
      </c>
      <c r="O28" s="141">
        <f t="shared" si="5"/>
        <v>43922</v>
      </c>
      <c r="P28" s="35" t="s">
        <v>79</v>
      </c>
      <c r="Q28" s="147"/>
      <c r="R28" s="145"/>
    </row>
    <row r="29" spans="1:18" x14ac:dyDescent="0.2">
      <c r="A29" s="32" t="s">
        <v>24</v>
      </c>
      <c r="B29" s="61">
        <v>360815</v>
      </c>
      <c r="C29" s="61">
        <v>361566</v>
      </c>
      <c r="D29" s="61">
        <v>372782</v>
      </c>
      <c r="E29" s="61">
        <v>364014</v>
      </c>
      <c r="F29" s="61">
        <v>375562</v>
      </c>
      <c r="G29" s="61">
        <v>378303</v>
      </c>
      <c r="H29" s="61">
        <v>376052</v>
      </c>
      <c r="I29" s="61">
        <v>370101</v>
      </c>
      <c r="J29" s="61">
        <v>361160</v>
      </c>
      <c r="K29" s="61">
        <v>370374</v>
      </c>
      <c r="L29" s="61">
        <v>364615</v>
      </c>
      <c r="M29" s="61">
        <v>364618</v>
      </c>
      <c r="N29" s="61">
        <v>356667</v>
      </c>
      <c r="O29" s="61">
        <v>357228</v>
      </c>
      <c r="P29" s="143">
        <f>SUM(D29:O29)</f>
        <v>4411476</v>
      </c>
      <c r="Q29" s="147"/>
      <c r="R29" s="145"/>
    </row>
    <row r="30" spans="1:18" x14ac:dyDescent="0.2">
      <c r="A30" s="32" t="s">
        <v>25</v>
      </c>
      <c r="B30" s="61">
        <v>276862</v>
      </c>
      <c r="C30" s="61">
        <v>280144</v>
      </c>
      <c r="D30" s="61">
        <v>287225</v>
      </c>
      <c r="E30" s="61">
        <v>283409</v>
      </c>
      <c r="F30" s="61">
        <v>280825</v>
      </c>
      <c r="G30" s="61">
        <v>279957</v>
      </c>
      <c r="H30" s="61">
        <v>280857</v>
      </c>
      <c r="I30" s="61">
        <v>281923</v>
      </c>
      <c r="J30" s="61">
        <v>278764</v>
      </c>
      <c r="K30" s="61">
        <v>281646</v>
      </c>
      <c r="L30" s="61">
        <v>285719</v>
      </c>
      <c r="M30" s="61">
        <v>284894</v>
      </c>
      <c r="N30" s="61">
        <v>276480</v>
      </c>
      <c r="O30" s="61">
        <v>279593</v>
      </c>
      <c r="P30" s="143">
        <f>SUM(D30:O30)</f>
        <v>3381292</v>
      </c>
      <c r="Q30" s="147"/>
      <c r="R30" s="145"/>
    </row>
    <row r="31" spans="1:18" x14ac:dyDescent="0.2">
      <c r="A31" s="114"/>
      <c r="B31" s="114"/>
      <c r="C31" s="114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7"/>
      <c r="R31" s="145"/>
    </row>
    <row r="32" spans="1:18" x14ac:dyDescent="0.2">
      <c r="A32" s="114"/>
      <c r="B32" s="114"/>
      <c r="C32" s="114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7"/>
      <c r="R32" s="145"/>
    </row>
    <row r="33" spans="1:18" x14ac:dyDescent="0.2">
      <c r="A33" s="28" t="s">
        <v>173</v>
      </c>
      <c r="B33" s="28"/>
      <c r="C33" s="28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32" t="str">
        <f>P6</f>
        <v>12ME Apr 2020</v>
      </c>
    </row>
    <row r="34" spans="1:18" x14ac:dyDescent="0.2">
      <c r="A34" s="35" t="s">
        <v>169</v>
      </c>
      <c r="B34" s="141">
        <f t="shared" ref="B34:O34" si="6">B7</f>
        <v>43525</v>
      </c>
      <c r="C34" s="141">
        <f t="shared" si="6"/>
        <v>43556</v>
      </c>
      <c r="D34" s="141">
        <f t="shared" si="6"/>
        <v>43586</v>
      </c>
      <c r="E34" s="141">
        <f t="shared" si="6"/>
        <v>43617</v>
      </c>
      <c r="F34" s="141">
        <f t="shared" si="6"/>
        <v>43647</v>
      </c>
      <c r="G34" s="141">
        <f t="shared" si="6"/>
        <v>43678</v>
      </c>
      <c r="H34" s="141">
        <f t="shared" si="6"/>
        <v>43709</v>
      </c>
      <c r="I34" s="141">
        <f t="shared" si="6"/>
        <v>43739</v>
      </c>
      <c r="J34" s="141">
        <f t="shared" si="6"/>
        <v>43770</v>
      </c>
      <c r="K34" s="141">
        <f t="shared" si="6"/>
        <v>43800</v>
      </c>
      <c r="L34" s="141">
        <f t="shared" si="6"/>
        <v>43831</v>
      </c>
      <c r="M34" s="141">
        <f t="shared" si="6"/>
        <v>43862</v>
      </c>
      <c r="N34" s="141">
        <f t="shared" si="6"/>
        <v>43891</v>
      </c>
      <c r="O34" s="141">
        <f t="shared" si="6"/>
        <v>43922</v>
      </c>
      <c r="P34" s="148" t="s">
        <v>174</v>
      </c>
      <c r="Q34" s="149"/>
      <c r="R34" s="149"/>
    </row>
    <row r="35" spans="1:18" x14ac:dyDescent="0.2">
      <c r="A35" s="32">
        <v>7</v>
      </c>
      <c r="B35" s="277">
        <v>1019085</v>
      </c>
      <c r="C35" s="277">
        <v>1019931</v>
      </c>
      <c r="D35" s="277">
        <v>1020683</v>
      </c>
      <c r="E35" s="277">
        <v>1021430</v>
      </c>
      <c r="F35" s="277">
        <v>1021988</v>
      </c>
      <c r="G35" s="277">
        <v>1022867</v>
      </c>
      <c r="H35" s="277">
        <v>1024025</v>
      </c>
      <c r="I35" s="277">
        <v>1025540</v>
      </c>
      <c r="J35" s="277">
        <v>1026939</v>
      </c>
      <c r="K35" s="277">
        <v>1028064</v>
      </c>
      <c r="L35" s="277">
        <v>1029333</v>
      </c>
      <c r="M35" s="277">
        <v>1030402</v>
      </c>
      <c r="N35" s="277">
        <v>1031317</v>
      </c>
      <c r="O35" s="277">
        <v>1032174</v>
      </c>
      <c r="P35" s="150">
        <f>AVERAGE(D35:O35)</f>
        <v>1026230.1666666666</v>
      </c>
    </row>
    <row r="36" spans="1:18" x14ac:dyDescent="0.2">
      <c r="A36" s="32" t="s">
        <v>170</v>
      </c>
      <c r="B36" s="277">
        <v>3</v>
      </c>
      <c r="C36" s="277">
        <v>3</v>
      </c>
      <c r="D36" s="277">
        <v>3</v>
      </c>
      <c r="E36" s="277">
        <v>3</v>
      </c>
      <c r="F36" s="277">
        <v>3</v>
      </c>
      <c r="G36" s="277">
        <v>3</v>
      </c>
      <c r="H36" s="277">
        <v>3</v>
      </c>
      <c r="I36" s="277">
        <v>3</v>
      </c>
      <c r="J36" s="277">
        <v>3</v>
      </c>
      <c r="K36" s="277">
        <v>3</v>
      </c>
      <c r="L36" s="277">
        <v>3</v>
      </c>
      <c r="M36" s="277">
        <v>3</v>
      </c>
      <c r="N36" s="277">
        <v>3</v>
      </c>
      <c r="O36" s="277">
        <v>3</v>
      </c>
      <c r="P36" s="150">
        <f>AVERAGE(D36:O36)</f>
        <v>3</v>
      </c>
    </row>
    <row r="37" spans="1:18" x14ac:dyDescent="0.2">
      <c r="A37" s="32" t="s">
        <v>7</v>
      </c>
      <c r="B37" s="277">
        <v>123415</v>
      </c>
      <c r="C37" s="277">
        <v>123671</v>
      </c>
      <c r="D37" s="277">
        <v>123867</v>
      </c>
      <c r="E37" s="277">
        <v>124092</v>
      </c>
      <c r="F37" s="277">
        <v>124320</v>
      </c>
      <c r="G37" s="277">
        <v>124529</v>
      </c>
      <c r="H37" s="277">
        <v>124664</v>
      </c>
      <c r="I37" s="277">
        <v>124839</v>
      </c>
      <c r="J37" s="277">
        <v>125069</v>
      </c>
      <c r="K37" s="277">
        <v>125216</v>
      </c>
      <c r="L37" s="277">
        <v>125339</v>
      </c>
      <c r="M37" s="277">
        <v>125442</v>
      </c>
      <c r="N37" s="277">
        <v>125657</v>
      </c>
      <c r="O37" s="277">
        <v>125900</v>
      </c>
      <c r="P37" s="150">
        <f t="shared" ref="P37:P46" si="7">AVERAGE(D37:O37)</f>
        <v>124911.16666666667</v>
      </c>
      <c r="Q37" s="151"/>
      <c r="R37" s="151"/>
    </row>
    <row r="38" spans="1:18" x14ac:dyDescent="0.2">
      <c r="A38" s="152" t="s">
        <v>171</v>
      </c>
      <c r="B38" s="277">
        <v>7618</v>
      </c>
      <c r="C38" s="277">
        <v>7614</v>
      </c>
      <c r="D38" s="277">
        <v>7617</v>
      </c>
      <c r="E38" s="277">
        <v>7623</v>
      </c>
      <c r="F38" s="277">
        <v>7626</v>
      </c>
      <c r="G38" s="277">
        <v>7629</v>
      </c>
      <c r="H38" s="277">
        <v>7625</v>
      </c>
      <c r="I38" s="277">
        <v>7631</v>
      </c>
      <c r="J38" s="277">
        <v>7642</v>
      </c>
      <c r="K38" s="277">
        <v>7650</v>
      </c>
      <c r="L38" s="277">
        <v>7690</v>
      </c>
      <c r="M38" s="277">
        <v>7718</v>
      </c>
      <c r="N38" s="277">
        <v>7708</v>
      </c>
      <c r="O38" s="277">
        <v>7703</v>
      </c>
      <c r="P38" s="150">
        <f t="shared" si="7"/>
        <v>7655.166666666667</v>
      </c>
      <c r="Q38" s="37"/>
      <c r="R38" s="37"/>
    </row>
    <row r="39" spans="1:18" x14ac:dyDescent="0.2">
      <c r="A39" s="32" t="s">
        <v>24</v>
      </c>
      <c r="B39" s="277">
        <v>806</v>
      </c>
      <c r="C39" s="277">
        <v>805</v>
      </c>
      <c r="D39" s="277">
        <v>806</v>
      </c>
      <c r="E39" s="277">
        <v>806</v>
      </c>
      <c r="F39" s="277">
        <v>806</v>
      </c>
      <c r="G39" s="277">
        <v>807</v>
      </c>
      <c r="H39" s="277">
        <v>807</v>
      </c>
      <c r="I39" s="277">
        <v>808</v>
      </c>
      <c r="J39" s="277">
        <v>808</v>
      </c>
      <c r="K39" s="277">
        <v>809</v>
      </c>
      <c r="L39" s="277">
        <v>810</v>
      </c>
      <c r="M39" s="277">
        <v>812</v>
      </c>
      <c r="N39" s="277">
        <v>812</v>
      </c>
      <c r="O39" s="277">
        <v>812</v>
      </c>
      <c r="P39" s="150">
        <f t="shared" si="7"/>
        <v>808.58333333333337</v>
      </c>
      <c r="Q39" s="37"/>
      <c r="R39" s="37"/>
    </row>
    <row r="40" spans="1:18" x14ac:dyDescent="0.2">
      <c r="A40" s="32">
        <v>29</v>
      </c>
      <c r="B40" s="277">
        <v>529</v>
      </c>
      <c r="C40" s="277">
        <v>554</v>
      </c>
      <c r="D40" s="277">
        <v>612</v>
      </c>
      <c r="E40" s="277">
        <v>652</v>
      </c>
      <c r="F40" s="277">
        <v>696</v>
      </c>
      <c r="G40" s="277">
        <v>716</v>
      </c>
      <c r="H40" s="277">
        <v>714</v>
      </c>
      <c r="I40" s="277">
        <v>667</v>
      </c>
      <c r="J40" s="277">
        <v>577</v>
      </c>
      <c r="K40" s="277">
        <v>565</v>
      </c>
      <c r="L40" s="277">
        <v>543</v>
      </c>
      <c r="M40" s="277">
        <v>546</v>
      </c>
      <c r="N40" s="277">
        <v>542</v>
      </c>
      <c r="O40" s="277">
        <v>567</v>
      </c>
      <c r="P40" s="150">
        <f t="shared" si="7"/>
        <v>616.41666666666663</v>
      </c>
      <c r="Q40" s="37"/>
      <c r="R40" s="37"/>
    </row>
    <row r="41" spans="1:18" x14ac:dyDescent="0.2">
      <c r="A41" s="32" t="s">
        <v>25</v>
      </c>
      <c r="B41" s="277">
        <v>487</v>
      </c>
      <c r="C41" s="277">
        <v>485</v>
      </c>
      <c r="D41" s="277">
        <v>486</v>
      </c>
      <c r="E41" s="277">
        <v>486</v>
      </c>
      <c r="F41" s="277">
        <v>487</v>
      </c>
      <c r="G41" s="277">
        <v>487</v>
      </c>
      <c r="H41" s="277">
        <v>488</v>
      </c>
      <c r="I41" s="277">
        <v>488</v>
      </c>
      <c r="J41" s="277">
        <v>489</v>
      </c>
      <c r="K41" s="277">
        <v>489</v>
      </c>
      <c r="L41" s="277">
        <v>491</v>
      </c>
      <c r="M41" s="277">
        <v>492</v>
      </c>
      <c r="N41" s="277">
        <v>492</v>
      </c>
      <c r="O41" s="277">
        <v>490</v>
      </c>
      <c r="P41" s="150">
        <f t="shared" si="7"/>
        <v>488.75</v>
      </c>
      <c r="Q41" s="37"/>
      <c r="R41" s="37"/>
    </row>
    <row r="42" spans="1:18" x14ac:dyDescent="0.2">
      <c r="A42" s="32">
        <v>35</v>
      </c>
      <c r="B42" s="277">
        <v>1</v>
      </c>
      <c r="C42" s="277">
        <v>1</v>
      </c>
      <c r="D42" s="277">
        <v>1</v>
      </c>
      <c r="E42" s="277">
        <v>1</v>
      </c>
      <c r="F42" s="277">
        <v>1</v>
      </c>
      <c r="G42" s="277">
        <v>1</v>
      </c>
      <c r="H42" s="277">
        <v>1</v>
      </c>
      <c r="I42" s="277">
        <v>1</v>
      </c>
      <c r="J42" s="277">
        <v>1</v>
      </c>
      <c r="K42" s="277">
        <v>1</v>
      </c>
      <c r="L42" s="277">
        <v>1</v>
      </c>
      <c r="M42" s="277">
        <v>1</v>
      </c>
      <c r="N42" s="277">
        <v>1</v>
      </c>
      <c r="O42" s="277">
        <v>1</v>
      </c>
      <c r="P42" s="150">
        <f t="shared" si="7"/>
        <v>1</v>
      </c>
      <c r="Q42" s="37"/>
      <c r="R42" s="37"/>
    </row>
    <row r="43" spans="1:18" x14ac:dyDescent="0.2">
      <c r="A43" s="32">
        <v>40</v>
      </c>
      <c r="B43" s="277">
        <v>128</v>
      </c>
      <c r="C43" s="277">
        <v>128</v>
      </c>
      <c r="D43" s="277">
        <v>128</v>
      </c>
      <c r="E43" s="277">
        <v>128</v>
      </c>
      <c r="F43" s="277">
        <v>128</v>
      </c>
      <c r="G43" s="277">
        <v>128</v>
      </c>
      <c r="H43" s="277">
        <v>128</v>
      </c>
      <c r="I43" s="277">
        <v>128</v>
      </c>
      <c r="J43" s="277">
        <v>128</v>
      </c>
      <c r="K43" s="277">
        <v>128</v>
      </c>
      <c r="L43" s="277">
        <v>128</v>
      </c>
      <c r="M43" s="277">
        <v>128</v>
      </c>
      <c r="N43" s="277">
        <v>128</v>
      </c>
      <c r="O43" s="277">
        <v>128</v>
      </c>
      <c r="P43" s="150">
        <f t="shared" si="7"/>
        <v>128</v>
      </c>
      <c r="Q43" s="37"/>
      <c r="R43" s="37"/>
    </row>
    <row r="44" spans="1:18" x14ac:dyDescent="0.2">
      <c r="A44" s="32">
        <v>43</v>
      </c>
      <c r="B44" s="277">
        <v>157</v>
      </c>
      <c r="C44" s="277">
        <v>157</v>
      </c>
      <c r="D44" s="277">
        <v>157</v>
      </c>
      <c r="E44" s="277">
        <v>157</v>
      </c>
      <c r="F44" s="277">
        <v>158</v>
      </c>
      <c r="G44" s="277">
        <v>158</v>
      </c>
      <c r="H44" s="277">
        <v>158</v>
      </c>
      <c r="I44" s="277">
        <v>158</v>
      </c>
      <c r="J44" s="277">
        <v>158</v>
      </c>
      <c r="K44" s="277">
        <v>158</v>
      </c>
      <c r="L44" s="277">
        <v>158</v>
      </c>
      <c r="M44" s="277">
        <v>159</v>
      </c>
      <c r="N44" s="277">
        <v>159</v>
      </c>
      <c r="O44" s="277">
        <v>159</v>
      </c>
      <c r="P44" s="150">
        <f t="shared" si="7"/>
        <v>158.08333333333334</v>
      </c>
      <c r="Q44" s="37"/>
      <c r="R44" s="37"/>
    </row>
    <row r="45" spans="1:18" x14ac:dyDescent="0.2">
      <c r="A45" s="32">
        <v>46</v>
      </c>
      <c r="B45" s="277">
        <v>6</v>
      </c>
      <c r="C45" s="277">
        <v>6</v>
      </c>
      <c r="D45" s="277">
        <v>6</v>
      </c>
      <c r="E45" s="277">
        <v>6</v>
      </c>
      <c r="F45" s="277">
        <v>6</v>
      </c>
      <c r="G45" s="277">
        <v>6</v>
      </c>
      <c r="H45" s="277">
        <v>6</v>
      </c>
      <c r="I45" s="277">
        <v>6</v>
      </c>
      <c r="J45" s="277">
        <v>6</v>
      </c>
      <c r="K45" s="277">
        <v>6</v>
      </c>
      <c r="L45" s="277">
        <v>6</v>
      </c>
      <c r="M45" s="277">
        <v>6</v>
      </c>
      <c r="N45" s="277">
        <v>6</v>
      </c>
      <c r="O45" s="277">
        <v>6</v>
      </c>
      <c r="P45" s="150">
        <f t="shared" si="7"/>
        <v>6</v>
      </c>
      <c r="Q45" s="37"/>
      <c r="R45" s="37"/>
    </row>
    <row r="46" spans="1:18" x14ac:dyDescent="0.2">
      <c r="A46" s="32">
        <v>49</v>
      </c>
      <c r="B46" s="51">
        <v>19</v>
      </c>
      <c r="C46" s="51">
        <v>19</v>
      </c>
      <c r="D46" s="51">
        <v>19</v>
      </c>
      <c r="E46" s="51">
        <v>19</v>
      </c>
      <c r="F46" s="51">
        <v>19</v>
      </c>
      <c r="G46" s="51">
        <v>19</v>
      </c>
      <c r="H46" s="51">
        <v>19</v>
      </c>
      <c r="I46" s="51">
        <v>19</v>
      </c>
      <c r="J46" s="51">
        <v>19</v>
      </c>
      <c r="K46" s="51">
        <v>19</v>
      </c>
      <c r="L46" s="51">
        <v>19</v>
      </c>
      <c r="M46" s="51">
        <v>19</v>
      </c>
      <c r="N46" s="51">
        <v>19</v>
      </c>
      <c r="O46" s="51">
        <v>19</v>
      </c>
      <c r="P46" s="153">
        <f t="shared" si="7"/>
        <v>19</v>
      </c>
      <c r="Q46" s="37"/>
      <c r="R46" s="37"/>
    </row>
    <row r="47" spans="1:18" x14ac:dyDescent="0.2">
      <c r="A47" s="114" t="s">
        <v>79</v>
      </c>
      <c r="B47" s="154">
        <f>SUM(B35:B46)</f>
        <v>1152254</v>
      </c>
      <c r="C47" s="154">
        <f t="shared" ref="C47:P47" si="8">SUM(C35:C46)</f>
        <v>1153374</v>
      </c>
      <c r="D47" s="154">
        <f t="shared" si="8"/>
        <v>1154385</v>
      </c>
      <c r="E47" s="154">
        <f t="shared" si="8"/>
        <v>1155403</v>
      </c>
      <c r="F47" s="154">
        <f t="shared" si="8"/>
        <v>1156238</v>
      </c>
      <c r="G47" s="154">
        <f t="shared" si="8"/>
        <v>1157350</v>
      </c>
      <c r="H47" s="154">
        <f t="shared" si="8"/>
        <v>1158638</v>
      </c>
      <c r="I47" s="154">
        <f t="shared" si="8"/>
        <v>1160288</v>
      </c>
      <c r="J47" s="154">
        <f t="shared" si="8"/>
        <v>1161839</v>
      </c>
      <c r="K47" s="154">
        <f t="shared" si="8"/>
        <v>1163108</v>
      </c>
      <c r="L47" s="154">
        <f t="shared" si="8"/>
        <v>1164521</v>
      </c>
      <c r="M47" s="154">
        <f t="shared" si="8"/>
        <v>1165728</v>
      </c>
      <c r="N47" s="154">
        <f t="shared" si="8"/>
        <v>1166844</v>
      </c>
      <c r="O47" s="154">
        <f t="shared" si="8"/>
        <v>1167962</v>
      </c>
      <c r="P47" s="154">
        <f t="shared" si="8"/>
        <v>1161025.3333333333</v>
      </c>
      <c r="Q47" s="151"/>
      <c r="R47" s="151"/>
    </row>
    <row r="48" spans="1:18" x14ac:dyDescent="0.2">
      <c r="A48" s="114"/>
      <c r="B48" s="114"/>
      <c r="C48" s="114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50"/>
      <c r="Q48" s="37"/>
      <c r="R48" s="37"/>
    </row>
    <row r="49" spans="1:18" x14ac:dyDescent="0.2">
      <c r="A49" s="114" t="s">
        <v>176</v>
      </c>
      <c r="B49" s="143">
        <f>SUM(B36,B38,B40,B42,B44)</f>
        <v>8308</v>
      </c>
      <c r="C49" s="143">
        <f t="shared" ref="C49:O49" si="9">SUM(C36,C38,C40,C42,C44)</f>
        <v>8329</v>
      </c>
      <c r="D49" s="143">
        <f t="shared" si="9"/>
        <v>8390</v>
      </c>
      <c r="E49" s="143">
        <f t="shared" si="9"/>
        <v>8436</v>
      </c>
      <c r="F49" s="143">
        <f t="shared" si="9"/>
        <v>8484</v>
      </c>
      <c r="G49" s="143">
        <f t="shared" si="9"/>
        <v>8507</v>
      </c>
      <c r="H49" s="143">
        <f t="shared" si="9"/>
        <v>8501</v>
      </c>
      <c r="I49" s="143">
        <f t="shared" si="9"/>
        <v>8460</v>
      </c>
      <c r="J49" s="143">
        <f t="shared" si="9"/>
        <v>8381</v>
      </c>
      <c r="K49" s="143">
        <f t="shared" si="9"/>
        <v>8377</v>
      </c>
      <c r="L49" s="143">
        <f t="shared" si="9"/>
        <v>8395</v>
      </c>
      <c r="M49" s="143">
        <f t="shared" si="9"/>
        <v>8427</v>
      </c>
      <c r="N49" s="143">
        <f t="shared" si="9"/>
        <v>8413</v>
      </c>
      <c r="O49" s="143">
        <f t="shared" si="9"/>
        <v>8433</v>
      </c>
      <c r="P49" s="150">
        <f>AVERAGE(D49:O49)</f>
        <v>8433.6666666666661</v>
      </c>
      <c r="Q49" s="144"/>
      <c r="R49" s="147"/>
    </row>
    <row r="50" spans="1:18" x14ac:dyDescent="0.2">
      <c r="A50" s="114" t="s">
        <v>175</v>
      </c>
      <c r="B50" s="143">
        <f>SUM(B45:B46)</f>
        <v>25</v>
      </c>
      <c r="C50" s="143">
        <f t="shared" ref="C50:O50" si="10">SUM(C45:C46)</f>
        <v>25</v>
      </c>
      <c r="D50" s="143">
        <f t="shared" si="10"/>
        <v>25</v>
      </c>
      <c r="E50" s="143">
        <f t="shared" si="10"/>
        <v>25</v>
      </c>
      <c r="F50" s="143">
        <f t="shared" si="10"/>
        <v>25</v>
      </c>
      <c r="G50" s="143">
        <f t="shared" si="10"/>
        <v>25</v>
      </c>
      <c r="H50" s="143">
        <f t="shared" si="10"/>
        <v>25</v>
      </c>
      <c r="I50" s="143">
        <f t="shared" si="10"/>
        <v>25</v>
      </c>
      <c r="J50" s="143">
        <f t="shared" si="10"/>
        <v>25</v>
      </c>
      <c r="K50" s="143">
        <f t="shared" si="10"/>
        <v>25</v>
      </c>
      <c r="L50" s="143">
        <f t="shared" si="10"/>
        <v>25</v>
      </c>
      <c r="M50" s="143">
        <f t="shared" si="10"/>
        <v>25</v>
      </c>
      <c r="N50" s="143">
        <f t="shared" si="10"/>
        <v>25</v>
      </c>
      <c r="O50" s="143">
        <f t="shared" si="10"/>
        <v>25</v>
      </c>
      <c r="P50" s="150">
        <f>AVERAGE(D50:O50)</f>
        <v>25</v>
      </c>
      <c r="Q50" s="143"/>
    </row>
    <row r="51" spans="1:18" x14ac:dyDescent="0.2"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</row>
    <row r="52" spans="1:18" x14ac:dyDescent="0.2">
      <c r="A52" s="25" t="s">
        <v>434</v>
      </c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55"/>
    </row>
    <row r="53" spans="1:18" x14ac:dyDescent="0.2"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55"/>
    </row>
    <row r="54" spans="1:18" x14ac:dyDescent="0.2"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7" spans="1:18" x14ac:dyDescent="0.2">
      <c r="D57" s="156"/>
      <c r="E57" s="156"/>
      <c r="F57" s="156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60" spans="1:18" x14ac:dyDescent="0.2">
      <c r="D60" s="157"/>
      <c r="E60" s="157"/>
      <c r="F60" s="157"/>
    </row>
    <row r="61" spans="1:18" x14ac:dyDescent="0.2">
      <c r="A61" s="32"/>
      <c r="B61" s="32"/>
      <c r="C61" s="32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8" x14ac:dyDescent="0.2">
      <c r="A62" s="32"/>
      <c r="B62" s="32"/>
      <c r="C62" s="32"/>
      <c r="D62" s="158"/>
      <c r="E62" s="158"/>
      <c r="F62" s="158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8" x14ac:dyDescent="0.2"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  <row r="64" spans="1:18" x14ac:dyDescent="0.2">
      <c r="A64" s="32"/>
      <c r="B64" s="32"/>
      <c r="C64" s="32"/>
      <c r="D64" s="159"/>
      <c r="E64" s="159"/>
      <c r="F64" s="159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</row>
    <row r="65" spans="1:17" x14ac:dyDescent="0.2">
      <c r="A65" s="32"/>
      <c r="B65" s="32"/>
      <c r="C65" s="32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">
      <c r="A66" s="32"/>
      <c r="B66" s="32"/>
      <c r="C66" s="32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7" spans="1:17" x14ac:dyDescent="0.2">
      <c r="A67" s="32"/>
      <c r="B67" s="32"/>
      <c r="C67" s="32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</row>
    <row r="68" spans="1:17" x14ac:dyDescent="0.2">
      <c r="A68" s="32"/>
      <c r="B68" s="32"/>
      <c r="C68" s="32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</row>
    <row r="69" spans="1:17" x14ac:dyDescent="0.2">
      <c r="A69" s="32"/>
      <c r="B69" s="32"/>
      <c r="C69" s="32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</row>
    <row r="70" spans="1:17" x14ac:dyDescent="0.2">
      <c r="A70" s="32"/>
      <c r="B70" s="32"/>
      <c r="C70" s="32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</row>
    <row r="71" spans="1:17" x14ac:dyDescent="0.2"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</row>
    <row r="73" spans="1:17" x14ac:dyDescent="0.2"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</row>
    <row r="74" spans="1:17" x14ac:dyDescent="0.2"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7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1">
    <pageSetUpPr fitToPage="1"/>
  </sheetPr>
  <dimension ref="A1:G37"/>
  <sheetViews>
    <sheetView zoomScaleNormal="100" workbookViewId="0">
      <selection activeCell="C27" sqref="C27"/>
    </sheetView>
  </sheetViews>
  <sheetFormatPr defaultColWidth="9.109375" defaultRowHeight="10.199999999999999" x14ac:dyDescent="0.2"/>
  <cols>
    <col min="1" max="1" width="4.33203125" style="94" bestFit="1" customWidth="1"/>
    <col min="2" max="2" width="26.88671875" style="94" bestFit="1" customWidth="1"/>
    <col min="3" max="3" width="10.33203125" style="94" bestFit="1" customWidth="1"/>
    <col min="4" max="4" width="1.33203125" style="94" customWidth="1"/>
    <col min="5" max="5" width="5.109375" style="94" customWidth="1"/>
    <col min="6" max="6" width="26.88671875" style="94" bestFit="1" customWidth="1"/>
    <col min="7" max="7" width="13.33203125" style="94" bestFit="1" customWidth="1"/>
    <col min="8" max="16384" width="9.109375" style="94"/>
  </cols>
  <sheetData>
    <row r="1" spans="1:7" ht="14.4" x14ac:dyDescent="0.3">
      <c r="A1" s="401" t="s">
        <v>0</v>
      </c>
      <c r="B1" s="401"/>
      <c r="C1" s="401"/>
      <c r="D1" s="417"/>
      <c r="E1" s="417"/>
      <c r="F1" s="417"/>
      <c r="G1" s="417"/>
    </row>
    <row r="2" spans="1:7" ht="14.4" x14ac:dyDescent="0.3">
      <c r="A2" s="418" t="s">
        <v>1</v>
      </c>
      <c r="B2" s="418"/>
      <c r="C2" s="418"/>
      <c r="D2" s="417"/>
      <c r="E2" s="417"/>
      <c r="F2" s="417"/>
      <c r="G2" s="417"/>
    </row>
    <row r="3" spans="1:7" ht="14.4" x14ac:dyDescent="0.3">
      <c r="A3" s="401" t="s">
        <v>156</v>
      </c>
      <c r="B3" s="401"/>
      <c r="C3" s="401"/>
      <c r="D3" s="417"/>
      <c r="E3" s="417"/>
      <c r="F3" s="417"/>
      <c r="G3" s="417"/>
    </row>
    <row r="4" spans="1:7" ht="14.4" x14ac:dyDescent="0.3">
      <c r="A4" s="418" t="str">
        <f>'Delivery Rate Change Calc'!A4:H4</f>
        <v>Proposed Effective May 1, 2019</v>
      </c>
      <c r="B4" s="418"/>
      <c r="C4" s="418"/>
      <c r="D4" s="417"/>
      <c r="E4" s="417"/>
      <c r="F4" s="417"/>
      <c r="G4" s="417"/>
    </row>
    <row r="5" spans="1:7" x14ac:dyDescent="0.2">
      <c r="A5" s="398"/>
      <c r="B5" s="398"/>
      <c r="C5" s="398"/>
    </row>
    <row r="6" spans="1:7" x14ac:dyDescent="0.2">
      <c r="A6" s="12"/>
      <c r="B6" s="12"/>
      <c r="C6" s="392" t="s">
        <v>394</v>
      </c>
      <c r="D6" s="389"/>
      <c r="E6" s="389"/>
      <c r="F6" s="389"/>
      <c r="G6" s="393" t="s">
        <v>95</v>
      </c>
    </row>
    <row r="7" spans="1:7" ht="20.399999999999999" x14ac:dyDescent="0.2">
      <c r="A7" s="33" t="s">
        <v>58</v>
      </c>
      <c r="B7" s="11"/>
      <c r="C7" s="276" t="s">
        <v>384</v>
      </c>
      <c r="E7" s="33" t="s">
        <v>58</v>
      </c>
      <c r="F7" s="11"/>
      <c r="G7" s="276" t="s">
        <v>384</v>
      </c>
    </row>
    <row r="8" spans="1:7" x14ac:dyDescent="0.2">
      <c r="A8" s="12"/>
      <c r="B8" s="13" t="s">
        <v>9</v>
      </c>
      <c r="C8" s="13" t="s">
        <v>10</v>
      </c>
      <c r="E8" s="12"/>
      <c r="F8" s="13" t="s">
        <v>11</v>
      </c>
      <c r="G8" s="13" t="s">
        <v>12</v>
      </c>
    </row>
    <row r="9" spans="1:7" x14ac:dyDescent="0.2">
      <c r="A9" s="13">
        <v>1</v>
      </c>
      <c r="B9" s="14"/>
      <c r="C9" s="12"/>
      <c r="E9" s="13">
        <v>1</v>
      </c>
      <c r="F9" s="14"/>
      <c r="G9" s="12"/>
    </row>
    <row r="10" spans="1:7" x14ac:dyDescent="0.2">
      <c r="A10" s="13">
        <f t="shared" ref="A10:A36" si="0">A9+1</f>
        <v>2</v>
      </c>
      <c r="B10" s="223" t="s">
        <v>81</v>
      </c>
      <c r="C10" s="12"/>
      <c r="E10" s="13">
        <f t="shared" ref="E10:E36" si="1">E9+1</f>
        <v>2</v>
      </c>
      <c r="F10" s="223" t="s">
        <v>81</v>
      </c>
      <c r="G10" s="12"/>
    </row>
    <row r="11" spans="1:7" x14ac:dyDescent="0.2">
      <c r="A11" s="13">
        <f t="shared" si="0"/>
        <v>3</v>
      </c>
      <c r="B11" s="12" t="s">
        <v>82</v>
      </c>
      <c r="C11" s="224">
        <f>'2018 Average Cust Counts'!N11</f>
        <v>1010571.8333333334</v>
      </c>
      <c r="E11" s="13">
        <f t="shared" si="1"/>
        <v>3</v>
      </c>
      <c r="F11" s="12" t="s">
        <v>82</v>
      </c>
      <c r="G11" s="224"/>
    </row>
    <row r="12" spans="1:7" x14ac:dyDescent="0.2">
      <c r="A12" s="13">
        <f t="shared" si="0"/>
        <v>4</v>
      </c>
      <c r="B12" s="12" t="s">
        <v>83</v>
      </c>
      <c r="C12" s="224">
        <f>'2018 Average Cust Counts'!N12</f>
        <v>121589.83333333333</v>
      </c>
      <c r="E12" s="13">
        <f t="shared" si="1"/>
        <v>4</v>
      </c>
      <c r="F12" s="12" t="s">
        <v>83</v>
      </c>
      <c r="G12" s="224"/>
    </row>
    <row r="13" spans="1:7" x14ac:dyDescent="0.2">
      <c r="A13" s="13">
        <f t="shared" si="0"/>
        <v>5</v>
      </c>
      <c r="B13" s="12" t="s">
        <v>381</v>
      </c>
      <c r="C13" s="224">
        <f>'2018 Average Cust Counts'!N13</f>
        <v>8308</v>
      </c>
      <c r="E13" s="13">
        <f t="shared" si="1"/>
        <v>5</v>
      </c>
      <c r="F13" s="12" t="s">
        <v>381</v>
      </c>
      <c r="G13" s="224"/>
    </row>
    <row r="14" spans="1:7" x14ac:dyDescent="0.2">
      <c r="A14" s="13">
        <f t="shared" si="0"/>
        <v>6</v>
      </c>
      <c r="B14" s="12" t="s">
        <v>382</v>
      </c>
      <c r="C14" s="224">
        <f>'2018 Average Cust Counts'!N14</f>
        <v>128.5</v>
      </c>
      <c r="E14" s="13">
        <f t="shared" si="1"/>
        <v>6</v>
      </c>
      <c r="F14" s="12" t="s">
        <v>382</v>
      </c>
      <c r="G14" s="224"/>
    </row>
    <row r="15" spans="1:7" x14ac:dyDescent="0.2">
      <c r="A15" s="13">
        <f t="shared" si="0"/>
        <v>7</v>
      </c>
      <c r="B15" s="12" t="s">
        <v>157</v>
      </c>
      <c r="C15" s="224">
        <f>'2018 Average Cust Counts'!N15</f>
        <v>831.08333333333337</v>
      </c>
      <c r="E15" s="13">
        <f t="shared" si="1"/>
        <v>7</v>
      </c>
      <c r="F15" s="12" t="s">
        <v>157</v>
      </c>
      <c r="G15" s="224"/>
    </row>
    <row r="16" spans="1:7" x14ac:dyDescent="0.2">
      <c r="A16" s="13">
        <f t="shared" si="0"/>
        <v>8</v>
      </c>
      <c r="B16" s="12" t="s">
        <v>158</v>
      </c>
      <c r="C16" s="224">
        <f>'2018 Average Cust Counts'!N16</f>
        <v>481.83333333333331</v>
      </c>
      <c r="E16" s="13">
        <f t="shared" si="1"/>
        <v>8</v>
      </c>
      <c r="F16" s="12" t="s">
        <v>158</v>
      </c>
      <c r="G16" s="224"/>
    </row>
    <row r="17" spans="1:7" x14ac:dyDescent="0.2">
      <c r="A17" s="13">
        <f t="shared" si="0"/>
        <v>9</v>
      </c>
      <c r="B17" s="12" t="s">
        <v>221</v>
      </c>
      <c r="C17" s="224">
        <f>'2018 Average Cust Counts'!N17</f>
        <v>25</v>
      </c>
      <c r="E17" s="13">
        <f t="shared" si="1"/>
        <v>9</v>
      </c>
      <c r="F17" s="12" t="s">
        <v>221</v>
      </c>
      <c r="G17" s="224"/>
    </row>
    <row r="18" spans="1:7" x14ac:dyDescent="0.2">
      <c r="A18" s="13">
        <f t="shared" si="0"/>
        <v>10</v>
      </c>
      <c r="B18" s="12"/>
      <c r="C18" s="44"/>
      <c r="E18" s="13">
        <f t="shared" si="1"/>
        <v>10</v>
      </c>
      <c r="F18" s="12"/>
      <c r="G18" s="44"/>
    </row>
    <row r="19" spans="1:7" x14ac:dyDescent="0.2">
      <c r="A19" s="13">
        <f t="shared" si="0"/>
        <v>11</v>
      </c>
      <c r="B19" s="225" t="s">
        <v>159</v>
      </c>
      <c r="C19" s="44"/>
      <c r="E19" s="13">
        <f t="shared" si="1"/>
        <v>11</v>
      </c>
      <c r="F19" s="225" t="s">
        <v>441</v>
      </c>
      <c r="G19" s="44"/>
    </row>
    <row r="20" spans="1:7" x14ac:dyDescent="0.2">
      <c r="A20" s="13">
        <f t="shared" si="0"/>
        <v>12</v>
      </c>
      <c r="B20" s="12" t="s">
        <v>82</v>
      </c>
      <c r="C20" s="22">
        <v>422.79903419107961</v>
      </c>
      <c r="E20" s="13">
        <f t="shared" si="1"/>
        <v>12</v>
      </c>
      <c r="F20" s="12" t="s">
        <v>82</v>
      </c>
      <c r="G20" s="22">
        <v>297457037.89283293</v>
      </c>
    </row>
    <row r="21" spans="1:7" x14ac:dyDescent="0.2">
      <c r="A21" s="13">
        <f t="shared" si="0"/>
        <v>13</v>
      </c>
      <c r="B21" s="12" t="s">
        <v>83</v>
      </c>
      <c r="C21" s="22">
        <v>841.37013152797488</v>
      </c>
      <c r="E21" s="13">
        <f t="shared" si="1"/>
        <v>13</v>
      </c>
      <c r="F21" s="12" t="s">
        <v>83</v>
      </c>
      <c r="G21" s="22">
        <v>72924622.04392907</v>
      </c>
    </row>
    <row r="22" spans="1:7" x14ac:dyDescent="0.2">
      <c r="A22" s="13">
        <f t="shared" si="0"/>
        <v>14</v>
      </c>
      <c r="B22" s="12" t="s">
        <v>381</v>
      </c>
      <c r="C22" s="22">
        <v>12916.640458193306</v>
      </c>
      <c r="E22" s="13">
        <f t="shared" si="1"/>
        <v>14</v>
      </c>
      <c r="F22" s="12" t="s">
        <v>381</v>
      </c>
      <c r="G22" s="22">
        <v>76054218.085537478</v>
      </c>
    </row>
    <row r="23" spans="1:7" x14ac:dyDescent="0.2">
      <c r="A23" s="13">
        <f t="shared" si="0"/>
        <v>15</v>
      </c>
      <c r="B23" s="12" t="s">
        <v>382</v>
      </c>
      <c r="C23" s="22">
        <v>37923.655926070191</v>
      </c>
      <c r="E23" s="13">
        <f t="shared" si="1"/>
        <v>15</v>
      </c>
      <c r="F23" s="12" t="s">
        <v>382</v>
      </c>
      <c r="G23" s="22">
        <v>14809570.029492721</v>
      </c>
    </row>
    <row r="24" spans="1:7" x14ac:dyDescent="0.2">
      <c r="A24" s="13">
        <f t="shared" si="0"/>
        <v>16</v>
      </c>
      <c r="B24" s="12" t="s">
        <v>157</v>
      </c>
      <c r="C24" s="22">
        <v>56453.406783364</v>
      </c>
      <c r="E24" s="13">
        <f t="shared" si="1"/>
        <v>16</v>
      </c>
      <c r="F24" s="12" t="s">
        <v>157</v>
      </c>
      <c r="G24" s="22">
        <v>47620085.712548651</v>
      </c>
    </row>
    <row r="25" spans="1:7" x14ac:dyDescent="0.2">
      <c r="A25" s="13">
        <f t="shared" si="0"/>
        <v>17</v>
      </c>
      <c r="B25" s="12" t="s">
        <v>158</v>
      </c>
      <c r="C25" s="22">
        <v>72260.034678719589</v>
      </c>
      <c r="E25" s="13">
        <f t="shared" si="1"/>
        <v>17</v>
      </c>
      <c r="F25" s="12" t="s">
        <v>158</v>
      </c>
      <c r="G25" s="22">
        <v>31457487.150437057</v>
      </c>
    </row>
    <row r="26" spans="1:7" x14ac:dyDescent="0.2">
      <c r="A26" s="13">
        <f t="shared" si="0"/>
        <v>18</v>
      </c>
      <c r="B26" s="12" t="s">
        <v>221</v>
      </c>
      <c r="C26" s="22">
        <v>0</v>
      </c>
      <c r="E26" s="13">
        <f t="shared" si="1"/>
        <v>18</v>
      </c>
      <c r="F26" s="12" t="s">
        <v>221</v>
      </c>
      <c r="G26" s="22"/>
    </row>
    <row r="27" spans="1:7" x14ac:dyDescent="0.2">
      <c r="A27" s="13">
        <f t="shared" si="0"/>
        <v>19</v>
      </c>
      <c r="B27" s="12"/>
      <c r="C27" s="22"/>
      <c r="E27" s="13">
        <f t="shared" si="1"/>
        <v>19</v>
      </c>
      <c r="F27" s="12"/>
      <c r="G27" s="22"/>
    </row>
    <row r="28" spans="1:7" x14ac:dyDescent="0.2">
      <c r="A28" s="13">
        <f t="shared" si="0"/>
        <v>20</v>
      </c>
      <c r="B28" s="225" t="s">
        <v>160</v>
      </c>
      <c r="C28" s="12"/>
      <c r="E28" s="13">
        <f t="shared" si="1"/>
        <v>20</v>
      </c>
      <c r="F28" s="225" t="s">
        <v>437</v>
      </c>
      <c r="G28" s="12"/>
    </row>
    <row r="29" spans="1:7" x14ac:dyDescent="0.2">
      <c r="A29" s="13">
        <f t="shared" si="0"/>
        <v>21</v>
      </c>
      <c r="B29" s="12" t="s">
        <v>82</v>
      </c>
      <c r="C29" s="21">
        <f>ROUND(C11*C20,0)</f>
        <v>427268795</v>
      </c>
      <c r="E29" s="13">
        <f t="shared" si="1"/>
        <v>21</v>
      </c>
      <c r="F29" s="12" t="s">
        <v>82</v>
      </c>
      <c r="G29" s="21">
        <f>G20</f>
        <v>297457037.89283293</v>
      </c>
    </row>
    <row r="30" spans="1:7" x14ac:dyDescent="0.2">
      <c r="A30" s="13">
        <f t="shared" si="0"/>
        <v>22</v>
      </c>
      <c r="B30" s="12" t="s">
        <v>83</v>
      </c>
      <c r="C30" s="21">
        <f>ROUND(C12*C21,0)</f>
        <v>102302054</v>
      </c>
      <c r="E30" s="13">
        <f t="shared" si="1"/>
        <v>22</v>
      </c>
      <c r="F30" s="12" t="s">
        <v>83</v>
      </c>
      <c r="G30" s="21">
        <f t="shared" ref="G30:G35" si="2">G21</f>
        <v>72924622.04392907</v>
      </c>
    </row>
    <row r="31" spans="1:7" x14ac:dyDescent="0.2">
      <c r="A31" s="13">
        <f t="shared" si="0"/>
        <v>23</v>
      </c>
      <c r="B31" s="12" t="s">
        <v>381</v>
      </c>
      <c r="C31" s="21">
        <f>ROUND(C13*C22,0)</f>
        <v>107311449</v>
      </c>
      <c r="E31" s="13">
        <f t="shared" si="1"/>
        <v>23</v>
      </c>
      <c r="F31" s="12" t="s">
        <v>381</v>
      </c>
      <c r="G31" s="21">
        <f t="shared" si="2"/>
        <v>76054218.085537478</v>
      </c>
    </row>
    <row r="32" spans="1:7" x14ac:dyDescent="0.2">
      <c r="A32" s="13">
        <f t="shared" si="0"/>
        <v>24</v>
      </c>
      <c r="B32" s="12" t="s">
        <v>382</v>
      </c>
      <c r="C32" s="21">
        <f>ROUND(C14*C23,0)</f>
        <v>4873190</v>
      </c>
      <c r="E32" s="13">
        <f t="shared" si="1"/>
        <v>24</v>
      </c>
      <c r="F32" s="12" t="s">
        <v>382</v>
      </c>
      <c r="G32" s="21">
        <f t="shared" si="2"/>
        <v>14809570.029492721</v>
      </c>
    </row>
    <row r="33" spans="1:7" x14ac:dyDescent="0.2">
      <c r="A33" s="13">
        <f t="shared" si="0"/>
        <v>25</v>
      </c>
      <c r="B33" s="12" t="s">
        <v>157</v>
      </c>
      <c r="C33" s="21">
        <f>ROUND(C15*C24,0)</f>
        <v>46917485</v>
      </c>
      <c r="D33" s="226"/>
      <c r="E33" s="13">
        <f t="shared" si="1"/>
        <v>25</v>
      </c>
      <c r="F33" s="12" t="s">
        <v>442</v>
      </c>
      <c r="G33" s="21">
        <f t="shared" si="2"/>
        <v>47620085.712548651</v>
      </c>
    </row>
    <row r="34" spans="1:7" x14ac:dyDescent="0.2">
      <c r="A34" s="13">
        <f t="shared" si="0"/>
        <v>26</v>
      </c>
      <c r="B34" s="12" t="s">
        <v>158</v>
      </c>
      <c r="C34" s="21">
        <f t="shared" ref="C34" si="3">ROUND(C16*C25,0)</f>
        <v>34817293</v>
      </c>
      <c r="D34" s="226"/>
      <c r="E34" s="13">
        <f t="shared" si="1"/>
        <v>26</v>
      </c>
      <c r="F34" s="12" t="s">
        <v>443</v>
      </c>
      <c r="G34" s="21">
        <f t="shared" si="2"/>
        <v>31457487.150437057</v>
      </c>
    </row>
    <row r="35" spans="1:7" x14ac:dyDescent="0.2">
      <c r="A35" s="13">
        <f t="shared" si="0"/>
        <v>27</v>
      </c>
      <c r="B35" s="12" t="s">
        <v>221</v>
      </c>
      <c r="C35" s="375">
        <f>ROUND(C17*C26,0)</f>
        <v>0</v>
      </c>
      <c r="D35" s="226"/>
      <c r="E35" s="13">
        <f t="shared" si="1"/>
        <v>27</v>
      </c>
      <c r="F35" s="12" t="s">
        <v>383</v>
      </c>
      <c r="G35" s="375">
        <f t="shared" si="2"/>
        <v>0</v>
      </c>
    </row>
    <row r="36" spans="1:7" x14ac:dyDescent="0.2">
      <c r="A36" s="13">
        <f t="shared" si="0"/>
        <v>28</v>
      </c>
      <c r="B36" s="94" t="s">
        <v>79</v>
      </c>
      <c r="C36" s="390">
        <f>SUM(C29:C35)</f>
        <v>723490266</v>
      </c>
      <c r="D36" s="226"/>
      <c r="E36" s="13">
        <f t="shared" si="1"/>
        <v>28</v>
      </c>
      <c r="F36" s="12" t="s">
        <v>79</v>
      </c>
      <c r="G36" s="390">
        <f>SUM(G29:G35)</f>
        <v>540323020.91477799</v>
      </c>
    </row>
    <row r="37" spans="1:7" x14ac:dyDescent="0.2">
      <c r="A37" s="13"/>
    </row>
  </sheetData>
  <mergeCells count="5">
    <mergeCell ref="A5:C5"/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>
    <pageSetUpPr fitToPage="1"/>
  </sheetPr>
  <dimension ref="A1:AB55"/>
  <sheetViews>
    <sheetView zoomScaleNormal="75" workbookViewId="0">
      <pane xSplit="1" ySplit="7" topLeftCell="H8" activePane="bottomRight" state="frozen"/>
      <selection activeCell="J45" sqref="J45"/>
      <selection pane="topRight" activeCell="J45" sqref="J45"/>
      <selection pane="bottomLeft" activeCell="J45" sqref="J45"/>
      <selection pane="bottomRight" activeCell="J45" sqref="J45"/>
    </sheetView>
  </sheetViews>
  <sheetFormatPr defaultColWidth="8.88671875" defaultRowHeight="10.199999999999999" x14ac:dyDescent="0.2"/>
  <cols>
    <col min="1" max="1" width="32.6640625" style="94" bestFit="1" customWidth="1"/>
    <col min="2" max="13" width="10.6640625" style="94" bestFit="1" customWidth="1"/>
    <col min="14" max="14" width="11.5546875" style="94" bestFit="1" customWidth="1"/>
    <col min="15" max="15" width="1.5546875" style="94" customWidth="1"/>
    <col min="16" max="16" width="9.5546875" style="94" bestFit="1" customWidth="1"/>
    <col min="17" max="17" width="1.5546875" style="94" bestFit="1" customWidth="1"/>
    <col min="18" max="16384" width="8.88671875" style="94"/>
  </cols>
  <sheetData>
    <row r="1" spans="1:28" x14ac:dyDescent="0.2">
      <c r="A1" s="106" t="s">
        <v>222</v>
      </c>
    </row>
    <row r="2" spans="1:28" x14ac:dyDescent="0.2">
      <c r="A2" s="106" t="s">
        <v>223</v>
      </c>
    </row>
    <row r="3" spans="1:28" x14ac:dyDescent="0.2">
      <c r="A3" s="39"/>
    </row>
    <row r="4" spans="1:28" x14ac:dyDescent="0.2">
      <c r="A4" s="227"/>
    </row>
    <row r="5" spans="1:28" x14ac:dyDescent="0.2"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</row>
    <row r="6" spans="1:28" x14ac:dyDescent="0.2">
      <c r="A6" s="228" t="s">
        <v>224</v>
      </c>
    </row>
    <row r="7" spans="1:28" x14ac:dyDescent="0.2">
      <c r="A7" s="106" t="s">
        <v>225</v>
      </c>
      <c r="B7" s="229">
        <v>43101</v>
      </c>
      <c r="C7" s="229">
        <v>43132</v>
      </c>
      <c r="D7" s="229">
        <v>43160</v>
      </c>
      <c r="E7" s="229">
        <v>43191</v>
      </c>
      <c r="F7" s="229">
        <v>43221</v>
      </c>
      <c r="G7" s="229">
        <v>43252</v>
      </c>
      <c r="H7" s="229">
        <v>43282</v>
      </c>
      <c r="I7" s="229">
        <v>43313</v>
      </c>
      <c r="J7" s="229">
        <v>43344</v>
      </c>
      <c r="K7" s="229">
        <v>43374</v>
      </c>
      <c r="L7" s="229">
        <v>43405</v>
      </c>
      <c r="M7" s="229">
        <v>43435</v>
      </c>
      <c r="N7" s="230" t="s">
        <v>226</v>
      </c>
    </row>
    <row r="8" spans="1:28" x14ac:dyDescent="0.2">
      <c r="A8" s="231" t="s">
        <v>227</v>
      </c>
      <c r="B8" s="273">
        <v>1312478482.8336635</v>
      </c>
      <c r="C8" s="273">
        <v>1081187639.0991576</v>
      </c>
      <c r="D8" s="273">
        <v>1124111667.4870651</v>
      </c>
      <c r="E8" s="273">
        <v>933663404.66798472</v>
      </c>
      <c r="F8" s="273">
        <v>757682043.58456337</v>
      </c>
      <c r="G8" s="273">
        <v>659761976.2122457</v>
      </c>
      <c r="H8" s="273">
        <v>631249836.28234935</v>
      </c>
      <c r="I8" s="273">
        <v>714848180.45086169</v>
      </c>
      <c r="J8" s="273">
        <v>681691509.27155018</v>
      </c>
      <c r="K8" s="273">
        <v>693718260.41482353</v>
      </c>
      <c r="L8" s="273">
        <v>905701012.86647594</v>
      </c>
      <c r="M8" s="273">
        <v>1151652784.0308547</v>
      </c>
      <c r="N8" s="261">
        <f>SUM(B8:M8)</f>
        <v>10647746797.201597</v>
      </c>
      <c r="P8" s="221"/>
    </row>
    <row r="9" spans="1:28" x14ac:dyDescent="0.2">
      <c r="A9" s="171" t="s">
        <v>112</v>
      </c>
      <c r="B9" s="271">
        <f t="shared" ref="B9:M9" si="0">SUM(B8:B8)</f>
        <v>1312478482.8336635</v>
      </c>
      <c r="C9" s="271">
        <f t="shared" si="0"/>
        <v>1081187639.0991576</v>
      </c>
      <c r="D9" s="271">
        <f t="shared" si="0"/>
        <v>1124111667.4870651</v>
      </c>
      <c r="E9" s="271">
        <f t="shared" si="0"/>
        <v>933663404.66798472</v>
      </c>
      <c r="F9" s="271">
        <f t="shared" si="0"/>
        <v>757682043.58456337</v>
      </c>
      <c r="G9" s="271">
        <f t="shared" si="0"/>
        <v>659761976.2122457</v>
      </c>
      <c r="H9" s="271">
        <f t="shared" si="0"/>
        <v>631249836.28234935</v>
      </c>
      <c r="I9" s="271">
        <f t="shared" si="0"/>
        <v>714848180.45086169</v>
      </c>
      <c r="J9" s="271">
        <f t="shared" si="0"/>
        <v>681691509.27155018</v>
      </c>
      <c r="K9" s="271">
        <f t="shared" si="0"/>
        <v>693718260.41482353</v>
      </c>
      <c r="L9" s="271">
        <f t="shared" si="0"/>
        <v>905701012.86647594</v>
      </c>
      <c r="M9" s="271">
        <f t="shared" si="0"/>
        <v>1151652784.0308547</v>
      </c>
      <c r="N9" s="262">
        <f>SUM(B9:M9)</f>
        <v>10647746797.201597</v>
      </c>
      <c r="P9" s="220"/>
      <c r="Q9" s="232"/>
    </row>
    <row r="10" spans="1:28" x14ac:dyDescent="0.2">
      <c r="A10" s="39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63"/>
      <c r="P10" s="221"/>
      <c r="Q10" s="232"/>
    </row>
    <row r="11" spans="1:28" x14ac:dyDescent="0.2">
      <c r="A11" s="231" t="s">
        <v>228</v>
      </c>
      <c r="B11" s="273">
        <v>28654898.408190101</v>
      </c>
      <c r="C11" s="273">
        <v>25073657.200204019</v>
      </c>
      <c r="D11" s="273">
        <v>25226861.772845555</v>
      </c>
      <c r="E11" s="273">
        <v>21936594.336895831</v>
      </c>
      <c r="F11" s="273">
        <v>18274189.460017748</v>
      </c>
      <c r="G11" s="273">
        <v>17660630.35421354</v>
      </c>
      <c r="H11" s="273">
        <v>17173302.941944033</v>
      </c>
      <c r="I11" s="273">
        <v>18487311.825759996</v>
      </c>
      <c r="J11" s="273">
        <v>18039274.076880801</v>
      </c>
      <c r="K11" s="273">
        <v>17516648.284850989</v>
      </c>
      <c r="L11" s="273">
        <v>20217709.737547871</v>
      </c>
      <c r="M11" s="273">
        <v>25275565.801041957</v>
      </c>
      <c r="N11" s="261">
        <f>SUM(B11:M11)</f>
        <v>253536644.20039245</v>
      </c>
      <c r="P11" s="220"/>
      <c r="Q11" s="232"/>
    </row>
    <row r="12" spans="1:28" s="233" customFormat="1" x14ac:dyDescent="0.2">
      <c r="A12" s="231" t="s">
        <v>229</v>
      </c>
      <c r="B12" s="268">
        <v>250024272.26772556</v>
      </c>
      <c r="C12" s="268">
        <v>220054811.4900369</v>
      </c>
      <c r="D12" s="268">
        <v>225313379.37077683</v>
      </c>
      <c r="E12" s="268">
        <v>201269301.62262839</v>
      </c>
      <c r="F12" s="268">
        <v>186293063.81996647</v>
      </c>
      <c r="G12" s="268">
        <v>183469569.60039744</v>
      </c>
      <c r="H12" s="268">
        <v>184969394.14152971</v>
      </c>
      <c r="I12" s="268">
        <v>204201486.13347945</v>
      </c>
      <c r="J12" s="268">
        <v>196341064.28616816</v>
      </c>
      <c r="K12" s="268">
        <v>182409879.85561514</v>
      </c>
      <c r="L12" s="268">
        <v>197281388.11405909</v>
      </c>
      <c r="M12" s="268">
        <v>222413779.72272718</v>
      </c>
      <c r="N12" s="264">
        <f>SUM(B12:M12)</f>
        <v>2454041390.4251103</v>
      </c>
      <c r="P12" s="220"/>
      <c r="Q12" s="232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</row>
    <row r="13" spans="1:28" x14ac:dyDescent="0.2">
      <c r="A13" s="171" t="s">
        <v>230</v>
      </c>
      <c r="B13" s="271">
        <f t="shared" ref="B13:L13" si="1">SUM(B11:B12)</f>
        <v>278679170.67591566</v>
      </c>
      <c r="C13" s="271">
        <f t="shared" si="1"/>
        <v>245128468.69024092</v>
      </c>
      <c r="D13" s="271">
        <f t="shared" si="1"/>
        <v>250540241.1436224</v>
      </c>
      <c r="E13" s="271">
        <f t="shared" si="1"/>
        <v>223205895.95952421</v>
      </c>
      <c r="F13" s="271">
        <f t="shared" si="1"/>
        <v>204567253.27998421</v>
      </c>
      <c r="G13" s="271">
        <f t="shared" si="1"/>
        <v>201130199.95461097</v>
      </c>
      <c r="H13" s="271">
        <f t="shared" si="1"/>
        <v>202142697.08347374</v>
      </c>
      <c r="I13" s="271">
        <f t="shared" si="1"/>
        <v>222688797.95923945</v>
      </c>
      <c r="J13" s="271">
        <f t="shared" si="1"/>
        <v>214380338.36304897</v>
      </c>
      <c r="K13" s="271">
        <f t="shared" si="1"/>
        <v>199926528.14046612</v>
      </c>
      <c r="L13" s="271">
        <f t="shared" si="1"/>
        <v>217499097.85160697</v>
      </c>
      <c r="M13" s="271">
        <f t="shared" ref="M13" si="2">SUM(M11:M12)</f>
        <v>247689345.52376914</v>
      </c>
      <c r="N13" s="262">
        <f>SUM(B13:M13)</f>
        <v>2707578034.6255026</v>
      </c>
      <c r="P13" s="220"/>
      <c r="Q13" s="232"/>
    </row>
    <row r="14" spans="1:28" x14ac:dyDescent="0.2">
      <c r="A14" s="39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61"/>
      <c r="P14" s="221"/>
      <c r="Q14" s="23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</row>
    <row r="15" spans="1:28" x14ac:dyDescent="0.2">
      <c r="A15" s="231" t="s">
        <v>231</v>
      </c>
      <c r="B15" s="273">
        <v>15470485.043487655</v>
      </c>
      <c r="C15" s="273">
        <v>13187126.153901452</v>
      </c>
      <c r="D15" s="273">
        <v>13737264.614201911</v>
      </c>
      <c r="E15" s="273">
        <v>11948583.093601178</v>
      </c>
      <c r="F15" s="273">
        <v>10738488.103565283</v>
      </c>
      <c r="G15" s="273">
        <v>10184884.897620693</v>
      </c>
      <c r="H15" s="273">
        <v>9971051.5626008492</v>
      </c>
      <c r="I15" s="273">
        <v>12240609.237473043</v>
      </c>
      <c r="J15" s="273">
        <v>10910304.989748191</v>
      </c>
      <c r="K15" s="273">
        <v>10723758.823235514</v>
      </c>
      <c r="L15" s="273">
        <v>11927729.822764561</v>
      </c>
      <c r="M15" s="273">
        <v>13950288.272190481</v>
      </c>
      <c r="N15" s="261">
        <f>SUM(B15:M15)</f>
        <v>144990574.61439082</v>
      </c>
      <c r="P15" s="220"/>
      <c r="Q15" s="232"/>
    </row>
    <row r="16" spans="1:28" s="233" customFormat="1" x14ac:dyDescent="0.2">
      <c r="A16" s="231" t="s">
        <v>232</v>
      </c>
      <c r="B16" s="268">
        <v>258226822.54609665</v>
      </c>
      <c r="C16" s="268">
        <v>243931871.93364576</v>
      </c>
      <c r="D16" s="268">
        <v>248833854.19228622</v>
      </c>
      <c r="E16" s="268">
        <v>231705069.87074754</v>
      </c>
      <c r="F16" s="268">
        <v>227065267.98029324</v>
      </c>
      <c r="G16" s="268">
        <v>221957562.72834712</v>
      </c>
      <c r="H16" s="268">
        <v>219662365.2337454</v>
      </c>
      <c r="I16" s="268">
        <v>251682336.09077811</v>
      </c>
      <c r="J16" s="268">
        <v>231048140.00054011</v>
      </c>
      <c r="K16" s="268">
        <v>219232556.1996626</v>
      </c>
      <c r="L16" s="268">
        <v>228182332.77837625</v>
      </c>
      <c r="M16" s="268">
        <v>252252760.67802849</v>
      </c>
      <c r="N16" s="264">
        <f>SUM(B16:M16)</f>
        <v>2833780940.2325473</v>
      </c>
      <c r="P16" s="220"/>
      <c r="Q16" s="232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</row>
    <row r="17" spans="1:28" x14ac:dyDescent="0.2">
      <c r="A17" s="171" t="s">
        <v>233</v>
      </c>
      <c r="B17" s="271">
        <f t="shared" ref="B17:L17" si="3">SUM(B15:B16)</f>
        <v>273697307.58958429</v>
      </c>
      <c r="C17" s="271">
        <f t="shared" si="3"/>
        <v>257118998.08754721</v>
      </c>
      <c r="D17" s="271">
        <f t="shared" si="3"/>
        <v>262571118.80648813</v>
      </c>
      <c r="E17" s="271">
        <f t="shared" si="3"/>
        <v>243653652.9643487</v>
      </c>
      <c r="F17" s="271">
        <f t="shared" si="3"/>
        <v>237803756.08385852</v>
      </c>
      <c r="G17" s="271">
        <f t="shared" si="3"/>
        <v>232142447.6259678</v>
      </c>
      <c r="H17" s="271">
        <f t="shared" si="3"/>
        <v>229633416.79634625</v>
      </c>
      <c r="I17" s="271">
        <f t="shared" si="3"/>
        <v>263922945.32825115</v>
      </c>
      <c r="J17" s="271">
        <f t="shared" si="3"/>
        <v>241958444.99028829</v>
      </c>
      <c r="K17" s="271">
        <f t="shared" si="3"/>
        <v>229956315.02289811</v>
      </c>
      <c r="L17" s="271">
        <f t="shared" si="3"/>
        <v>240110062.6011408</v>
      </c>
      <c r="M17" s="271">
        <f t="shared" ref="M17" si="4">SUM(M15:M16)</f>
        <v>266203048.95021898</v>
      </c>
      <c r="N17" s="262">
        <f>SUM(B17:M17)</f>
        <v>2978771514.8469386</v>
      </c>
      <c r="P17" s="220"/>
      <c r="Q17" s="232"/>
    </row>
    <row r="18" spans="1:28" x14ac:dyDescent="0.2">
      <c r="A18" s="39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61"/>
      <c r="P18" s="221"/>
      <c r="Q18" s="23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28" x14ac:dyDescent="0.2">
      <c r="A19" s="231" t="s">
        <v>234</v>
      </c>
      <c r="B19" s="273">
        <v>1744576.1891262766</v>
      </c>
      <c r="C19" s="273">
        <v>1371364.8512512157</v>
      </c>
      <c r="D19" s="273">
        <v>1534190.6394492632</v>
      </c>
      <c r="E19" s="273">
        <v>1459101.4286596116</v>
      </c>
      <c r="F19" s="273">
        <v>1140729.0829373805</v>
      </c>
      <c r="G19" s="273">
        <v>961587.03333755094</v>
      </c>
      <c r="H19" s="273">
        <v>1055280.172912667</v>
      </c>
      <c r="I19" s="273">
        <v>2160042.3506782777</v>
      </c>
      <c r="J19" s="273">
        <v>1450295.0293243823</v>
      </c>
      <c r="K19" s="273">
        <v>1199777.2405365212</v>
      </c>
      <c r="L19" s="273">
        <v>1334985.0007827494</v>
      </c>
      <c r="M19" s="273">
        <v>1538941.2046368769</v>
      </c>
      <c r="N19" s="261">
        <f>SUM(B19:M19)</f>
        <v>16950870.223632772</v>
      </c>
      <c r="P19" s="220"/>
      <c r="Q19" s="232"/>
    </row>
    <row r="20" spans="1:28" s="233" customFormat="1" x14ac:dyDescent="0.2">
      <c r="A20" s="231" t="s">
        <v>235</v>
      </c>
      <c r="B20" s="268">
        <v>156985371.57488182</v>
      </c>
      <c r="C20" s="268">
        <v>157309688.38501245</v>
      </c>
      <c r="D20" s="268">
        <v>146458795.71732599</v>
      </c>
      <c r="E20" s="268">
        <v>143276163.91998932</v>
      </c>
      <c r="F20" s="268">
        <v>148922466.30326706</v>
      </c>
      <c r="G20" s="268">
        <v>155036885.38062063</v>
      </c>
      <c r="H20" s="268">
        <v>157802724.16598189</v>
      </c>
      <c r="I20" s="268">
        <v>181533187.25324288</v>
      </c>
      <c r="J20" s="268">
        <v>165634422.84236202</v>
      </c>
      <c r="K20" s="268">
        <v>154809547.65509978</v>
      </c>
      <c r="L20" s="268">
        <v>145950233.13539562</v>
      </c>
      <c r="M20" s="268">
        <v>159329438.61594129</v>
      </c>
      <c r="N20" s="264">
        <f>SUM(B20:M20)</f>
        <v>1873048924.9491208</v>
      </c>
      <c r="P20" s="220"/>
      <c r="Q20" s="232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</row>
    <row r="21" spans="1:28" x14ac:dyDescent="0.2">
      <c r="A21" s="171" t="s">
        <v>236</v>
      </c>
      <c r="B21" s="271">
        <f t="shared" ref="B21:L21" si="5">SUM(B19:B20)</f>
        <v>158729947.7640081</v>
      </c>
      <c r="C21" s="271">
        <f t="shared" si="5"/>
        <v>158681053.23626366</v>
      </c>
      <c r="D21" s="271">
        <f t="shared" si="5"/>
        <v>147992986.35677525</v>
      </c>
      <c r="E21" s="271">
        <f t="shared" si="5"/>
        <v>144735265.34864894</v>
      </c>
      <c r="F21" s="271">
        <f t="shared" si="5"/>
        <v>150063195.38620445</v>
      </c>
      <c r="G21" s="271">
        <f t="shared" si="5"/>
        <v>155998472.41395819</v>
      </c>
      <c r="H21" s="271">
        <f t="shared" si="5"/>
        <v>158858004.33889455</v>
      </c>
      <c r="I21" s="271">
        <f t="shared" si="5"/>
        <v>183693229.60392115</v>
      </c>
      <c r="J21" s="271">
        <f t="shared" si="5"/>
        <v>167084717.8716864</v>
      </c>
      <c r="K21" s="271">
        <f t="shared" si="5"/>
        <v>156009324.89563629</v>
      </c>
      <c r="L21" s="271">
        <f t="shared" si="5"/>
        <v>147285218.13617837</v>
      </c>
      <c r="M21" s="271">
        <f t="shared" ref="M21" si="6">SUM(M19:M20)</f>
        <v>160868379.82057816</v>
      </c>
      <c r="N21" s="262">
        <f>SUM(B21:M21)</f>
        <v>1889999795.1727538</v>
      </c>
      <c r="P21" s="220"/>
      <c r="Q21" s="232"/>
    </row>
    <row r="22" spans="1:28" x14ac:dyDescent="0.2">
      <c r="A22" s="39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61"/>
      <c r="P22" s="221"/>
      <c r="Q22" s="23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28" x14ac:dyDescent="0.2">
      <c r="A23" s="231" t="s">
        <v>237</v>
      </c>
      <c r="B23" s="273">
        <v>3227846.7362234136</v>
      </c>
      <c r="C23" s="273">
        <v>2532171.4745036447</v>
      </c>
      <c r="D23" s="273">
        <v>2846020.5046865037</v>
      </c>
      <c r="E23" s="273">
        <v>2501464.6140567041</v>
      </c>
      <c r="F23" s="273">
        <v>2295608.6316458848</v>
      </c>
      <c r="G23" s="273">
        <v>2300899.6721446877</v>
      </c>
      <c r="H23" s="273">
        <v>2177531.2570399004</v>
      </c>
      <c r="I23" s="273">
        <v>2309601.1397983534</v>
      </c>
      <c r="J23" s="273">
        <v>2429845.9836222297</v>
      </c>
      <c r="K23" s="273">
        <v>2301106.8262531259</v>
      </c>
      <c r="L23" s="273">
        <v>1804805.5226762721</v>
      </c>
      <c r="M23" s="273">
        <v>3430297.2672824655</v>
      </c>
      <c r="N23" s="261">
        <f>SUM(B23:M23)</f>
        <v>30157199.629933186</v>
      </c>
      <c r="P23" s="220"/>
      <c r="Q23" s="232"/>
    </row>
    <row r="24" spans="1:28" s="233" customFormat="1" x14ac:dyDescent="0.2">
      <c r="A24" s="231" t="s">
        <v>238</v>
      </c>
      <c r="B24" s="268">
        <v>111778531.82077776</v>
      </c>
      <c r="C24" s="268">
        <v>112151044.02028885</v>
      </c>
      <c r="D24" s="268">
        <v>100944363.29917958</v>
      </c>
      <c r="E24" s="268">
        <v>106268329.08517618</v>
      </c>
      <c r="F24" s="268">
        <v>103221910.35878736</v>
      </c>
      <c r="G24" s="268">
        <v>100986596.46566468</v>
      </c>
      <c r="H24" s="268">
        <v>105854582.2746568</v>
      </c>
      <c r="I24" s="268">
        <v>111276136.92301372</v>
      </c>
      <c r="J24" s="268">
        <v>108749187.33606902</v>
      </c>
      <c r="K24" s="268">
        <v>100750157.06544925</v>
      </c>
      <c r="L24" s="268">
        <v>96703365.824844971</v>
      </c>
      <c r="M24" s="268">
        <v>108577313.97259343</v>
      </c>
      <c r="N24" s="264">
        <f>SUM(B24:M24)</f>
        <v>1267261518.4465013</v>
      </c>
      <c r="P24" s="220"/>
      <c r="Q24" s="232"/>
    </row>
    <row r="25" spans="1:28" x14ac:dyDescent="0.2">
      <c r="A25" s="171" t="s">
        <v>239</v>
      </c>
      <c r="B25" s="271">
        <f t="shared" ref="B25:L25" si="7">SUM(B23:B24)</f>
        <v>115006378.55700117</v>
      </c>
      <c r="C25" s="271">
        <f t="shared" si="7"/>
        <v>114683215.49479251</v>
      </c>
      <c r="D25" s="271">
        <f t="shared" si="7"/>
        <v>103790383.80386609</v>
      </c>
      <c r="E25" s="271">
        <f t="shared" si="7"/>
        <v>108769793.69923289</v>
      </c>
      <c r="F25" s="271">
        <f t="shared" si="7"/>
        <v>105517518.99043325</v>
      </c>
      <c r="G25" s="271">
        <f t="shared" si="7"/>
        <v>103287496.13780937</v>
      </c>
      <c r="H25" s="271">
        <f t="shared" si="7"/>
        <v>108032113.53169671</v>
      </c>
      <c r="I25" s="271">
        <f t="shared" si="7"/>
        <v>113585738.06281208</v>
      </c>
      <c r="J25" s="271">
        <f t="shared" si="7"/>
        <v>111179033.31969124</v>
      </c>
      <c r="K25" s="271">
        <f t="shared" si="7"/>
        <v>103051263.89170238</v>
      </c>
      <c r="L25" s="271">
        <f t="shared" si="7"/>
        <v>98508171.347521245</v>
      </c>
      <c r="M25" s="271">
        <f t="shared" ref="M25" si="8">SUM(M23:M24)</f>
        <v>112007611.2398759</v>
      </c>
      <c r="N25" s="262">
        <f>SUM(N23:N24)</f>
        <v>1297418718.0764344</v>
      </c>
      <c r="P25" s="220"/>
      <c r="Q25" s="232"/>
    </row>
    <row r="26" spans="1:28" x14ac:dyDescent="0.2">
      <c r="A26" s="39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61"/>
      <c r="P26" s="221"/>
      <c r="Q26" s="232"/>
    </row>
    <row r="27" spans="1:28" x14ac:dyDescent="0.2">
      <c r="A27" s="171" t="s">
        <v>240</v>
      </c>
      <c r="B27" s="273">
        <v>269388.78899999999</v>
      </c>
      <c r="C27" s="273">
        <v>276136.7</v>
      </c>
      <c r="D27" s="273">
        <v>280808.11599999998</v>
      </c>
      <c r="E27" s="273">
        <v>266694.74800000002</v>
      </c>
      <c r="F27" s="273">
        <v>692132.65385390399</v>
      </c>
      <c r="G27" s="273">
        <v>1853365.0875184496</v>
      </c>
      <c r="H27" s="273">
        <v>3163665.8384305756</v>
      </c>
      <c r="I27" s="273">
        <v>4378123.3659731718</v>
      </c>
      <c r="J27" s="273">
        <v>3445426.0158801177</v>
      </c>
      <c r="K27" s="273">
        <v>1100229.371</v>
      </c>
      <c r="L27" s="273">
        <v>309864.799</v>
      </c>
      <c r="M27" s="273">
        <v>224088.198</v>
      </c>
      <c r="N27" s="261">
        <f t="shared" ref="N27:N30" si="9">SUM(B27:M27)</f>
        <v>16259923.682656219</v>
      </c>
      <c r="P27" s="220"/>
      <c r="Q27" s="232"/>
    </row>
    <row r="28" spans="1:28" x14ac:dyDescent="0.2">
      <c r="A28" s="171" t="s">
        <v>241</v>
      </c>
      <c r="B28" s="273">
        <v>46069022.971372664</v>
      </c>
      <c r="C28" s="273">
        <v>43733919.691333957</v>
      </c>
      <c r="D28" s="273">
        <v>44486104.677806675</v>
      </c>
      <c r="E28" s="273">
        <v>42585838.534201734</v>
      </c>
      <c r="F28" s="273">
        <v>42098701.132862717</v>
      </c>
      <c r="G28" s="273">
        <v>36355963.409268282</v>
      </c>
      <c r="H28" s="273">
        <v>47638125.478356734</v>
      </c>
      <c r="I28" s="273">
        <v>46131249.610161714</v>
      </c>
      <c r="J28" s="273">
        <v>43415962.344298206</v>
      </c>
      <c r="K28" s="273">
        <v>35113314.727371693</v>
      </c>
      <c r="L28" s="273">
        <v>47515206.209027752</v>
      </c>
      <c r="M28" s="273">
        <v>42578806.473124996</v>
      </c>
      <c r="N28" s="261">
        <f t="shared" si="9"/>
        <v>517722215.2591871</v>
      </c>
      <c r="P28" s="220"/>
      <c r="Q28" s="232"/>
    </row>
    <row r="29" spans="1:28" s="12" customFormat="1" x14ac:dyDescent="0.2">
      <c r="A29" s="235" t="s">
        <v>242</v>
      </c>
      <c r="B29" s="273">
        <v>15984509.200517865</v>
      </c>
      <c r="C29" s="273">
        <v>12542908.577137293</v>
      </c>
      <c r="D29" s="273">
        <v>14881072.003024999</v>
      </c>
      <c r="E29" s="273">
        <v>12291254.040215736</v>
      </c>
      <c r="F29" s="273">
        <v>9723226.7737213261</v>
      </c>
      <c r="G29" s="273">
        <v>8185652.6829803651</v>
      </c>
      <c r="H29" s="273">
        <v>6090574.6375682931</v>
      </c>
      <c r="I29" s="273">
        <v>5438857.834532992</v>
      </c>
      <c r="J29" s="273">
        <v>5754651.3390354412</v>
      </c>
      <c r="K29" s="273">
        <v>8072675.8809875436</v>
      </c>
      <c r="L29" s="273">
        <v>10198784.454522111</v>
      </c>
      <c r="M29" s="273">
        <v>13778477.715450067</v>
      </c>
      <c r="N29" s="265">
        <f t="shared" si="9"/>
        <v>122942645.13969402</v>
      </c>
      <c r="P29" s="220"/>
      <c r="Q29" s="232"/>
    </row>
    <row r="30" spans="1:28" x14ac:dyDescent="0.2">
      <c r="A30" s="171" t="s">
        <v>243</v>
      </c>
      <c r="B30" s="273">
        <v>1029010.5756855715</v>
      </c>
      <c r="C30" s="273">
        <v>877424.39898533048</v>
      </c>
      <c r="D30" s="273">
        <v>945410.87945338455</v>
      </c>
      <c r="E30" s="273">
        <v>781385.86538892204</v>
      </c>
      <c r="F30" s="273">
        <v>601117.35555260349</v>
      </c>
      <c r="G30" s="273">
        <v>387267.51144258055</v>
      </c>
      <c r="H30" s="273">
        <v>311337.12301843311</v>
      </c>
      <c r="I30" s="273">
        <v>282563.25881447532</v>
      </c>
      <c r="J30" s="273">
        <v>298426.79422679893</v>
      </c>
      <c r="K30" s="273">
        <v>356601.78508422303</v>
      </c>
      <c r="L30" s="273">
        <v>546846.45175589423</v>
      </c>
      <c r="M30" s="273">
        <v>799404.23511705431</v>
      </c>
      <c r="N30" s="261">
        <f t="shared" si="9"/>
        <v>7216796.2345252726</v>
      </c>
      <c r="P30" s="220"/>
      <c r="Q30" s="232"/>
    </row>
    <row r="31" spans="1:28" x14ac:dyDescent="0.2">
      <c r="A31" s="39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63"/>
      <c r="P31" s="221"/>
      <c r="Q31" s="232"/>
    </row>
    <row r="32" spans="1:28" s="39" customFormat="1" x14ac:dyDescent="0.2">
      <c r="A32" s="171" t="s">
        <v>79</v>
      </c>
      <c r="B32" s="271">
        <f t="shared" ref="B32:N32" si="10">SUM(B9,B13,B17,B21,B25,B27:B30)</f>
        <v>2201943218.9567485</v>
      </c>
      <c r="C32" s="271">
        <f t="shared" si="10"/>
        <v>1914229763.9754586</v>
      </c>
      <c r="D32" s="271">
        <f t="shared" si="10"/>
        <v>1949599793.274102</v>
      </c>
      <c r="E32" s="271">
        <f t="shared" si="10"/>
        <v>1709953185.8275456</v>
      </c>
      <c r="F32" s="271">
        <f t="shared" si="10"/>
        <v>1508748945.2410345</v>
      </c>
      <c r="G32" s="271">
        <f t="shared" si="10"/>
        <v>1399102841.0358019</v>
      </c>
      <c r="H32" s="271">
        <f t="shared" si="10"/>
        <v>1387119771.1101348</v>
      </c>
      <c r="I32" s="271">
        <f t="shared" si="10"/>
        <v>1554969685.4745681</v>
      </c>
      <c r="J32" s="271">
        <f t="shared" si="10"/>
        <v>1469208510.3097057</v>
      </c>
      <c r="K32" s="271">
        <f t="shared" si="10"/>
        <v>1427304514.1299701</v>
      </c>
      <c r="L32" s="271">
        <f t="shared" si="10"/>
        <v>1667674264.7172291</v>
      </c>
      <c r="M32" s="271">
        <f t="shared" si="10"/>
        <v>1995801946.1869886</v>
      </c>
      <c r="N32" s="262">
        <f t="shared" si="10"/>
        <v>20185656440.239285</v>
      </c>
      <c r="O32" s="263"/>
      <c r="P32" s="220"/>
      <c r="Q32" s="232"/>
    </row>
    <row r="33" spans="1:16" s="39" customFormat="1" x14ac:dyDescent="0.2">
      <c r="A33" s="171"/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</row>
    <row r="34" spans="1:16" x14ac:dyDescent="0.2">
      <c r="A34" s="94" t="s">
        <v>244</v>
      </c>
      <c r="B34" s="274">
        <v>3.9614649000135893E-2</v>
      </c>
      <c r="C34" s="274">
        <v>-2.6875345504306147E-2</v>
      </c>
      <c r="D34" s="274">
        <v>2.9244019817145084E-3</v>
      </c>
      <c r="E34" s="274">
        <v>6.1917196233030047E-3</v>
      </c>
      <c r="F34" s="274">
        <v>1.1496379505191223E-2</v>
      </c>
      <c r="G34" s="274">
        <v>-3.9672899326562705E-3</v>
      </c>
      <c r="H34" s="274">
        <v>-4.1880576291907223E-2</v>
      </c>
      <c r="I34" s="274">
        <v>-2.002356013273221E-2</v>
      </c>
      <c r="J34" s="274">
        <v>1.4034806580760506E-3</v>
      </c>
      <c r="K34" s="274">
        <v>4.9946761509254145E-3</v>
      </c>
      <c r="L34" s="274">
        <v>4.8411044572265194E-2</v>
      </c>
      <c r="M34" s="274">
        <v>4.3213348575943833E-2</v>
      </c>
      <c r="N34" s="274">
        <v>6.7453835837381071E-3</v>
      </c>
      <c r="P34" s="266"/>
    </row>
    <row r="35" spans="1:16" x14ac:dyDescent="0.2"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</row>
    <row r="36" spans="1:16" x14ac:dyDescent="0.2">
      <c r="A36" s="228" t="s">
        <v>245</v>
      </c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</row>
    <row r="37" spans="1:16" x14ac:dyDescent="0.2">
      <c r="A37" s="106" t="s">
        <v>225</v>
      </c>
      <c r="B37" s="229">
        <f t="shared" ref="B37:M37" si="11">B7</f>
        <v>43101</v>
      </c>
      <c r="C37" s="229">
        <f t="shared" si="11"/>
        <v>43132</v>
      </c>
      <c r="D37" s="229">
        <f t="shared" si="11"/>
        <v>43160</v>
      </c>
      <c r="E37" s="229">
        <f t="shared" si="11"/>
        <v>43191</v>
      </c>
      <c r="F37" s="229">
        <f t="shared" si="11"/>
        <v>43221</v>
      </c>
      <c r="G37" s="229">
        <f t="shared" si="11"/>
        <v>43252</v>
      </c>
      <c r="H37" s="229">
        <f t="shared" si="11"/>
        <v>43282</v>
      </c>
      <c r="I37" s="229">
        <f t="shared" si="11"/>
        <v>43313</v>
      </c>
      <c r="J37" s="229">
        <f t="shared" si="11"/>
        <v>43344</v>
      </c>
      <c r="K37" s="229">
        <f t="shared" si="11"/>
        <v>43374</v>
      </c>
      <c r="L37" s="229">
        <f t="shared" si="11"/>
        <v>43405</v>
      </c>
      <c r="M37" s="229">
        <f t="shared" si="11"/>
        <v>43435</v>
      </c>
      <c r="N37" s="230" t="s">
        <v>226</v>
      </c>
    </row>
    <row r="38" spans="1:16" x14ac:dyDescent="0.2">
      <c r="A38" s="275" t="s">
        <v>114</v>
      </c>
      <c r="B38" s="273">
        <v>5833297.7620000001</v>
      </c>
      <c r="C38" s="273">
        <v>5903361.0930000003</v>
      </c>
      <c r="D38" s="273">
        <v>5627651.4330000002</v>
      </c>
      <c r="E38" s="273">
        <v>6038794.7130000005</v>
      </c>
      <c r="F38" s="273">
        <v>6061283.9859999996</v>
      </c>
      <c r="G38" s="273">
        <v>5842414.602</v>
      </c>
      <c r="H38" s="273">
        <v>5831969.0729999999</v>
      </c>
      <c r="I38" s="273">
        <v>5908433.5570000019</v>
      </c>
      <c r="J38" s="273">
        <v>5836334.4180000005</v>
      </c>
      <c r="K38" s="273">
        <v>6065007.6610000003</v>
      </c>
      <c r="L38" s="273">
        <v>5708355.3970000008</v>
      </c>
      <c r="M38" s="273">
        <v>5547688.523000001</v>
      </c>
      <c r="N38" s="270">
        <f>SUM(B38:M38)</f>
        <v>70204592.217999995</v>
      </c>
    </row>
    <row r="39" spans="1:16" x14ac:dyDescent="0.2">
      <c r="A39" s="275" t="s">
        <v>246</v>
      </c>
      <c r="B39" s="273">
        <v>51923761.625</v>
      </c>
      <c r="C39" s="273">
        <v>83844828.819000006</v>
      </c>
      <c r="D39" s="273">
        <v>16550318.004999999</v>
      </c>
      <c r="E39" s="273">
        <v>52598779.873999998</v>
      </c>
      <c r="F39" s="273">
        <v>51025804.240999997</v>
      </c>
      <c r="G39" s="273">
        <v>53857181.723000005</v>
      </c>
      <c r="H39" s="273">
        <v>54193014.815999992</v>
      </c>
      <c r="I39" s="273">
        <v>50846186.817000002</v>
      </c>
      <c r="J39" s="273">
        <v>59524700.609000005</v>
      </c>
      <c r="K39" s="273">
        <v>50962795.626000002</v>
      </c>
      <c r="L39" s="273">
        <v>52294545.349000007</v>
      </c>
      <c r="M39" s="273">
        <v>40049706.736000001</v>
      </c>
      <c r="N39" s="270">
        <f>SUM(B39:M39)</f>
        <v>617671624.24000001</v>
      </c>
    </row>
    <row r="40" spans="1:16" x14ac:dyDescent="0.2">
      <c r="A40" s="275" t="s">
        <v>247</v>
      </c>
      <c r="B40" s="273">
        <v>6000</v>
      </c>
      <c r="C40" s="273">
        <v>5400</v>
      </c>
      <c r="D40" s="273">
        <v>5400</v>
      </c>
      <c r="E40" s="273">
        <v>2496.6</v>
      </c>
      <c r="F40" s="273">
        <v>357143.4</v>
      </c>
      <c r="G40" s="273">
        <v>628320</v>
      </c>
      <c r="H40" s="273">
        <v>649320</v>
      </c>
      <c r="I40" s="273">
        <v>1006380</v>
      </c>
      <c r="J40" s="273">
        <v>750660</v>
      </c>
      <c r="K40" s="273">
        <v>794580</v>
      </c>
      <c r="L40" s="273">
        <v>235920</v>
      </c>
      <c r="M40" s="273">
        <v>5760</v>
      </c>
      <c r="N40" s="270">
        <f>SUM(B40:M40)</f>
        <v>4447380</v>
      </c>
    </row>
    <row r="41" spans="1:16" x14ac:dyDescent="0.2">
      <c r="A41" s="275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</row>
    <row r="42" spans="1:16" x14ac:dyDescent="0.2">
      <c r="A42" s="171" t="s">
        <v>79</v>
      </c>
      <c r="B42" s="271">
        <f t="shared" ref="B42:N42" si="12">SUM(B38:B40)</f>
        <v>57763059.387000002</v>
      </c>
      <c r="C42" s="271">
        <f t="shared" si="12"/>
        <v>89753589.912</v>
      </c>
      <c r="D42" s="271">
        <f t="shared" si="12"/>
        <v>22183369.438000001</v>
      </c>
      <c r="E42" s="271">
        <f t="shared" si="12"/>
        <v>58640071.186999999</v>
      </c>
      <c r="F42" s="271">
        <f t="shared" si="12"/>
        <v>57444231.626999997</v>
      </c>
      <c r="G42" s="271">
        <f t="shared" si="12"/>
        <v>60327916.325000003</v>
      </c>
      <c r="H42" s="271">
        <f t="shared" si="12"/>
        <v>60674303.888999991</v>
      </c>
      <c r="I42" s="271">
        <f t="shared" si="12"/>
        <v>57761000.374000005</v>
      </c>
      <c r="J42" s="271">
        <f t="shared" si="12"/>
        <v>66111695.027000003</v>
      </c>
      <c r="K42" s="271">
        <f t="shared" si="12"/>
        <v>57822383.287</v>
      </c>
      <c r="L42" s="271">
        <f t="shared" si="12"/>
        <v>58238820.746000007</v>
      </c>
      <c r="M42" s="271">
        <f t="shared" si="12"/>
        <v>45603155.259000003</v>
      </c>
      <c r="N42" s="271">
        <f t="shared" si="12"/>
        <v>692323596.45799994</v>
      </c>
    </row>
    <row r="43" spans="1:16" x14ac:dyDescent="0.2">
      <c r="A43" s="39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</row>
    <row r="44" spans="1:16" x14ac:dyDescent="0.2">
      <c r="A44" s="3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</row>
    <row r="45" spans="1:16" s="40" customFormat="1" ht="10.8" thickBot="1" x14ac:dyDescent="0.25">
      <c r="A45" s="236" t="s">
        <v>248</v>
      </c>
      <c r="B45" s="267">
        <f t="shared" ref="B45:N45" si="13">B42+B32</f>
        <v>2259706278.3437486</v>
      </c>
      <c r="C45" s="267">
        <f t="shared" si="13"/>
        <v>2003983353.8874586</v>
      </c>
      <c r="D45" s="267">
        <f t="shared" si="13"/>
        <v>1971783162.7121019</v>
      </c>
      <c r="E45" s="267">
        <f t="shared" si="13"/>
        <v>1768593257.0145457</v>
      </c>
      <c r="F45" s="267">
        <f t="shared" si="13"/>
        <v>1566193176.8680346</v>
      </c>
      <c r="G45" s="267">
        <f t="shared" si="13"/>
        <v>1459430757.3608019</v>
      </c>
      <c r="H45" s="267">
        <f t="shared" si="13"/>
        <v>1447794074.9991348</v>
      </c>
      <c r="I45" s="267">
        <f t="shared" si="13"/>
        <v>1612730685.8485682</v>
      </c>
      <c r="J45" s="267">
        <f t="shared" si="13"/>
        <v>1535320205.3367057</v>
      </c>
      <c r="K45" s="267">
        <f t="shared" si="13"/>
        <v>1485126897.41697</v>
      </c>
      <c r="L45" s="267">
        <f t="shared" si="13"/>
        <v>1725913085.4632292</v>
      </c>
      <c r="M45" s="267">
        <f t="shared" si="13"/>
        <v>2041405101.4459887</v>
      </c>
      <c r="N45" s="267">
        <f t="shared" si="13"/>
        <v>20877980036.697285</v>
      </c>
    </row>
    <row r="46" spans="1:16" ht="12.6" thickTop="1" x14ac:dyDescent="0.35">
      <c r="A46" s="39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</row>
    <row r="47" spans="1:16" x14ac:dyDescent="0.2">
      <c r="B47" s="222"/>
      <c r="C47" s="222"/>
      <c r="D47" s="222"/>
      <c r="E47" s="222"/>
      <c r="F47" s="222"/>
      <c r="G47" s="222"/>
      <c r="H47" s="222"/>
      <c r="I47" s="222"/>
    </row>
    <row r="48" spans="1:16" x14ac:dyDescent="0.2">
      <c r="B48" s="222"/>
      <c r="C48" s="222"/>
      <c r="D48" s="222"/>
      <c r="E48" s="222"/>
      <c r="F48" s="222"/>
      <c r="G48" s="222"/>
      <c r="H48" s="222"/>
      <c r="I48" s="222"/>
    </row>
    <row r="49" spans="2:9" x14ac:dyDescent="0.2">
      <c r="B49" s="222"/>
      <c r="C49" s="222"/>
      <c r="D49" s="222"/>
      <c r="E49" s="222"/>
      <c r="F49" s="222"/>
      <c r="G49" s="222"/>
      <c r="H49" s="222"/>
      <c r="I49" s="222"/>
    </row>
    <row r="50" spans="2:9" x14ac:dyDescent="0.2">
      <c r="B50" s="222"/>
      <c r="C50" s="222"/>
      <c r="D50" s="222"/>
      <c r="E50" s="222"/>
      <c r="F50" s="222"/>
      <c r="G50" s="222"/>
      <c r="H50" s="222"/>
      <c r="I50" s="222"/>
    </row>
    <row r="51" spans="2:9" x14ac:dyDescent="0.2">
      <c r="B51" s="222"/>
      <c r="C51" s="222"/>
      <c r="D51" s="222"/>
      <c r="E51" s="222"/>
      <c r="F51" s="222"/>
      <c r="G51" s="222"/>
      <c r="H51" s="222"/>
      <c r="I51" s="222"/>
    </row>
    <row r="52" spans="2:9" x14ac:dyDescent="0.2">
      <c r="B52" s="222"/>
      <c r="C52" s="222"/>
      <c r="D52" s="222"/>
      <c r="E52" s="222"/>
      <c r="F52" s="222"/>
      <c r="G52" s="222"/>
      <c r="H52" s="222"/>
      <c r="I52" s="222"/>
    </row>
    <row r="54" spans="2:9" x14ac:dyDescent="0.2">
      <c r="B54" s="222"/>
      <c r="C54" s="222"/>
      <c r="D54" s="222"/>
      <c r="E54" s="222"/>
      <c r="F54" s="222"/>
      <c r="G54" s="222"/>
      <c r="H54" s="222"/>
      <c r="I54" s="222"/>
    </row>
    <row r="55" spans="2:9" x14ac:dyDescent="0.2">
      <c r="B55" s="222"/>
      <c r="C55" s="222"/>
      <c r="D55" s="222"/>
      <c r="E55" s="222"/>
      <c r="F55" s="222"/>
      <c r="G55" s="222"/>
      <c r="H55" s="222"/>
      <c r="I55" s="222"/>
    </row>
  </sheetData>
  <printOptions horizontalCentered="1"/>
  <pageMargins left="0.45" right="0.45" top="0.75" bottom="0.75" header="0.3" footer="0.3"/>
  <pageSetup scale="7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3">
    <pageSetUpPr fitToPage="1"/>
  </sheetPr>
  <dimension ref="A1:N17"/>
  <sheetViews>
    <sheetView zoomScaleNormal="100" workbookViewId="0">
      <pane xSplit="1" ySplit="9" topLeftCell="B10" activePane="bottomRight" state="frozen"/>
      <selection activeCell="J45" sqref="J45"/>
      <selection pane="topRight" activeCell="J45" sqref="J45"/>
      <selection pane="bottomLeft" activeCell="J45" sqref="J45"/>
      <selection pane="bottomRight" activeCell="E15" sqref="E15"/>
    </sheetView>
  </sheetViews>
  <sheetFormatPr defaultColWidth="13.6640625" defaultRowHeight="10.199999999999999" x14ac:dyDescent="0.2"/>
  <cols>
    <col min="1" max="1" width="24.33203125" style="258" bestFit="1" customWidth="1"/>
    <col min="2" max="14" width="9.109375" style="258" customWidth="1"/>
    <col min="15" max="16384" width="13.6640625" style="258"/>
  </cols>
  <sheetData>
    <row r="1" spans="1:14" ht="14.4" x14ac:dyDescent="0.3">
      <c r="A1" s="398" t="s">
        <v>0</v>
      </c>
      <c r="B1" s="398"/>
      <c r="C1" s="398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14.4" x14ac:dyDescent="0.3">
      <c r="A2" s="398" t="s">
        <v>1</v>
      </c>
      <c r="B2" s="398"/>
      <c r="C2" s="398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ht="14.4" x14ac:dyDescent="0.3">
      <c r="A3" s="398" t="s">
        <v>425</v>
      </c>
      <c r="B3" s="398"/>
      <c r="C3" s="398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1:14" x14ac:dyDescent="0.2">
      <c r="A5" s="344" t="s">
        <v>249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</row>
    <row r="6" spans="1:14" x14ac:dyDescent="0.2">
      <c r="A6" s="344" t="s">
        <v>250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x14ac:dyDescent="0.2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</row>
    <row r="8" spans="1:14" x14ac:dyDescent="0.2">
      <c r="A8" s="344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</row>
    <row r="9" spans="1:14" x14ac:dyDescent="0.2">
      <c r="A9" s="345" t="s">
        <v>251</v>
      </c>
      <c r="B9" s="347" t="s">
        <v>369</v>
      </c>
      <c r="C9" s="347" t="s">
        <v>370</v>
      </c>
      <c r="D9" s="347" t="s">
        <v>371</v>
      </c>
      <c r="E9" s="347" t="s">
        <v>372</v>
      </c>
      <c r="F9" s="347" t="s">
        <v>373</v>
      </c>
      <c r="G9" s="347" t="s">
        <v>374</v>
      </c>
      <c r="H9" s="347" t="s">
        <v>375</v>
      </c>
      <c r="I9" s="347" t="s">
        <v>376</v>
      </c>
      <c r="J9" s="347" t="s">
        <v>377</v>
      </c>
      <c r="K9" s="347" t="s">
        <v>378</v>
      </c>
      <c r="L9" s="347" t="s">
        <v>379</v>
      </c>
      <c r="M9" s="347" t="s">
        <v>380</v>
      </c>
      <c r="N9" s="347" t="s">
        <v>174</v>
      </c>
    </row>
    <row r="11" spans="1:14" x14ac:dyDescent="0.2">
      <c r="A11" s="12" t="s">
        <v>82</v>
      </c>
      <c r="B11" s="260">
        <v>1005060</v>
      </c>
      <c r="C11" s="260">
        <v>1006215</v>
      </c>
      <c r="D11" s="260">
        <v>1006855</v>
      </c>
      <c r="E11" s="260">
        <v>1007514</v>
      </c>
      <c r="F11" s="260">
        <v>1008561</v>
      </c>
      <c r="G11" s="260">
        <v>1009696</v>
      </c>
      <c r="H11" s="260">
        <v>1010120</v>
      </c>
      <c r="I11" s="260">
        <v>1011178</v>
      </c>
      <c r="J11" s="260">
        <v>1012929</v>
      </c>
      <c r="K11" s="260">
        <v>1014406</v>
      </c>
      <c r="L11" s="260">
        <v>1016565</v>
      </c>
      <c r="M11" s="260">
        <v>1017763</v>
      </c>
      <c r="N11" s="259">
        <f>AVERAGE(B11:M11)</f>
        <v>1010571.8333333334</v>
      </c>
    </row>
    <row r="12" spans="1:14" x14ac:dyDescent="0.2">
      <c r="A12" s="12" t="s">
        <v>83</v>
      </c>
      <c r="B12" s="260">
        <v>120955</v>
      </c>
      <c r="C12" s="260">
        <v>121123</v>
      </c>
      <c r="D12" s="260">
        <v>121264</v>
      </c>
      <c r="E12" s="260">
        <v>121274</v>
      </c>
      <c r="F12" s="260">
        <v>121372</v>
      </c>
      <c r="G12" s="260">
        <v>121592</v>
      </c>
      <c r="H12" s="260">
        <v>121703</v>
      </c>
      <c r="I12" s="260">
        <v>121847</v>
      </c>
      <c r="J12" s="260">
        <v>121977</v>
      </c>
      <c r="K12" s="260">
        <v>122030</v>
      </c>
      <c r="L12" s="260">
        <v>121995</v>
      </c>
      <c r="M12" s="260">
        <v>121946</v>
      </c>
      <c r="N12" s="259">
        <f t="shared" ref="N12:N17" si="0">AVERAGE(B12:M12)</f>
        <v>121589.83333333333</v>
      </c>
    </row>
    <row r="13" spans="1:14" x14ac:dyDescent="0.2">
      <c r="A13" s="12" t="s">
        <v>381</v>
      </c>
      <c r="B13" s="260">
        <v>7975</v>
      </c>
      <c r="C13" s="260">
        <v>8063</v>
      </c>
      <c r="D13" s="260">
        <v>8192</v>
      </c>
      <c r="E13" s="260">
        <v>8342</v>
      </c>
      <c r="F13" s="260">
        <v>8463</v>
      </c>
      <c r="G13" s="260">
        <v>8400</v>
      </c>
      <c r="H13" s="260">
        <v>8392</v>
      </c>
      <c r="I13" s="260">
        <v>8400</v>
      </c>
      <c r="J13" s="260">
        <v>8391</v>
      </c>
      <c r="K13" s="260">
        <v>8381</v>
      </c>
      <c r="L13" s="260">
        <v>8352</v>
      </c>
      <c r="M13" s="260">
        <v>8345</v>
      </c>
      <c r="N13" s="259">
        <f t="shared" si="0"/>
        <v>8308</v>
      </c>
    </row>
    <row r="14" spans="1:14" x14ac:dyDescent="0.2">
      <c r="A14" s="12" t="s">
        <v>382</v>
      </c>
      <c r="B14" s="260">
        <v>130</v>
      </c>
      <c r="C14" s="260">
        <v>128</v>
      </c>
      <c r="D14" s="260">
        <v>128</v>
      </c>
      <c r="E14" s="260">
        <v>128</v>
      </c>
      <c r="F14" s="260">
        <v>128</v>
      </c>
      <c r="G14" s="260">
        <v>128</v>
      </c>
      <c r="H14" s="260">
        <v>129</v>
      </c>
      <c r="I14" s="260">
        <v>129</v>
      </c>
      <c r="J14" s="260">
        <v>129</v>
      </c>
      <c r="K14" s="260">
        <v>129</v>
      </c>
      <c r="L14" s="260">
        <v>129</v>
      </c>
      <c r="M14" s="260">
        <v>127</v>
      </c>
      <c r="N14" s="259">
        <f t="shared" si="0"/>
        <v>128.5</v>
      </c>
    </row>
    <row r="15" spans="1:14" x14ac:dyDescent="0.2">
      <c r="A15" s="12" t="s">
        <v>157</v>
      </c>
      <c r="B15" s="260">
        <v>803</v>
      </c>
      <c r="C15" s="260">
        <v>798</v>
      </c>
      <c r="D15" s="260">
        <v>799</v>
      </c>
      <c r="E15" s="260">
        <v>803</v>
      </c>
      <c r="F15" s="260">
        <v>832</v>
      </c>
      <c r="G15" s="260">
        <v>861</v>
      </c>
      <c r="H15" s="260">
        <v>859</v>
      </c>
      <c r="I15" s="260">
        <v>863</v>
      </c>
      <c r="J15" s="260">
        <v>863</v>
      </c>
      <c r="K15" s="260">
        <v>850</v>
      </c>
      <c r="L15" s="260">
        <v>820</v>
      </c>
      <c r="M15" s="260">
        <v>822</v>
      </c>
      <c r="N15" s="259">
        <f t="shared" si="0"/>
        <v>831.08333333333337</v>
      </c>
    </row>
    <row r="16" spans="1:14" x14ac:dyDescent="0.2">
      <c r="A16" s="12" t="s">
        <v>158</v>
      </c>
      <c r="B16" s="260">
        <v>482</v>
      </c>
      <c r="C16" s="260">
        <v>480</v>
      </c>
      <c r="D16" s="260">
        <v>481</v>
      </c>
      <c r="E16" s="260">
        <v>483</v>
      </c>
      <c r="F16" s="260">
        <v>482</v>
      </c>
      <c r="G16" s="260">
        <v>483</v>
      </c>
      <c r="H16" s="260">
        <v>483</v>
      </c>
      <c r="I16" s="260">
        <v>482</v>
      </c>
      <c r="J16" s="260">
        <v>481</v>
      </c>
      <c r="K16" s="260">
        <v>482</v>
      </c>
      <c r="L16" s="260">
        <v>482</v>
      </c>
      <c r="M16" s="260">
        <v>481</v>
      </c>
      <c r="N16" s="259">
        <f t="shared" si="0"/>
        <v>481.83333333333331</v>
      </c>
    </row>
    <row r="17" spans="1:14" x14ac:dyDescent="0.2">
      <c r="A17" s="12" t="s">
        <v>383</v>
      </c>
      <c r="B17" s="260">
        <v>25</v>
      </c>
      <c r="C17" s="260">
        <v>25</v>
      </c>
      <c r="D17" s="260">
        <v>25</v>
      </c>
      <c r="E17" s="260">
        <v>25</v>
      </c>
      <c r="F17" s="260">
        <v>25</v>
      </c>
      <c r="G17" s="260">
        <v>25</v>
      </c>
      <c r="H17" s="260">
        <v>25</v>
      </c>
      <c r="I17" s="260">
        <v>25</v>
      </c>
      <c r="J17" s="260">
        <v>25</v>
      </c>
      <c r="K17" s="260">
        <v>25</v>
      </c>
      <c r="L17" s="260">
        <v>25</v>
      </c>
      <c r="M17" s="260">
        <v>25</v>
      </c>
      <c r="N17" s="259">
        <f t="shared" si="0"/>
        <v>25</v>
      </c>
    </row>
  </sheetData>
  <mergeCells count="3">
    <mergeCell ref="A1:N1"/>
    <mergeCell ref="A2:N2"/>
    <mergeCell ref="A3:N3"/>
  </mergeCells>
  <printOptions horizontalCentered="1"/>
  <pageMargins left="0.45" right="0.45" top="0.75" bottom="0.75" header="0.3" footer="0.3"/>
  <pageSetup scale="9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pageSetUpPr fitToPage="1"/>
  </sheetPr>
  <dimension ref="A1:N19"/>
  <sheetViews>
    <sheetView workbookViewId="0">
      <selection activeCell="F8" sqref="F8"/>
    </sheetView>
  </sheetViews>
  <sheetFormatPr defaultColWidth="7.88671875" defaultRowHeight="10.199999999999999" outlineLevelCol="1" x14ac:dyDescent="0.2"/>
  <cols>
    <col min="1" max="1" width="3.88671875" style="3" bestFit="1" customWidth="1"/>
    <col min="2" max="2" width="38.33203125" style="3" bestFit="1" customWidth="1"/>
    <col min="3" max="3" width="43.109375" style="3" hidden="1" customWidth="1" outlineLevel="1"/>
    <col min="4" max="4" width="13.44140625" style="3" bestFit="1" customWidth="1" collapsed="1"/>
    <col min="5" max="5" width="15.33203125" style="3" bestFit="1" customWidth="1"/>
    <col min="6" max="6" width="15.6640625" style="3" bestFit="1" customWidth="1"/>
    <col min="7" max="7" width="14.44140625" style="3" bestFit="1" customWidth="1"/>
    <col min="8" max="9" width="11.5546875" style="3" bestFit="1" customWidth="1"/>
    <col min="10" max="10" width="14.5546875" style="3" bestFit="1" customWidth="1"/>
    <col min="11" max="11" width="15.44140625" style="3" bestFit="1" customWidth="1"/>
    <col min="12" max="12" width="14" style="3" bestFit="1" customWidth="1"/>
    <col min="13" max="13" width="4.6640625" style="3" customWidth="1"/>
    <col min="14" max="16384" width="7.88671875" style="3"/>
  </cols>
  <sheetData>
    <row r="1" spans="1:14" x14ac:dyDescent="0.2">
      <c r="A1" s="257" t="s">
        <v>453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x14ac:dyDescent="0.2">
      <c r="A2" s="257" t="s">
        <v>454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x14ac:dyDescent="0.2">
      <c r="A3" s="257" t="s">
        <v>455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x14ac:dyDescent="0.2">
      <c r="A4" s="257" t="s">
        <v>456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4" x14ac:dyDescent="0.2">
      <c r="B5" s="73"/>
      <c r="C5" s="73"/>
    </row>
    <row r="6" spans="1:14" x14ac:dyDescent="0.2">
      <c r="C6" s="74"/>
      <c r="E6" s="75" t="s">
        <v>211</v>
      </c>
      <c r="F6" s="76"/>
      <c r="G6" s="76"/>
      <c r="H6" s="76"/>
      <c r="I6" s="76"/>
      <c r="J6" s="76"/>
      <c r="K6" s="77"/>
      <c r="L6" s="78"/>
    </row>
    <row r="7" spans="1:14" ht="49.5" customHeight="1" thickBot="1" x14ac:dyDescent="0.25">
      <c r="A7" s="79" t="s">
        <v>58</v>
      </c>
      <c r="B7" s="80" t="s">
        <v>162</v>
      </c>
      <c r="C7" s="81" t="s">
        <v>6</v>
      </c>
      <c r="D7" s="82" t="s">
        <v>212</v>
      </c>
      <c r="E7" s="83" t="s">
        <v>213</v>
      </c>
      <c r="F7" s="84" t="s">
        <v>214</v>
      </c>
      <c r="G7" s="84" t="s">
        <v>215</v>
      </c>
      <c r="H7" s="84" t="s">
        <v>216</v>
      </c>
      <c r="I7" s="84" t="s">
        <v>217</v>
      </c>
      <c r="J7" s="84" t="s">
        <v>218</v>
      </c>
      <c r="K7" s="84" t="s">
        <v>219</v>
      </c>
      <c r="L7" s="256" t="s">
        <v>457</v>
      </c>
    </row>
    <row r="8" spans="1:14" x14ac:dyDescent="0.2">
      <c r="A8" s="85">
        <v>1</v>
      </c>
      <c r="B8" s="243" t="s">
        <v>458</v>
      </c>
      <c r="C8" s="243" t="s">
        <v>459</v>
      </c>
      <c r="D8" s="244"/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86"/>
    </row>
    <row r="9" spans="1:14" x14ac:dyDescent="0.2">
      <c r="A9" s="87">
        <f t="shared" ref="A9:A19" si="0">+A8+1</f>
        <v>2</v>
      </c>
      <c r="B9" s="254" t="s">
        <v>460</v>
      </c>
      <c r="C9" s="254" t="s">
        <v>461</v>
      </c>
      <c r="D9" s="245">
        <v>5207091968.3941822</v>
      </c>
      <c r="E9" s="88">
        <f t="shared" ref="E9:K9" si="1">+D9+E8</f>
        <v>5207091968.3941822</v>
      </c>
      <c r="F9" s="88">
        <f t="shared" si="1"/>
        <v>5207091968.3941822</v>
      </c>
      <c r="G9" s="88">
        <f>+F9+G8</f>
        <v>5207091968.3941822</v>
      </c>
      <c r="H9" s="88">
        <f t="shared" si="1"/>
        <v>5207091968.3941822</v>
      </c>
      <c r="I9" s="88">
        <f t="shared" si="1"/>
        <v>5207091968.3941822</v>
      </c>
      <c r="J9" s="88">
        <f t="shared" si="1"/>
        <v>5207091968.3941822</v>
      </c>
      <c r="K9" s="88">
        <f t="shared" si="1"/>
        <v>5207091968.3941822</v>
      </c>
      <c r="L9" s="88">
        <f>+K9</f>
        <v>5207091968.3941822</v>
      </c>
    </row>
    <row r="10" spans="1:14" x14ac:dyDescent="0.2">
      <c r="A10" s="87">
        <f t="shared" si="0"/>
        <v>3</v>
      </c>
      <c r="B10" s="254" t="s">
        <v>462</v>
      </c>
      <c r="C10" s="254" t="s">
        <v>463</v>
      </c>
      <c r="D10" s="246">
        <v>7.5999999999999998E-2</v>
      </c>
      <c r="E10" s="238">
        <v>7.5999999999999998E-2</v>
      </c>
      <c r="F10" s="238">
        <v>7.5999999999999998E-2</v>
      </c>
      <c r="G10" s="238">
        <v>7.5999999999999998E-2</v>
      </c>
      <c r="H10" s="238">
        <v>7.5999999999999998E-2</v>
      </c>
      <c r="I10" s="238">
        <v>7.5999999999999998E-2</v>
      </c>
      <c r="J10" s="238">
        <v>7.5999999999999998E-2</v>
      </c>
      <c r="K10" s="238">
        <v>7.5999999999999998E-2</v>
      </c>
      <c r="L10" s="238">
        <v>7.5999999999999998E-2</v>
      </c>
    </row>
    <row r="11" spans="1:14" x14ac:dyDescent="0.2">
      <c r="A11" s="87">
        <f t="shared" si="0"/>
        <v>4</v>
      </c>
      <c r="B11" s="254" t="s">
        <v>464</v>
      </c>
      <c r="C11" s="254" t="s">
        <v>465</v>
      </c>
      <c r="D11" s="247">
        <f>ROUND(D9*D10,0)</f>
        <v>395738990</v>
      </c>
      <c r="E11" s="88">
        <f t="shared" ref="E11:L11" si="2">ROUND(E9*E10,0)</f>
        <v>395738990</v>
      </c>
      <c r="F11" s="88">
        <f t="shared" si="2"/>
        <v>395738990</v>
      </c>
      <c r="G11" s="88">
        <f t="shared" si="2"/>
        <v>395738990</v>
      </c>
      <c r="H11" s="88">
        <f t="shared" si="2"/>
        <v>395738990</v>
      </c>
      <c r="I11" s="88">
        <f t="shared" si="2"/>
        <v>395738990</v>
      </c>
      <c r="J11" s="88">
        <f t="shared" si="2"/>
        <v>395738990</v>
      </c>
      <c r="K11" s="88">
        <f t="shared" si="2"/>
        <v>395738990</v>
      </c>
      <c r="L11" s="88">
        <f t="shared" si="2"/>
        <v>395738990</v>
      </c>
    </row>
    <row r="12" spans="1:14" x14ac:dyDescent="0.2">
      <c r="A12" s="87">
        <f t="shared" si="0"/>
        <v>5</v>
      </c>
      <c r="B12" s="254" t="s">
        <v>466</v>
      </c>
      <c r="C12" s="254" t="s">
        <v>459</v>
      </c>
      <c r="D12" s="248">
        <v>0</v>
      </c>
      <c r="E12" s="242">
        <v>-3965157</v>
      </c>
      <c r="F12" s="242">
        <v>7697936.1261254586</v>
      </c>
      <c r="G12" s="242">
        <v>496558</v>
      </c>
      <c r="H12" s="242">
        <v>-303154</v>
      </c>
      <c r="I12" s="242">
        <v>68620.043849999958</v>
      </c>
      <c r="J12" s="242">
        <v>-66597.474512874614</v>
      </c>
      <c r="K12" s="242">
        <v>11000.847433334107</v>
      </c>
      <c r="L12" s="88"/>
    </row>
    <row r="13" spans="1:14" x14ac:dyDescent="0.2">
      <c r="A13" s="87">
        <f t="shared" si="0"/>
        <v>6</v>
      </c>
      <c r="B13" s="254" t="s">
        <v>467</v>
      </c>
      <c r="C13" s="254" t="s">
        <v>468</v>
      </c>
      <c r="D13" s="247">
        <v>370894367.17905235</v>
      </c>
      <c r="E13" s="88">
        <f t="shared" ref="E13:K13" si="3">+D13+E12</f>
        <v>366929210.17905235</v>
      </c>
      <c r="F13" s="88">
        <f t="shared" si="3"/>
        <v>374627146.30517781</v>
      </c>
      <c r="G13" s="88">
        <f t="shared" si="3"/>
        <v>375123704.30517781</v>
      </c>
      <c r="H13" s="88">
        <f t="shared" si="3"/>
        <v>374820550.30517781</v>
      </c>
      <c r="I13" s="88">
        <f t="shared" si="3"/>
        <v>374889170.34902781</v>
      </c>
      <c r="J13" s="88">
        <f t="shared" si="3"/>
        <v>374822572.87451494</v>
      </c>
      <c r="K13" s="88">
        <f t="shared" si="3"/>
        <v>374833573.72194827</v>
      </c>
      <c r="L13" s="88">
        <f>+K13</f>
        <v>374833573.72194827</v>
      </c>
      <c r="M13" s="1"/>
      <c r="N13" s="2"/>
    </row>
    <row r="14" spans="1:14" x14ac:dyDescent="0.2">
      <c r="A14" s="87">
        <f t="shared" si="0"/>
        <v>7</v>
      </c>
      <c r="B14" s="254" t="s">
        <v>469</v>
      </c>
      <c r="C14" s="254" t="s">
        <v>470</v>
      </c>
      <c r="D14" s="249">
        <f t="shared" ref="D14:L14" si="4">ROUND(D13-D11,0)</f>
        <v>-24844623</v>
      </c>
      <c r="E14" s="89">
        <f t="shared" si="4"/>
        <v>-28809780</v>
      </c>
      <c r="F14" s="89">
        <f t="shared" si="4"/>
        <v>-21111844</v>
      </c>
      <c r="G14" s="89">
        <f t="shared" si="4"/>
        <v>-20615286</v>
      </c>
      <c r="H14" s="89">
        <f t="shared" si="4"/>
        <v>-20918440</v>
      </c>
      <c r="I14" s="89">
        <f t="shared" si="4"/>
        <v>-20849820</v>
      </c>
      <c r="J14" s="89">
        <f t="shared" si="4"/>
        <v>-20916417</v>
      </c>
      <c r="K14" s="89">
        <f t="shared" si="4"/>
        <v>-20905416</v>
      </c>
      <c r="L14" s="89">
        <f t="shared" si="4"/>
        <v>-20905416</v>
      </c>
    </row>
    <row r="15" spans="1:14" x14ac:dyDescent="0.2">
      <c r="A15" s="87">
        <f t="shared" si="0"/>
        <v>8</v>
      </c>
      <c r="B15" s="254" t="s">
        <v>471</v>
      </c>
      <c r="C15" s="254" t="s">
        <v>472</v>
      </c>
      <c r="D15" s="247">
        <f t="shared" ref="D15:L15" si="5">IF(D14&lt;0,0,D14)</f>
        <v>0</v>
      </c>
      <c r="E15" s="88">
        <f t="shared" si="5"/>
        <v>0</v>
      </c>
      <c r="F15" s="88">
        <f t="shared" si="5"/>
        <v>0</v>
      </c>
      <c r="G15" s="88">
        <f t="shared" si="5"/>
        <v>0</v>
      </c>
      <c r="H15" s="88">
        <f t="shared" si="5"/>
        <v>0</v>
      </c>
      <c r="I15" s="88">
        <f t="shared" si="5"/>
        <v>0</v>
      </c>
      <c r="J15" s="88">
        <f t="shared" si="5"/>
        <v>0</v>
      </c>
      <c r="K15" s="88">
        <f t="shared" si="5"/>
        <v>0</v>
      </c>
      <c r="L15" s="88">
        <f t="shared" si="5"/>
        <v>0</v>
      </c>
    </row>
    <row r="16" spans="1:14" x14ac:dyDescent="0.2">
      <c r="A16" s="87">
        <f t="shared" si="0"/>
        <v>9</v>
      </c>
      <c r="B16" s="254" t="s">
        <v>473</v>
      </c>
      <c r="C16" s="254" t="s">
        <v>474</v>
      </c>
      <c r="D16" s="250">
        <v>0.5</v>
      </c>
      <c r="E16" s="240">
        <v>0.5</v>
      </c>
      <c r="F16" s="240">
        <v>0.5</v>
      </c>
      <c r="G16" s="240">
        <v>0.5</v>
      </c>
      <c r="H16" s="240">
        <v>0.5</v>
      </c>
      <c r="I16" s="240">
        <v>0.5</v>
      </c>
      <c r="J16" s="240">
        <v>0.5</v>
      </c>
      <c r="K16" s="240">
        <v>0.5</v>
      </c>
      <c r="L16" s="240">
        <v>0.5</v>
      </c>
    </row>
    <row r="17" spans="1:12" x14ac:dyDescent="0.2">
      <c r="A17" s="87">
        <f t="shared" si="0"/>
        <v>10</v>
      </c>
      <c r="B17" s="254" t="s">
        <v>475</v>
      </c>
      <c r="C17" s="254" t="s">
        <v>476</v>
      </c>
      <c r="D17" s="251">
        <f t="shared" ref="D17:L17" si="6">ROUND(D15*D16,0)</f>
        <v>0</v>
      </c>
      <c r="E17" s="90">
        <f t="shared" si="6"/>
        <v>0</v>
      </c>
      <c r="F17" s="90">
        <f t="shared" si="6"/>
        <v>0</v>
      </c>
      <c r="G17" s="90">
        <f t="shared" si="6"/>
        <v>0</v>
      </c>
      <c r="H17" s="90">
        <f t="shared" si="6"/>
        <v>0</v>
      </c>
      <c r="I17" s="90">
        <f t="shared" si="6"/>
        <v>0</v>
      </c>
      <c r="J17" s="90">
        <f t="shared" si="6"/>
        <v>0</v>
      </c>
      <c r="K17" s="90">
        <f t="shared" si="6"/>
        <v>0</v>
      </c>
      <c r="L17" s="90">
        <f t="shared" si="6"/>
        <v>0</v>
      </c>
    </row>
    <row r="18" spans="1:12" x14ac:dyDescent="0.2">
      <c r="A18" s="87">
        <f t="shared" si="0"/>
        <v>11</v>
      </c>
      <c r="B18" s="254" t="s">
        <v>155</v>
      </c>
      <c r="C18" s="254" t="s">
        <v>477</v>
      </c>
      <c r="D18" s="252">
        <v>0.75238499999999997</v>
      </c>
      <c r="E18" s="239">
        <v>0.75238499999999997</v>
      </c>
      <c r="F18" s="239">
        <v>0.75238499999999997</v>
      </c>
      <c r="G18" s="239">
        <v>0.75238499999999997</v>
      </c>
      <c r="H18" s="239">
        <v>0.75238499999999997</v>
      </c>
      <c r="I18" s="239">
        <v>0.75238499999999997</v>
      </c>
      <c r="J18" s="239">
        <v>0.75238499999999997</v>
      </c>
      <c r="K18" s="239">
        <v>0.75238499999999997</v>
      </c>
      <c r="L18" s="239">
        <v>0.75238499999999997</v>
      </c>
    </row>
    <row r="19" spans="1:12" x14ac:dyDescent="0.2">
      <c r="A19" s="91">
        <f t="shared" si="0"/>
        <v>12</v>
      </c>
      <c r="B19" s="255" t="s">
        <v>478</v>
      </c>
      <c r="C19" s="255" t="s">
        <v>479</v>
      </c>
      <c r="D19" s="253">
        <f>ROUND(+D17/D18,0)</f>
        <v>0</v>
      </c>
      <c r="E19" s="92">
        <f t="shared" ref="E19:K19" si="7">+ROUND((E17-D17)/E18,0)</f>
        <v>0</v>
      </c>
      <c r="F19" s="92">
        <f t="shared" si="7"/>
        <v>0</v>
      </c>
      <c r="G19" s="92">
        <f t="shared" si="7"/>
        <v>0</v>
      </c>
      <c r="H19" s="92">
        <f t="shared" si="7"/>
        <v>0</v>
      </c>
      <c r="I19" s="92">
        <f t="shared" si="7"/>
        <v>0</v>
      </c>
      <c r="J19" s="92">
        <f t="shared" si="7"/>
        <v>0</v>
      </c>
      <c r="K19" s="92">
        <f t="shared" si="7"/>
        <v>0</v>
      </c>
      <c r="L19" s="93">
        <f>ROUND(+L17/L18,0)</f>
        <v>0</v>
      </c>
    </row>
  </sheetData>
  <printOptions horizontalCentered="1"/>
  <pageMargins left="0.45" right="0.45" top="0.75" bottom="0.75" header="0.3" footer="0.3"/>
  <pageSetup scale="6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5">
    <pageSetUpPr fitToPage="1"/>
  </sheetPr>
  <dimension ref="A1:E22"/>
  <sheetViews>
    <sheetView workbookViewId="0">
      <selection activeCell="B21" sqref="B21"/>
    </sheetView>
  </sheetViews>
  <sheetFormatPr defaultRowHeight="10.199999999999999" x14ac:dyDescent="0.2"/>
  <cols>
    <col min="1" max="1" width="5.109375" style="94" bestFit="1" customWidth="1"/>
    <col min="2" max="2" width="51" style="94" bestFit="1" customWidth="1"/>
    <col min="3" max="3" width="1.6640625" style="94" customWidth="1"/>
    <col min="4" max="4" width="8.33203125" style="94" bestFit="1" customWidth="1"/>
    <col min="5" max="5" width="12.109375" style="94" bestFit="1" customWidth="1"/>
    <col min="6" max="256" width="8.88671875" style="94"/>
    <col min="257" max="257" width="5" style="94" bestFit="1" customWidth="1"/>
    <col min="258" max="258" width="63" style="94" bestFit="1" customWidth="1"/>
    <col min="259" max="259" width="1.6640625" style="94" customWidth="1"/>
    <col min="260" max="260" width="7.33203125" style="94" bestFit="1" customWidth="1"/>
    <col min="261" max="512" width="8.88671875" style="94"/>
    <col min="513" max="513" width="5" style="94" bestFit="1" customWidth="1"/>
    <col min="514" max="514" width="63" style="94" bestFit="1" customWidth="1"/>
    <col min="515" max="515" width="1.6640625" style="94" customWidth="1"/>
    <col min="516" max="516" width="7.33203125" style="94" bestFit="1" customWidth="1"/>
    <col min="517" max="768" width="8.88671875" style="94"/>
    <col min="769" max="769" width="5" style="94" bestFit="1" customWidth="1"/>
    <col min="770" max="770" width="63" style="94" bestFit="1" customWidth="1"/>
    <col min="771" max="771" width="1.6640625" style="94" customWidth="1"/>
    <col min="772" max="772" width="7.33203125" style="94" bestFit="1" customWidth="1"/>
    <col min="773" max="1024" width="8.88671875" style="94"/>
    <col min="1025" max="1025" width="5" style="94" bestFit="1" customWidth="1"/>
    <col min="1026" max="1026" width="63" style="94" bestFit="1" customWidth="1"/>
    <col min="1027" max="1027" width="1.6640625" style="94" customWidth="1"/>
    <col min="1028" max="1028" width="7.33203125" style="94" bestFit="1" customWidth="1"/>
    <col min="1029" max="1280" width="8.88671875" style="94"/>
    <col min="1281" max="1281" width="5" style="94" bestFit="1" customWidth="1"/>
    <col min="1282" max="1282" width="63" style="94" bestFit="1" customWidth="1"/>
    <col min="1283" max="1283" width="1.6640625" style="94" customWidth="1"/>
    <col min="1284" max="1284" width="7.33203125" style="94" bestFit="1" customWidth="1"/>
    <col min="1285" max="1536" width="8.88671875" style="94"/>
    <col min="1537" max="1537" width="5" style="94" bestFit="1" customWidth="1"/>
    <col min="1538" max="1538" width="63" style="94" bestFit="1" customWidth="1"/>
    <col min="1539" max="1539" width="1.6640625" style="94" customWidth="1"/>
    <col min="1540" max="1540" width="7.33203125" style="94" bestFit="1" customWidth="1"/>
    <col min="1541" max="1792" width="8.88671875" style="94"/>
    <col min="1793" max="1793" width="5" style="94" bestFit="1" customWidth="1"/>
    <col min="1794" max="1794" width="63" style="94" bestFit="1" customWidth="1"/>
    <col min="1795" max="1795" width="1.6640625" style="94" customWidth="1"/>
    <col min="1796" max="1796" width="7.33203125" style="94" bestFit="1" customWidth="1"/>
    <col min="1797" max="2048" width="8.88671875" style="94"/>
    <col min="2049" max="2049" width="5" style="94" bestFit="1" customWidth="1"/>
    <col min="2050" max="2050" width="63" style="94" bestFit="1" customWidth="1"/>
    <col min="2051" max="2051" width="1.6640625" style="94" customWidth="1"/>
    <col min="2052" max="2052" width="7.33203125" style="94" bestFit="1" customWidth="1"/>
    <col min="2053" max="2304" width="8.88671875" style="94"/>
    <col min="2305" max="2305" width="5" style="94" bestFit="1" customWidth="1"/>
    <col min="2306" max="2306" width="63" style="94" bestFit="1" customWidth="1"/>
    <col min="2307" max="2307" width="1.6640625" style="94" customWidth="1"/>
    <col min="2308" max="2308" width="7.33203125" style="94" bestFit="1" customWidth="1"/>
    <col min="2309" max="2560" width="8.88671875" style="94"/>
    <col min="2561" max="2561" width="5" style="94" bestFit="1" customWidth="1"/>
    <col min="2562" max="2562" width="63" style="94" bestFit="1" customWidth="1"/>
    <col min="2563" max="2563" width="1.6640625" style="94" customWidth="1"/>
    <col min="2564" max="2564" width="7.33203125" style="94" bestFit="1" customWidth="1"/>
    <col min="2565" max="2816" width="8.88671875" style="94"/>
    <col min="2817" max="2817" width="5" style="94" bestFit="1" customWidth="1"/>
    <col min="2818" max="2818" width="63" style="94" bestFit="1" customWidth="1"/>
    <col min="2819" max="2819" width="1.6640625" style="94" customWidth="1"/>
    <col min="2820" max="2820" width="7.33203125" style="94" bestFit="1" customWidth="1"/>
    <col min="2821" max="3072" width="8.88671875" style="94"/>
    <col min="3073" max="3073" width="5" style="94" bestFit="1" customWidth="1"/>
    <col min="3074" max="3074" width="63" style="94" bestFit="1" customWidth="1"/>
    <col min="3075" max="3075" width="1.6640625" style="94" customWidth="1"/>
    <col min="3076" max="3076" width="7.33203125" style="94" bestFit="1" customWidth="1"/>
    <col min="3077" max="3328" width="8.88671875" style="94"/>
    <col min="3329" max="3329" width="5" style="94" bestFit="1" customWidth="1"/>
    <col min="3330" max="3330" width="63" style="94" bestFit="1" customWidth="1"/>
    <col min="3331" max="3331" width="1.6640625" style="94" customWidth="1"/>
    <col min="3332" max="3332" width="7.33203125" style="94" bestFit="1" customWidth="1"/>
    <col min="3333" max="3584" width="8.88671875" style="94"/>
    <col min="3585" max="3585" width="5" style="94" bestFit="1" customWidth="1"/>
    <col min="3586" max="3586" width="63" style="94" bestFit="1" customWidth="1"/>
    <col min="3587" max="3587" width="1.6640625" style="94" customWidth="1"/>
    <col min="3588" max="3588" width="7.33203125" style="94" bestFit="1" customWidth="1"/>
    <col min="3589" max="3840" width="8.88671875" style="94"/>
    <col min="3841" max="3841" width="5" style="94" bestFit="1" customWidth="1"/>
    <col min="3842" max="3842" width="63" style="94" bestFit="1" customWidth="1"/>
    <col min="3843" max="3843" width="1.6640625" style="94" customWidth="1"/>
    <col min="3844" max="3844" width="7.33203125" style="94" bestFit="1" customWidth="1"/>
    <col min="3845" max="4096" width="8.88671875" style="94"/>
    <col min="4097" max="4097" width="5" style="94" bestFit="1" customWidth="1"/>
    <col min="4098" max="4098" width="63" style="94" bestFit="1" customWidth="1"/>
    <col min="4099" max="4099" width="1.6640625" style="94" customWidth="1"/>
    <col min="4100" max="4100" width="7.33203125" style="94" bestFit="1" customWidth="1"/>
    <col min="4101" max="4352" width="8.88671875" style="94"/>
    <col min="4353" max="4353" width="5" style="94" bestFit="1" customWidth="1"/>
    <col min="4354" max="4354" width="63" style="94" bestFit="1" customWidth="1"/>
    <col min="4355" max="4355" width="1.6640625" style="94" customWidth="1"/>
    <col min="4356" max="4356" width="7.33203125" style="94" bestFit="1" customWidth="1"/>
    <col min="4357" max="4608" width="8.88671875" style="94"/>
    <col min="4609" max="4609" width="5" style="94" bestFit="1" customWidth="1"/>
    <col min="4610" max="4610" width="63" style="94" bestFit="1" customWidth="1"/>
    <col min="4611" max="4611" width="1.6640625" style="94" customWidth="1"/>
    <col min="4612" max="4612" width="7.33203125" style="94" bestFit="1" customWidth="1"/>
    <col min="4613" max="4864" width="8.88671875" style="94"/>
    <col min="4865" max="4865" width="5" style="94" bestFit="1" customWidth="1"/>
    <col min="4866" max="4866" width="63" style="94" bestFit="1" customWidth="1"/>
    <col min="4867" max="4867" width="1.6640625" style="94" customWidth="1"/>
    <col min="4868" max="4868" width="7.33203125" style="94" bestFit="1" customWidth="1"/>
    <col min="4869" max="5120" width="8.88671875" style="94"/>
    <col min="5121" max="5121" width="5" style="94" bestFit="1" customWidth="1"/>
    <col min="5122" max="5122" width="63" style="94" bestFit="1" customWidth="1"/>
    <col min="5123" max="5123" width="1.6640625" style="94" customWidth="1"/>
    <col min="5124" max="5124" width="7.33203125" style="94" bestFit="1" customWidth="1"/>
    <col min="5125" max="5376" width="8.88671875" style="94"/>
    <col min="5377" max="5377" width="5" style="94" bestFit="1" customWidth="1"/>
    <col min="5378" max="5378" width="63" style="94" bestFit="1" customWidth="1"/>
    <col min="5379" max="5379" width="1.6640625" style="94" customWidth="1"/>
    <col min="5380" max="5380" width="7.33203125" style="94" bestFit="1" customWidth="1"/>
    <col min="5381" max="5632" width="8.88671875" style="94"/>
    <col min="5633" max="5633" width="5" style="94" bestFit="1" customWidth="1"/>
    <col min="5634" max="5634" width="63" style="94" bestFit="1" customWidth="1"/>
    <col min="5635" max="5635" width="1.6640625" style="94" customWidth="1"/>
    <col min="5636" max="5636" width="7.33203125" style="94" bestFit="1" customWidth="1"/>
    <col min="5637" max="5888" width="8.88671875" style="94"/>
    <col min="5889" max="5889" width="5" style="94" bestFit="1" customWidth="1"/>
    <col min="5890" max="5890" width="63" style="94" bestFit="1" customWidth="1"/>
    <col min="5891" max="5891" width="1.6640625" style="94" customWidth="1"/>
    <col min="5892" max="5892" width="7.33203125" style="94" bestFit="1" customWidth="1"/>
    <col min="5893" max="6144" width="8.88671875" style="94"/>
    <col min="6145" max="6145" width="5" style="94" bestFit="1" customWidth="1"/>
    <col min="6146" max="6146" width="63" style="94" bestFit="1" customWidth="1"/>
    <col min="6147" max="6147" width="1.6640625" style="94" customWidth="1"/>
    <col min="6148" max="6148" width="7.33203125" style="94" bestFit="1" customWidth="1"/>
    <col min="6149" max="6400" width="8.88671875" style="94"/>
    <col min="6401" max="6401" width="5" style="94" bestFit="1" customWidth="1"/>
    <col min="6402" max="6402" width="63" style="94" bestFit="1" customWidth="1"/>
    <col min="6403" max="6403" width="1.6640625" style="94" customWidth="1"/>
    <col min="6404" max="6404" width="7.33203125" style="94" bestFit="1" customWidth="1"/>
    <col min="6405" max="6656" width="8.88671875" style="94"/>
    <col min="6657" max="6657" width="5" style="94" bestFit="1" customWidth="1"/>
    <col min="6658" max="6658" width="63" style="94" bestFit="1" customWidth="1"/>
    <col min="6659" max="6659" width="1.6640625" style="94" customWidth="1"/>
    <col min="6660" max="6660" width="7.33203125" style="94" bestFit="1" customWidth="1"/>
    <col min="6661" max="6912" width="8.88671875" style="94"/>
    <col min="6913" max="6913" width="5" style="94" bestFit="1" customWidth="1"/>
    <col min="6914" max="6914" width="63" style="94" bestFit="1" customWidth="1"/>
    <col min="6915" max="6915" width="1.6640625" style="94" customWidth="1"/>
    <col min="6916" max="6916" width="7.33203125" style="94" bestFit="1" customWidth="1"/>
    <col min="6917" max="7168" width="8.88671875" style="94"/>
    <col min="7169" max="7169" width="5" style="94" bestFit="1" customWidth="1"/>
    <col min="7170" max="7170" width="63" style="94" bestFit="1" customWidth="1"/>
    <col min="7171" max="7171" width="1.6640625" style="94" customWidth="1"/>
    <col min="7172" max="7172" width="7.33203125" style="94" bestFit="1" customWidth="1"/>
    <col min="7173" max="7424" width="8.88671875" style="94"/>
    <col min="7425" max="7425" width="5" style="94" bestFit="1" customWidth="1"/>
    <col min="7426" max="7426" width="63" style="94" bestFit="1" customWidth="1"/>
    <col min="7427" max="7427" width="1.6640625" style="94" customWidth="1"/>
    <col min="7428" max="7428" width="7.33203125" style="94" bestFit="1" customWidth="1"/>
    <col min="7429" max="7680" width="8.88671875" style="94"/>
    <col min="7681" max="7681" width="5" style="94" bestFit="1" customWidth="1"/>
    <col min="7682" max="7682" width="63" style="94" bestFit="1" customWidth="1"/>
    <col min="7683" max="7683" width="1.6640625" style="94" customWidth="1"/>
    <col min="7684" max="7684" width="7.33203125" style="94" bestFit="1" customWidth="1"/>
    <col min="7685" max="7936" width="8.88671875" style="94"/>
    <col min="7937" max="7937" width="5" style="94" bestFit="1" customWidth="1"/>
    <col min="7938" max="7938" width="63" style="94" bestFit="1" customWidth="1"/>
    <col min="7939" max="7939" width="1.6640625" style="94" customWidth="1"/>
    <col min="7940" max="7940" width="7.33203125" style="94" bestFit="1" customWidth="1"/>
    <col min="7941" max="8192" width="8.88671875" style="94"/>
    <col min="8193" max="8193" width="5" style="94" bestFit="1" customWidth="1"/>
    <col min="8194" max="8194" width="63" style="94" bestFit="1" customWidth="1"/>
    <col min="8195" max="8195" width="1.6640625" style="94" customWidth="1"/>
    <col min="8196" max="8196" width="7.33203125" style="94" bestFit="1" customWidth="1"/>
    <col min="8197" max="8448" width="8.88671875" style="94"/>
    <col min="8449" max="8449" width="5" style="94" bestFit="1" customWidth="1"/>
    <col min="8450" max="8450" width="63" style="94" bestFit="1" customWidth="1"/>
    <col min="8451" max="8451" width="1.6640625" style="94" customWidth="1"/>
    <col min="8452" max="8452" width="7.33203125" style="94" bestFit="1" customWidth="1"/>
    <col min="8453" max="8704" width="8.88671875" style="94"/>
    <col min="8705" max="8705" width="5" style="94" bestFit="1" customWidth="1"/>
    <col min="8706" max="8706" width="63" style="94" bestFit="1" customWidth="1"/>
    <col min="8707" max="8707" width="1.6640625" style="94" customWidth="1"/>
    <col min="8708" max="8708" width="7.33203125" style="94" bestFit="1" customWidth="1"/>
    <col min="8709" max="8960" width="8.88671875" style="94"/>
    <col min="8961" max="8961" width="5" style="94" bestFit="1" customWidth="1"/>
    <col min="8962" max="8962" width="63" style="94" bestFit="1" customWidth="1"/>
    <col min="8963" max="8963" width="1.6640625" style="94" customWidth="1"/>
    <col min="8964" max="8964" width="7.33203125" style="94" bestFit="1" customWidth="1"/>
    <col min="8965" max="9216" width="8.88671875" style="94"/>
    <col min="9217" max="9217" width="5" style="94" bestFit="1" customWidth="1"/>
    <col min="9218" max="9218" width="63" style="94" bestFit="1" customWidth="1"/>
    <col min="9219" max="9219" width="1.6640625" style="94" customWidth="1"/>
    <col min="9220" max="9220" width="7.33203125" style="94" bestFit="1" customWidth="1"/>
    <col min="9221" max="9472" width="8.88671875" style="94"/>
    <col min="9473" max="9473" width="5" style="94" bestFit="1" customWidth="1"/>
    <col min="9474" max="9474" width="63" style="94" bestFit="1" customWidth="1"/>
    <col min="9475" max="9475" width="1.6640625" style="94" customWidth="1"/>
    <col min="9476" max="9476" width="7.33203125" style="94" bestFit="1" customWidth="1"/>
    <col min="9477" max="9728" width="8.88671875" style="94"/>
    <col min="9729" max="9729" width="5" style="94" bestFit="1" customWidth="1"/>
    <col min="9730" max="9730" width="63" style="94" bestFit="1" customWidth="1"/>
    <col min="9731" max="9731" width="1.6640625" style="94" customWidth="1"/>
    <col min="9732" max="9732" width="7.33203125" style="94" bestFit="1" customWidth="1"/>
    <col min="9733" max="9984" width="8.88671875" style="94"/>
    <col min="9985" max="9985" width="5" style="94" bestFit="1" customWidth="1"/>
    <col min="9986" max="9986" width="63" style="94" bestFit="1" customWidth="1"/>
    <col min="9987" max="9987" width="1.6640625" style="94" customWidth="1"/>
    <col min="9988" max="9988" width="7.33203125" style="94" bestFit="1" customWidth="1"/>
    <col min="9989" max="10240" width="8.88671875" style="94"/>
    <col min="10241" max="10241" width="5" style="94" bestFit="1" customWidth="1"/>
    <col min="10242" max="10242" width="63" style="94" bestFit="1" customWidth="1"/>
    <col min="10243" max="10243" width="1.6640625" style="94" customWidth="1"/>
    <col min="10244" max="10244" width="7.33203125" style="94" bestFit="1" customWidth="1"/>
    <col min="10245" max="10496" width="8.88671875" style="94"/>
    <col min="10497" max="10497" width="5" style="94" bestFit="1" customWidth="1"/>
    <col min="10498" max="10498" width="63" style="94" bestFit="1" customWidth="1"/>
    <col min="10499" max="10499" width="1.6640625" style="94" customWidth="1"/>
    <col min="10500" max="10500" width="7.33203125" style="94" bestFit="1" customWidth="1"/>
    <col min="10501" max="10752" width="8.88671875" style="94"/>
    <col min="10753" max="10753" width="5" style="94" bestFit="1" customWidth="1"/>
    <col min="10754" max="10754" width="63" style="94" bestFit="1" customWidth="1"/>
    <col min="10755" max="10755" width="1.6640625" style="94" customWidth="1"/>
    <col min="10756" max="10756" width="7.33203125" style="94" bestFit="1" customWidth="1"/>
    <col min="10757" max="11008" width="8.88671875" style="94"/>
    <col min="11009" max="11009" width="5" style="94" bestFit="1" customWidth="1"/>
    <col min="11010" max="11010" width="63" style="94" bestFit="1" customWidth="1"/>
    <col min="11011" max="11011" width="1.6640625" style="94" customWidth="1"/>
    <col min="11012" max="11012" width="7.33203125" style="94" bestFit="1" customWidth="1"/>
    <col min="11013" max="11264" width="8.88671875" style="94"/>
    <col min="11265" max="11265" width="5" style="94" bestFit="1" customWidth="1"/>
    <col min="11266" max="11266" width="63" style="94" bestFit="1" customWidth="1"/>
    <col min="11267" max="11267" width="1.6640625" style="94" customWidth="1"/>
    <col min="11268" max="11268" width="7.33203125" style="94" bestFit="1" customWidth="1"/>
    <col min="11269" max="11520" width="8.88671875" style="94"/>
    <col min="11521" max="11521" width="5" style="94" bestFit="1" customWidth="1"/>
    <col min="11522" max="11522" width="63" style="94" bestFit="1" customWidth="1"/>
    <col min="11523" max="11523" width="1.6640625" style="94" customWidth="1"/>
    <col min="11524" max="11524" width="7.33203125" style="94" bestFit="1" customWidth="1"/>
    <col min="11525" max="11776" width="8.88671875" style="94"/>
    <col min="11777" max="11777" width="5" style="94" bestFit="1" customWidth="1"/>
    <col min="11778" max="11778" width="63" style="94" bestFit="1" customWidth="1"/>
    <col min="11779" max="11779" width="1.6640625" style="94" customWidth="1"/>
    <col min="11780" max="11780" width="7.33203125" style="94" bestFit="1" customWidth="1"/>
    <col min="11781" max="12032" width="8.88671875" style="94"/>
    <col min="12033" max="12033" width="5" style="94" bestFit="1" customWidth="1"/>
    <col min="12034" max="12034" width="63" style="94" bestFit="1" customWidth="1"/>
    <col min="12035" max="12035" width="1.6640625" style="94" customWidth="1"/>
    <col min="12036" max="12036" width="7.33203125" style="94" bestFit="1" customWidth="1"/>
    <col min="12037" max="12288" width="8.88671875" style="94"/>
    <col min="12289" max="12289" width="5" style="94" bestFit="1" customWidth="1"/>
    <col min="12290" max="12290" width="63" style="94" bestFit="1" customWidth="1"/>
    <col min="12291" max="12291" width="1.6640625" style="94" customWidth="1"/>
    <col min="12292" max="12292" width="7.33203125" style="94" bestFit="1" customWidth="1"/>
    <col min="12293" max="12544" width="8.88671875" style="94"/>
    <col min="12545" max="12545" width="5" style="94" bestFit="1" customWidth="1"/>
    <col min="12546" max="12546" width="63" style="94" bestFit="1" customWidth="1"/>
    <col min="12547" max="12547" width="1.6640625" style="94" customWidth="1"/>
    <col min="12548" max="12548" width="7.33203125" style="94" bestFit="1" customWidth="1"/>
    <col min="12549" max="12800" width="8.88671875" style="94"/>
    <col min="12801" max="12801" width="5" style="94" bestFit="1" customWidth="1"/>
    <col min="12802" max="12802" width="63" style="94" bestFit="1" customWidth="1"/>
    <col min="12803" max="12803" width="1.6640625" style="94" customWidth="1"/>
    <col min="12804" max="12804" width="7.33203125" style="94" bestFit="1" customWidth="1"/>
    <col min="12805" max="13056" width="8.88671875" style="94"/>
    <col min="13057" max="13057" width="5" style="94" bestFit="1" customWidth="1"/>
    <col min="13058" max="13058" width="63" style="94" bestFit="1" customWidth="1"/>
    <col min="13059" max="13059" width="1.6640625" style="94" customWidth="1"/>
    <col min="13060" max="13060" width="7.33203125" style="94" bestFit="1" customWidth="1"/>
    <col min="13061" max="13312" width="8.88671875" style="94"/>
    <col min="13313" max="13313" width="5" style="94" bestFit="1" customWidth="1"/>
    <col min="13314" max="13314" width="63" style="94" bestFit="1" customWidth="1"/>
    <col min="13315" max="13315" width="1.6640625" style="94" customWidth="1"/>
    <col min="13316" max="13316" width="7.33203125" style="94" bestFit="1" customWidth="1"/>
    <col min="13317" max="13568" width="8.88671875" style="94"/>
    <col min="13569" max="13569" width="5" style="94" bestFit="1" customWidth="1"/>
    <col min="13570" max="13570" width="63" style="94" bestFit="1" customWidth="1"/>
    <col min="13571" max="13571" width="1.6640625" style="94" customWidth="1"/>
    <col min="13572" max="13572" width="7.33203125" style="94" bestFit="1" customWidth="1"/>
    <col min="13573" max="13824" width="8.88671875" style="94"/>
    <col min="13825" max="13825" width="5" style="94" bestFit="1" customWidth="1"/>
    <col min="13826" max="13826" width="63" style="94" bestFit="1" customWidth="1"/>
    <col min="13827" max="13827" width="1.6640625" style="94" customWidth="1"/>
    <col min="13828" max="13828" width="7.33203125" style="94" bestFit="1" customWidth="1"/>
    <col min="13829" max="14080" width="8.88671875" style="94"/>
    <col min="14081" max="14081" width="5" style="94" bestFit="1" customWidth="1"/>
    <col min="14082" max="14082" width="63" style="94" bestFit="1" customWidth="1"/>
    <col min="14083" max="14083" width="1.6640625" style="94" customWidth="1"/>
    <col min="14084" max="14084" width="7.33203125" style="94" bestFit="1" customWidth="1"/>
    <col min="14085" max="14336" width="8.88671875" style="94"/>
    <col min="14337" max="14337" width="5" style="94" bestFit="1" customWidth="1"/>
    <col min="14338" max="14338" width="63" style="94" bestFit="1" customWidth="1"/>
    <col min="14339" max="14339" width="1.6640625" style="94" customWidth="1"/>
    <col min="14340" max="14340" width="7.33203125" style="94" bestFit="1" customWidth="1"/>
    <col min="14341" max="14592" width="8.88671875" style="94"/>
    <col min="14593" max="14593" width="5" style="94" bestFit="1" customWidth="1"/>
    <col min="14594" max="14594" width="63" style="94" bestFit="1" customWidth="1"/>
    <col min="14595" max="14595" width="1.6640625" style="94" customWidth="1"/>
    <col min="14596" max="14596" width="7.33203125" style="94" bestFit="1" customWidth="1"/>
    <col min="14597" max="14848" width="8.88671875" style="94"/>
    <col min="14849" max="14849" width="5" style="94" bestFit="1" customWidth="1"/>
    <col min="14850" max="14850" width="63" style="94" bestFit="1" customWidth="1"/>
    <col min="14851" max="14851" width="1.6640625" style="94" customWidth="1"/>
    <col min="14852" max="14852" width="7.33203125" style="94" bestFit="1" customWidth="1"/>
    <col min="14853" max="15104" width="8.88671875" style="94"/>
    <col min="15105" max="15105" width="5" style="94" bestFit="1" customWidth="1"/>
    <col min="15106" max="15106" width="63" style="94" bestFit="1" customWidth="1"/>
    <col min="15107" max="15107" width="1.6640625" style="94" customWidth="1"/>
    <col min="15108" max="15108" width="7.33203125" style="94" bestFit="1" customWidth="1"/>
    <col min="15109" max="15360" width="8.88671875" style="94"/>
    <col min="15361" max="15361" width="5" style="94" bestFit="1" customWidth="1"/>
    <col min="15362" max="15362" width="63" style="94" bestFit="1" customWidth="1"/>
    <col min="15363" max="15363" width="1.6640625" style="94" customWidth="1"/>
    <col min="15364" max="15364" width="7.33203125" style="94" bestFit="1" customWidth="1"/>
    <col min="15365" max="15616" width="8.88671875" style="94"/>
    <col min="15617" max="15617" width="5" style="94" bestFit="1" customWidth="1"/>
    <col min="15618" max="15618" width="63" style="94" bestFit="1" customWidth="1"/>
    <col min="15619" max="15619" width="1.6640625" style="94" customWidth="1"/>
    <col min="15620" max="15620" width="7.33203125" style="94" bestFit="1" customWidth="1"/>
    <col min="15621" max="15872" width="8.88671875" style="94"/>
    <col min="15873" max="15873" width="5" style="94" bestFit="1" customWidth="1"/>
    <col min="15874" max="15874" width="63" style="94" bestFit="1" customWidth="1"/>
    <col min="15875" max="15875" width="1.6640625" style="94" customWidth="1"/>
    <col min="15876" max="15876" width="7.33203125" style="94" bestFit="1" customWidth="1"/>
    <col min="15877" max="16128" width="8.88671875" style="94"/>
    <col min="16129" max="16129" width="5" style="94" bestFit="1" customWidth="1"/>
    <col min="16130" max="16130" width="63" style="94" bestFit="1" customWidth="1"/>
    <col min="16131" max="16131" width="1.6640625" style="94" customWidth="1"/>
    <col min="16132" max="16132" width="7.33203125" style="94" bestFit="1" customWidth="1"/>
    <col min="16133" max="16384" width="8.88671875" style="94"/>
  </cols>
  <sheetData>
    <row r="1" spans="1:5" x14ac:dyDescent="0.2">
      <c r="A1" s="3"/>
      <c r="B1" s="3"/>
      <c r="C1" s="3"/>
      <c r="D1" s="3"/>
      <c r="E1" s="3"/>
    </row>
    <row r="2" spans="1:5" x14ac:dyDescent="0.2">
      <c r="A2" s="3"/>
      <c r="B2" s="3"/>
      <c r="C2" s="3"/>
      <c r="D2" s="3"/>
      <c r="E2" s="354" t="s">
        <v>430</v>
      </c>
    </row>
    <row r="3" spans="1:5" x14ac:dyDescent="0.2">
      <c r="A3" s="348"/>
      <c r="B3" s="78"/>
      <c r="C3" s="78"/>
      <c r="D3" s="78"/>
      <c r="E3" s="349"/>
    </row>
    <row r="4" spans="1:5" x14ac:dyDescent="0.2">
      <c r="A4" s="348"/>
      <c r="B4" s="348"/>
      <c r="C4" s="348"/>
      <c r="D4" s="348"/>
      <c r="E4" s="349"/>
    </row>
    <row r="5" spans="1:5" x14ac:dyDescent="0.2">
      <c r="A5" s="355" t="s">
        <v>191</v>
      </c>
      <c r="B5" s="356"/>
      <c r="C5" s="356"/>
      <c r="D5" s="356"/>
      <c r="E5" s="356"/>
    </row>
    <row r="6" spans="1:5" x14ac:dyDescent="0.2">
      <c r="A6" s="357" t="s">
        <v>426</v>
      </c>
      <c r="B6" s="357"/>
      <c r="C6" s="357"/>
      <c r="D6" s="357"/>
      <c r="E6" s="357"/>
    </row>
    <row r="7" spans="1:5" x14ac:dyDescent="0.2">
      <c r="A7" s="358" t="s">
        <v>427</v>
      </c>
      <c r="B7" s="359"/>
      <c r="C7" s="360"/>
      <c r="D7" s="359"/>
      <c r="E7" s="361"/>
    </row>
    <row r="8" spans="1:5" x14ac:dyDescent="0.2">
      <c r="A8" s="356" t="s">
        <v>428</v>
      </c>
      <c r="B8" s="356"/>
      <c r="C8" s="356"/>
      <c r="D8" s="356"/>
      <c r="E8" s="356"/>
    </row>
    <row r="9" spans="1:5" x14ac:dyDescent="0.2">
      <c r="A9" s="355" t="s">
        <v>429</v>
      </c>
      <c r="B9" s="356"/>
      <c r="C9" s="356"/>
      <c r="D9" s="356"/>
      <c r="E9" s="356"/>
    </row>
    <row r="10" spans="1:5" x14ac:dyDescent="0.2">
      <c r="A10" s="350" t="s">
        <v>192</v>
      </c>
      <c r="B10" s="348"/>
      <c r="C10" s="348"/>
      <c r="D10" s="348"/>
      <c r="E10" s="348"/>
    </row>
    <row r="11" spans="1:5" x14ac:dyDescent="0.2">
      <c r="A11" s="10" t="s">
        <v>193</v>
      </c>
      <c r="B11" s="351" t="s">
        <v>194</v>
      </c>
      <c r="C11" s="352"/>
      <c r="D11" s="352"/>
      <c r="E11" s="353" t="s">
        <v>195</v>
      </c>
    </row>
    <row r="12" spans="1:5" x14ac:dyDescent="0.2">
      <c r="A12" s="362"/>
      <c r="B12" s="362"/>
      <c r="C12" s="362"/>
      <c r="D12" s="362"/>
      <c r="E12" s="363"/>
    </row>
    <row r="13" spans="1:5" x14ac:dyDescent="0.2">
      <c r="A13" s="364">
        <v>1</v>
      </c>
      <c r="B13" s="365" t="s">
        <v>196</v>
      </c>
      <c r="C13" s="362"/>
      <c r="D13" s="362"/>
      <c r="E13" s="366">
        <v>7.1570000000000002E-3</v>
      </c>
    </row>
    <row r="14" spans="1:5" x14ac:dyDescent="0.2">
      <c r="A14" s="364">
        <v>2</v>
      </c>
      <c r="B14" s="365" t="s">
        <v>197</v>
      </c>
      <c r="C14" s="362"/>
      <c r="D14" s="362"/>
      <c r="E14" s="366">
        <v>2E-3</v>
      </c>
    </row>
    <row r="15" spans="1:5" x14ac:dyDescent="0.2">
      <c r="A15" s="364">
        <v>3</v>
      </c>
      <c r="B15" s="365" t="str">
        <f>"STATE UTILITY TAX ( "&amp;D15*100&amp;"% - ( LINE 1 * "&amp;D15*100&amp;"% )  )"</f>
        <v>STATE UTILITY TAX ( 3.8734% - ( LINE 1 * 3.8734% )  )</v>
      </c>
      <c r="C15" s="367"/>
      <c r="D15" s="368">
        <v>3.8733999999999998E-2</v>
      </c>
      <c r="E15" s="369">
        <f>ROUND(D15-(D15*E13),6)</f>
        <v>3.8456999999999998E-2</v>
      </c>
    </row>
    <row r="16" spans="1:5" x14ac:dyDescent="0.2">
      <c r="A16" s="364">
        <v>4</v>
      </c>
      <c r="B16" s="365"/>
      <c r="C16" s="362"/>
      <c r="D16" s="362"/>
      <c r="E16" s="370"/>
    </row>
    <row r="17" spans="1:5" x14ac:dyDescent="0.2">
      <c r="A17" s="364">
        <v>5</v>
      </c>
      <c r="B17" s="365" t="s">
        <v>198</v>
      </c>
      <c r="C17" s="362"/>
      <c r="D17" s="362"/>
      <c r="E17" s="366">
        <f>ROUND(SUM(E13:E15),6)</f>
        <v>4.7613999999999997E-2</v>
      </c>
    </row>
    <row r="18" spans="1:5" x14ac:dyDescent="0.2">
      <c r="A18" s="364">
        <v>6</v>
      </c>
      <c r="B18" s="362"/>
      <c r="C18" s="362"/>
      <c r="D18" s="362"/>
      <c r="E18" s="366"/>
    </row>
    <row r="19" spans="1:5" x14ac:dyDescent="0.2">
      <c r="A19" s="364">
        <v>7</v>
      </c>
      <c r="B19" s="362" t="str">
        <f>"CONVERSION FACTOR EXCLUDING FEDERAL INCOME TAX ( 1 - LINE "&amp;$A$15&amp;" )"</f>
        <v>CONVERSION FACTOR EXCLUDING FEDERAL INCOME TAX ( 1 - LINE 3 )</v>
      </c>
      <c r="C19" s="362"/>
      <c r="D19" s="362"/>
      <c r="E19" s="366">
        <f>ROUND(1-E17,6)</f>
        <v>0.95238599999999995</v>
      </c>
    </row>
    <row r="20" spans="1:5" ht="10.8" thickBot="1" x14ac:dyDescent="0.25">
      <c r="A20" s="364">
        <v>8</v>
      </c>
      <c r="B20" s="365" t="s">
        <v>480</v>
      </c>
      <c r="C20" s="362"/>
      <c r="D20" s="371">
        <v>0.21</v>
      </c>
      <c r="E20" s="372">
        <f>ROUND((E19)*D20,6)</f>
        <v>0.20000100000000001</v>
      </c>
    </row>
    <row r="21" spans="1:5" ht="11.4" thickTop="1" thickBot="1" x14ac:dyDescent="0.25">
      <c r="A21" s="364">
        <v>9</v>
      </c>
      <c r="B21" s="365" t="str">
        <f>"CONVERSION FACTOR INCL FEDERAL INCOME TAX ( LINE "&amp;A19&amp;" - LINE "&amp;A20&amp;" ) "</f>
        <v xml:space="preserve">CONVERSION FACTOR INCL FEDERAL INCOME TAX ( LINE 7 - LINE 8 ) </v>
      </c>
      <c r="C21" s="362"/>
      <c r="D21" s="362"/>
      <c r="E21" s="372">
        <f>E19-E20</f>
        <v>0.75238499999999997</v>
      </c>
    </row>
    <row r="22" spans="1:5" ht="10.8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  <pageSetUpPr fitToPage="1"/>
  </sheetPr>
  <dimension ref="A1:R33"/>
  <sheetViews>
    <sheetView tabSelected="1" zoomScaleNormal="100" workbookViewId="0">
      <selection activeCell="B20" sqref="B20"/>
    </sheetView>
  </sheetViews>
  <sheetFormatPr defaultColWidth="9.109375" defaultRowHeight="10.199999999999999" x14ac:dyDescent="0.2"/>
  <cols>
    <col min="1" max="1" width="3.88671875" style="25" bestFit="1" customWidth="1"/>
    <col min="2" max="2" width="23.88671875" style="25" bestFit="1" customWidth="1"/>
    <col min="3" max="3" width="11.109375" style="37" bestFit="1" customWidth="1"/>
    <col min="4" max="4" width="5" style="37" bestFit="1" customWidth="1"/>
    <col min="5" max="5" width="11" style="37" bestFit="1" customWidth="1"/>
    <col min="6" max="6" width="0.88671875" style="25" customWidth="1"/>
    <col min="7" max="7" width="10.5546875" style="25" bestFit="1" customWidth="1"/>
    <col min="8" max="8" width="12.33203125" style="25" customWidth="1"/>
    <col min="9" max="9" width="1.5546875" style="25" customWidth="1"/>
    <col min="10" max="10" width="4.88671875" style="25" bestFit="1" customWidth="1"/>
    <col min="11" max="16384" width="9.109375" style="25"/>
  </cols>
  <sheetData>
    <row r="1" spans="1:18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23"/>
      <c r="J1" s="24"/>
      <c r="K1" s="24"/>
      <c r="L1" s="24"/>
      <c r="M1" s="24"/>
      <c r="N1" s="24"/>
      <c r="O1" s="24"/>
    </row>
    <row r="2" spans="1:18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23"/>
      <c r="J2" s="24"/>
      <c r="K2" s="24"/>
      <c r="L2" s="24"/>
      <c r="M2" s="24"/>
      <c r="N2" s="24"/>
      <c r="O2" s="24"/>
    </row>
    <row r="3" spans="1:18" x14ac:dyDescent="0.2">
      <c r="A3" s="398" t="s">
        <v>253</v>
      </c>
      <c r="B3" s="398"/>
      <c r="C3" s="398"/>
      <c r="D3" s="398"/>
      <c r="E3" s="398"/>
      <c r="F3" s="398"/>
      <c r="G3" s="398"/>
      <c r="H3" s="398"/>
      <c r="I3" s="23"/>
      <c r="J3" s="24"/>
      <c r="K3" s="24"/>
      <c r="L3" s="24"/>
      <c r="M3" s="24"/>
      <c r="N3" s="24"/>
      <c r="O3" s="24"/>
    </row>
    <row r="4" spans="1:18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26"/>
      <c r="J4" s="27"/>
      <c r="K4" s="27"/>
      <c r="L4" s="27"/>
      <c r="M4" s="27"/>
      <c r="N4" s="27"/>
      <c r="O4" s="27"/>
      <c r="P4" s="28"/>
      <c r="Q4" s="28"/>
      <c r="R4" s="28"/>
    </row>
    <row r="5" spans="1:18" x14ac:dyDescent="0.2">
      <c r="B5" s="29"/>
      <c r="C5" s="29"/>
      <c r="D5" s="29"/>
      <c r="E5" s="29"/>
      <c r="F5" s="30"/>
      <c r="G5" s="27"/>
      <c r="H5" s="27"/>
      <c r="I5" s="26"/>
      <c r="J5" s="27"/>
      <c r="K5" s="27"/>
      <c r="L5" s="27"/>
      <c r="M5" s="27"/>
      <c r="N5" s="27"/>
      <c r="O5" s="27"/>
      <c r="P5" s="28"/>
      <c r="Q5" s="28"/>
      <c r="R5" s="28"/>
    </row>
    <row r="6" spans="1:18" x14ac:dyDescent="0.2">
      <c r="B6" s="29"/>
      <c r="C6" s="29"/>
      <c r="D6" s="29"/>
      <c r="E6" s="31" t="s">
        <v>91</v>
      </c>
      <c r="F6" s="30"/>
      <c r="G6" s="399" t="s">
        <v>92</v>
      </c>
      <c r="H6" s="399"/>
      <c r="I6" s="26"/>
      <c r="J6" s="27"/>
      <c r="K6" s="27"/>
      <c r="L6" s="27"/>
      <c r="M6" s="27"/>
      <c r="N6" s="27"/>
      <c r="O6" s="27"/>
      <c r="P6" s="28"/>
      <c r="Q6" s="28"/>
      <c r="R6" s="28"/>
    </row>
    <row r="7" spans="1:18" x14ac:dyDescent="0.2">
      <c r="A7" s="9" t="s">
        <v>2</v>
      </c>
      <c r="C7" s="31"/>
      <c r="D7" s="31"/>
      <c r="E7" s="31" t="s">
        <v>93</v>
      </c>
      <c r="F7" s="31"/>
      <c r="G7" s="32" t="s">
        <v>94</v>
      </c>
      <c r="H7" s="25" t="s">
        <v>95</v>
      </c>
      <c r="I7" s="24"/>
      <c r="J7" s="24"/>
      <c r="K7" s="24"/>
      <c r="L7" s="24"/>
      <c r="M7" s="24"/>
      <c r="N7" s="24"/>
      <c r="O7" s="24"/>
    </row>
    <row r="8" spans="1:18" x14ac:dyDescent="0.2">
      <c r="A8" s="33" t="s">
        <v>5</v>
      </c>
      <c r="B8" s="34"/>
      <c r="C8" s="35"/>
      <c r="D8" s="35" t="s">
        <v>96</v>
      </c>
      <c r="E8" s="35" t="s">
        <v>97</v>
      </c>
      <c r="F8" s="31"/>
      <c r="G8" s="35" t="s">
        <v>98</v>
      </c>
      <c r="H8" s="35" t="s">
        <v>98</v>
      </c>
      <c r="I8" s="24"/>
      <c r="J8" s="337" t="s">
        <v>80</v>
      </c>
      <c r="K8" s="24"/>
      <c r="L8" s="24"/>
      <c r="M8" s="24"/>
      <c r="N8" s="24"/>
      <c r="O8" s="24"/>
    </row>
    <row r="9" spans="1:18" x14ac:dyDescent="0.2">
      <c r="A9" s="36"/>
      <c r="B9" s="37"/>
      <c r="C9" s="31" t="s">
        <v>9</v>
      </c>
      <c r="D9" s="31" t="s">
        <v>10</v>
      </c>
      <c r="E9" s="13" t="s">
        <v>11</v>
      </c>
      <c r="F9" s="13"/>
      <c r="G9" s="13" t="s">
        <v>12</v>
      </c>
      <c r="H9" s="13" t="s">
        <v>13</v>
      </c>
      <c r="I9" s="24"/>
      <c r="J9" s="338"/>
      <c r="K9" s="24"/>
      <c r="L9" s="24"/>
      <c r="M9" s="24"/>
      <c r="N9" s="24"/>
      <c r="O9" s="24"/>
    </row>
    <row r="10" spans="1:18" x14ac:dyDescent="0.2">
      <c r="A10" s="13">
        <v>1</v>
      </c>
      <c r="B10" s="38" t="s">
        <v>99</v>
      </c>
      <c r="C10" s="39"/>
      <c r="D10" s="31"/>
      <c r="E10" s="13"/>
      <c r="F10" s="31"/>
      <c r="G10" s="24"/>
      <c r="H10" s="24"/>
      <c r="I10" s="24"/>
      <c r="J10" s="338"/>
      <c r="K10" s="24"/>
      <c r="L10" s="24"/>
      <c r="M10" s="24"/>
      <c r="N10" s="24"/>
      <c r="O10" s="24"/>
    </row>
    <row r="11" spans="1:18" x14ac:dyDescent="0.2">
      <c r="A11" s="13">
        <f>A10+1</f>
        <v>2</v>
      </c>
      <c r="B11" s="39"/>
      <c r="C11" s="40" t="s">
        <v>100</v>
      </c>
      <c r="D11" s="37" t="s">
        <v>101</v>
      </c>
      <c r="E11" s="41">
        <f>SUM(G11:H11)</f>
        <v>6.2100000000000002E-4</v>
      </c>
      <c r="F11" s="42"/>
      <c r="G11" s="43">
        <f>'Delivery Rate Change Calc'!D26</f>
        <v>7.6800000000000002E-4</v>
      </c>
      <c r="H11" s="43">
        <f>'FPC Rate Change Calc'!D26</f>
        <v>-1.47E-4</v>
      </c>
      <c r="I11" s="24"/>
      <c r="J11" s="339">
        <f>E11-'Rate Test'!D43</f>
        <v>0</v>
      </c>
      <c r="K11" s="24"/>
      <c r="L11" s="24"/>
      <c r="M11" s="24"/>
      <c r="N11" s="24"/>
      <c r="O11" s="24"/>
    </row>
    <row r="12" spans="1:18" x14ac:dyDescent="0.2">
      <c r="A12" s="13">
        <f t="shared" ref="A12:A31" si="0">A11+1</f>
        <v>3</v>
      </c>
      <c r="B12" s="39"/>
      <c r="C12" s="25"/>
      <c r="E12" s="43"/>
      <c r="F12" s="42"/>
      <c r="G12" s="43"/>
      <c r="H12" s="43"/>
      <c r="I12" s="24"/>
      <c r="J12" s="338"/>
      <c r="K12" s="24"/>
      <c r="L12" s="24"/>
      <c r="M12" s="24"/>
      <c r="N12" s="24"/>
      <c r="O12" s="24"/>
    </row>
    <row r="13" spans="1:18" x14ac:dyDescent="0.2">
      <c r="A13" s="13">
        <f t="shared" si="0"/>
        <v>4</v>
      </c>
      <c r="B13" s="38" t="s">
        <v>102</v>
      </c>
      <c r="C13" s="39"/>
      <c r="D13" s="31"/>
      <c r="E13" s="43"/>
      <c r="F13" s="42"/>
      <c r="G13" s="43"/>
      <c r="H13" s="43"/>
      <c r="I13" s="24"/>
      <c r="J13" s="338"/>
      <c r="K13" s="24"/>
      <c r="L13" s="24"/>
      <c r="M13" s="24"/>
      <c r="N13" s="24"/>
      <c r="O13" s="24"/>
    </row>
    <row r="14" spans="1:18" x14ac:dyDescent="0.2">
      <c r="A14" s="13">
        <f t="shared" si="0"/>
        <v>5</v>
      </c>
      <c r="B14" s="39"/>
      <c r="C14" s="40" t="s">
        <v>100</v>
      </c>
      <c r="D14" s="37" t="s">
        <v>101</v>
      </c>
      <c r="E14" s="41">
        <f>SUM(G14:H14)</f>
        <v>2.8170000000000001E-3</v>
      </c>
      <c r="F14" s="42"/>
      <c r="G14" s="43">
        <f>'Delivery Rate Change Calc'!E26</f>
        <v>1.9759999999999999E-3</v>
      </c>
      <c r="H14" s="43">
        <f>'FPC Rate Change Calc'!E26</f>
        <v>8.4099999999999995E-4</v>
      </c>
      <c r="I14" s="24"/>
      <c r="J14" s="339">
        <f>E14-'Rate Test'!E43</f>
        <v>0</v>
      </c>
      <c r="K14" s="24"/>
      <c r="L14" s="24"/>
      <c r="M14" s="24"/>
      <c r="N14" s="24"/>
      <c r="O14" s="24"/>
    </row>
    <row r="15" spans="1:18" x14ac:dyDescent="0.2">
      <c r="A15" s="13">
        <f t="shared" si="0"/>
        <v>6</v>
      </c>
      <c r="B15" s="39"/>
      <c r="C15" s="25"/>
      <c r="E15" s="43"/>
      <c r="F15" s="42"/>
      <c r="G15" s="43"/>
      <c r="H15" s="43"/>
      <c r="I15" s="24"/>
      <c r="J15" s="338"/>
      <c r="K15" s="24"/>
      <c r="L15" s="24"/>
      <c r="M15" s="24"/>
      <c r="N15" s="24"/>
      <c r="O15" s="24"/>
    </row>
    <row r="16" spans="1:18" x14ac:dyDescent="0.2">
      <c r="A16" s="13">
        <f t="shared" si="0"/>
        <v>7</v>
      </c>
      <c r="B16" s="38" t="s">
        <v>103</v>
      </c>
      <c r="C16" s="39"/>
      <c r="D16" s="31"/>
      <c r="E16" s="43"/>
      <c r="F16" s="42"/>
      <c r="G16" s="43"/>
      <c r="H16" s="43"/>
      <c r="I16" s="24"/>
      <c r="J16" s="338"/>
      <c r="K16" s="24"/>
      <c r="L16" s="24"/>
      <c r="M16" s="24"/>
      <c r="N16" s="24"/>
      <c r="O16" s="24"/>
    </row>
    <row r="17" spans="1:15" x14ac:dyDescent="0.2">
      <c r="A17" s="13">
        <f t="shared" si="0"/>
        <v>8</v>
      </c>
      <c r="B17" s="39"/>
      <c r="C17" s="40" t="s">
        <v>100</v>
      </c>
      <c r="D17" s="37" t="s">
        <v>101</v>
      </c>
      <c r="E17" s="41">
        <f>SUM(G17:H17)</f>
        <v>-6.5700000000000003E-4</v>
      </c>
      <c r="F17" s="42"/>
      <c r="G17" s="43">
        <f>'Delivery Rate Change Calc'!F26</f>
        <v>4.8299999999999998E-4</v>
      </c>
      <c r="H17" s="43">
        <f>'FPC Rate Change Calc'!F26</f>
        <v>-1.14E-3</v>
      </c>
      <c r="I17" s="24"/>
      <c r="J17" s="339">
        <f>E17-'Rate Test'!F43</f>
        <v>0</v>
      </c>
      <c r="K17" s="24"/>
      <c r="L17" s="24"/>
      <c r="M17" s="24"/>
      <c r="N17" s="24"/>
      <c r="O17" s="24"/>
    </row>
    <row r="18" spans="1:15" x14ac:dyDescent="0.2">
      <c r="A18" s="13">
        <f t="shared" si="0"/>
        <v>9</v>
      </c>
      <c r="B18" s="39"/>
      <c r="C18" s="25"/>
      <c r="E18" s="43"/>
      <c r="F18" s="42"/>
      <c r="G18" s="43"/>
      <c r="H18" s="43"/>
      <c r="I18" s="24"/>
      <c r="J18" s="338"/>
      <c r="K18" s="24"/>
      <c r="L18" s="24"/>
      <c r="M18" s="24"/>
      <c r="N18" s="24"/>
      <c r="O18" s="24"/>
    </row>
    <row r="19" spans="1:15" x14ac:dyDescent="0.2">
      <c r="A19" s="13">
        <f t="shared" si="0"/>
        <v>10</v>
      </c>
      <c r="B19" s="38" t="s">
        <v>452</v>
      </c>
      <c r="C19" s="39"/>
      <c r="D19" s="25"/>
      <c r="E19" s="43"/>
      <c r="G19" s="20"/>
      <c r="H19" s="43"/>
      <c r="I19" s="24"/>
      <c r="J19" s="338"/>
      <c r="K19" s="24"/>
      <c r="L19" s="24"/>
      <c r="M19" s="24"/>
      <c r="N19" s="24"/>
      <c r="O19" s="24"/>
    </row>
    <row r="20" spans="1:15" x14ac:dyDescent="0.2">
      <c r="A20" s="13">
        <f t="shared" si="0"/>
        <v>11</v>
      </c>
      <c r="B20" s="39"/>
      <c r="C20" s="40" t="s">
        <v>100</v>
      </c>
      <c r="D20" s="37" t="s">
        <v>101</v>
      </c>
      <c r="E20" s="41">
        <f>SUM(G20:H20)</f>
        <v>4.182E-3</v>
      </c>
      <c r="G20" s="43">
        <f>'Delivery Rate Change Calc'!G26</f>
        <v>1.7849999999999997E-3</v>
      </c>
      <c r="H20" s="43">
        <f>'FPC Rate Change Calc'!G26</f>
        <v>2.3970000000000003E-3</v>
      </c>
      <c r="I20" s="24"/>
      <c r="J20" s="339">
        <f>E20-'Rate Test'!G43</f>
        <v>0</v>
      </c>
      <c r="K20" s="24"/>
      <c r="L20" s="24"/>
      <c r="M20" s="24"/>
      <c r="N20" s="24"/>
      <c r="O20" s="24"/>
    </row>
    <row r="21" spans="1:15" x14ac:dyDescent="0.2">
      <c r="A21" s="13">
        <f t="shared" si="0"/>
        <v>12</v>
      </c>
      <c r="E21" s="215"/>
      <c r="G21" s="20"/>
      <c r="H21" s="217"/>
      <c r="I21" s="24"/>
      <c r="J21" s="338"/>
      <c r="K21" s="24"/>
      <c r="L21" s="24"/>
      <c r="M21" s="24"/>
      <c r="N21" s="24"/>
      <c r="O21" s="24"/>
    </row>
    <row r="22" spans="1:15" x14ac:dyDescent="0.2">
      <c r="A22" s="13">
        <f t="shared" si="0"/>
        <v>13</v>
      </c>
      <c r="B22" s="45" t="s">
        <v>104</v>
      </c>
      <c r="C22" s="25"/>
      <c r="D22" s="46"/>
      <c r="E22" s="43"/>
      <c r="F22" s="42"/>
      <c r="G22" s="43"/>
      <c r="H22" s="43"/>
      <c r="J22" s="340"/>
    </row>
    <row r="23" spans="1:15" x14ac:dyDescent="0.2">
      <c r="A23" s="13">
        <f t="shared" si="0"/>
        <v>14</v>
      </c>
      <c r="C23" s="37" t="s">
        <v>105</v>
      </c>
      <c r="D23" s="37" t="s">
        <v>106</v>
      </c>
      <c r="E23" s="397">
        <f>SUM(G23:H23)</f>
        <v>0.37</v>
      </c>
      <c r="F23" s="42"/>
      <c r="G23" s="394">
        <f>'Delivery Rate Change Calc 26&amp;31'!D26</f>
        <v>0.37</v>
      </c>
      <c r="H23" s="43"/>
      <c r="J23" s="339">
        <f>E23-'Rate Test 26&amp;31'!D45</f>
        <v>0</v>
      </c>
    </row>
    <row r="24" spans="1:15" x14ac:dyDescent="0.2">
      <c r="A24" s="13">
        <f t="shared" si="0"/>
        <v>15</v>
      </c>
      <c r="C24" s="37" t="s">
        <v>100</v>
      </c>
      <c r="D24" s="37" t="s">
        <v>107</v>
      </c>
      <c r="E24" s="41">
        <f>SUM(G24:H24)</f>
        <v>-1.27E-4</v>
      </c>
      <c r="F24" s="42"/>
      <c r="G24" s="43"/>
      <c r="H24" s="43">
        <f>'FPC Rate Change Calc'!H26</f>
        <v>-1.27E-4</v>
      </c>
      <c r="J24" s="339">
        <f>E24-'Rate Test 26&amp;31'!D47</f>
        <v>0</v>
      </c>
    </row>
    <row r="25" spans="1:15" x14ac:dyDescent="0.2">
      <c r="A25" s="13">
        <f t="shared" si="0"/>
        <v>16</v>
      </c>
      <c r="E25" s="43"/>
      <c r="F25" s="31"/>
      <c r="G25" s="43"/>
      <c r="H25" s="43"/>
      <c r="J25" s="340"/>
    </row>
    <row r="26" spans="1:15" x14ac:dyDescent="0.2">
      <c r="A26" s="13">
        <f t="shared" si="0"/>
        <v>17</v>
      </c>
      <c r="B26" s="45" t="s">
        <v>108</v>
      </c>
      <c r="C26" s="25"/>
      <c r="D26" s="46"/>
      <c r="E26" s="43"/>
      <c r="G26" s="20"/>
      <c r="H26" s="43"/>
      <c r="J26" s="340"/>
    </row>
    <row r="27" spans="1:15" x14ac:dyDescent="0.2">
      <c r="A27" s="13">
        <f t="shared" si="0"/>
        <v>18</v>
      </c>
      <c r="B27" s="37"/>
      <c r="C27" s="37" t="s">
        <v>105</v>
      </c>
      <c r="D27" s="37" t="s">
        <v>109</v>
      </c>
      <c r="E27" s="397">
        <f>SUM(G27:H27)</f>
        <v>0.16</v>
      </c>
      <c r="G27" s="394">
        <f>'Delivery Rate Change Calc 26&amp;31'!E26</f>
        <v>0.16</v>
      </c>
      <c r="H27" s="43"/>
      <c r="J27" s="339">
        <f>E27-'Rate Test 26&amp;31'!E45</f>
        <v>0</v>
      </c>
    </row>
    <row r="28" spans="1:15" x14ac:dyDescent="0.2">
      <c r="A28" s="13">
        <f t="shared" si="0"/>
        <v>19</v>
      </c>
      <c r="B28" s="37"/>
      <c r="C28" s="46" t="s">
        <v>100</v>
      </c>
      <c r="D28" s="37" t="s">
        <v>107</v>
      </c>
      <c r="E28" s="41">
        <f>SUM(G28:H28)</f>
        <v>-2.5399999999999999E-4</v>
      </c>
      <c r="G28" s="217"/>
      <c r="H28" s="43">
        <f>'FPC Rate Change Calc'!I26</f>
        <v>-2.5399999999999999E-4</v>
      </c>
      <c r="J28" s="339">
        <f>E28-'Rate Test 26&amp;31'!E47</f>
        <v>0</v>
      </c>
    </row>
    <row r="29" spans="1:15" x14ac:dyDescent="0.2">
      <c r="A29" s="13">
        <f t="shared" si="0"/>
        <v>20</v>
      </c>
      <c r="E29" s="215"/>
      <c r="G29" s="217"/>
      <c r="H29" s="217"/>
      <c r="J29" s="340"/>
    </row>
    <row r="30" spans="1:15" x14ac:dyDescent="0.2">
      <c r="A30" s="13">
        <f t="shared" si="0"/>
        <v>21</v>
      </c>
      <c r="B30" s="38" t="s">
        <v>175</v>
      </c>
      <c r="C30" s="39"/>
      <c r="D30" s="25"/>
      <c r="E30" s="43"/>
      <c r="G30" s="20"/>
      <c r="H30" s="43"/>
      <c r="I30" s="24"/>
      <c r="J30" s="338"/>
    </row>
    <row r="31" spans="1:15" x14ac:dyDescent="0.2">
      <c r="A31" s="13">
        <f t="shared" si="0"/>
        <v>22</v>
      </c>
      <c r="B31" s="39"/>
      <c r="C31" s="40" t="s">
        <v>100</v>
      </c>
      <c r="D31" s="37" t="s">
        <v>101</v>
      </c>
      <c r="E31" s="41">
        <f>SUM(G31:H31)</f>
        <v>1.84E-4</v>
      </c>
      <c r="G31" s="43">
        <f>'Delivery Rate Change Calc'!H26</f>
        <v>1.84E-4</v>
      </c>
      <c r="H31" s="43">
        <f>'FPC Rate Change Calc'!J26</f>
        <v>0</v>
      </c>
      <c r="I31" s="24"/>
      <c r="J31" s="339">
        <f>E31-'Rate Test'!H43</f>
        <v>0</v>
      </c>
    </row>
    <row r="33" spans="2:2" x14ac:dyDescent="0.2">
      <c r="B33" s="12" t="s">
        <v>450</v>
      </c>
    </row>
  </sheetData>
  <mergeCells count="5">
    <mergeCell ref="G6:H6"/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I45"/>
  <sheetViews>
    <sheetView topLeftCell="A4" zoomScaleNormal="100" workbookViewId="0">
      <selection activeCell="B45" sqref="B45"/>
    </sheetView>
  </sheetViews>
  <sheetFormatPr defaultColWidth="8.88671875" defaultRowHeight="10.199999999999999" x14ac:dyDescent="0.2"/>
  <cols>
    <col min="1" max="1" width="3.88671875" style="47" bestFit="1" customWidth="1"/>
    <col min="2" max="2" width="50.33203125" style="47" bestFit="1" customWidth="1"/>
    <col min="3" max="3" width="8.44140625" style="47" bestFit="1" customWidth="1"/>
    <col min="4" max="4" width="12.33203125" style="47" bestFit="1" customWidth="1"/>
    <col min="5" max="5" width="11.5546875" style="47" bestFit="1" customWidth="1"/>
    <col min="6" max="6" width="15.88671875" style="47" bestFit="1" customWidth="1"/>
    <col min="7" max="7" width="10.6640625" style="47" bestFit="1" customWidth="1"/>
    <col min="8" max="8" width="9.5546875" style="47" bestFit="1" customWidth="1"/>
    <col min="9" max="16384" width="8.88671875" style="47"/>
  </cols>
  <sheetData>
    <row r="1" spans="1:9" x14ac:dyDescent="0.2">
      <c r="A1" s="398" t="s">
        <v>0</v>
      </c>
      <c r="B1" s="398"/>
      <c r="C1" s="398"/>
      <c r="D1" s="398"/>
      <c r="E1" s="398"/>
      <c r="F1" s="398"/>
      <c r="G1" s="398"/>
      <c r="H1" s="398"/>
    </row>
    <row r="2" spans="1:9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</row>
    <row r="3" spans="1:9" x14ac:dyDescent="0.2">
      <c r="A3" s="398" t="s">
        <v>166</v>
      </c>
      <c r="B3" s="398"/>
      <c r="C3" s="398"/>
      <c r="D3" s="398"/>
      <c r="E3" s="398"/>
      <c r="F3" s="398"/>
      <c r="G3" s="398"/>
      <c r="H3" s="398"/>
    </row>
    <row r="4" spans="1:9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</row>
    <row r="5" spans="1:9" x14ac:dyDescent="0.2">
      <c r="A5" s="9"/>
      <c r="B5" s="9"/>
      <c r="C5" s="9"/>
      <c r="D5" s="9"/>
      <c r="E5" s="9"/>
      <c r="F5" s="9"/>
      <c r="G5" s="48"/>
      <c r="H5" s="48"/>
    </row>
    <row r="6" spans="1:9" x14ac:dyDescent="0.2">
      <c r="A6" s="6"/>
      <c r="B6" s="6"/>
      <c r="C6" s="6"/>
      <c r="D6" s="6"/>
      <c r="E6" s="6"/>
      <c r="F6" s="48"/>
      <c r="G6" s="48"/>
      <c r="H6" s="48"/>
    </row>
    <row r="7" spans="1:9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9" x14ac:dyDescent="0.2">
      <c r="A8" s="10" t="s">
        <v>5</v>
      </c>
      <c r="B8" s="49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9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9" x14ac:dyDescent="0.2">
      <c r="A10" s="13"/>
      <c r="B10" s="14"/>
      <c r="C10" s="13"/>
      <c r="D10" s="13"/>
      <c r="E10" s="13"/>
      <c r="F10" s="13"/>
      <c r="G10" s="48"/>
      <c r="H10" s="48"/>
    </row>
    <row r="11" spans="1:9" x14ac:dyDescent="0.2">
      <c r="A11" s="13">
        <v>1</v>
      </c>
      <c r="B11" s="12" t="s">
        <v>409</v>
      </c>
      <c r="C11" s="13" t="s">
        <v>15</v>
      </c>
      <c r="D11" s="50">
        <v>1093108333.9475131</v>
      </c>
      <c r="E11" s="50">
        <v>281322772.95365894</v>
      </c>
      <c r="F11" s="50">
        <v>302577751.2933898</v>
      </c>
      <c r="G11" s="50">
        <v>41143384.446647599</v>
      </c>
      <c r="H11" s="50">
        <v>43914599.46859128</v>
      </c>
    </row>
    <row r="12" spans="1:9" x14ac:dyDescent="0.2">
      <c r="A12" s="13">
        <f t="shared" ref="A12:A43" si="0">A11+1</f>
        <v>2</v>
      </c>
      <c r="B12" s="12"/>
      <c r="C12" s="13"/>
      <c r="D12" s="44"/>
      <c r="E12" s="44"/>
      <c r="F12" s="44"/>
      <c r="G12" s="44"/>
      <c r="H12" s="44"/>
      <c r="I12" s="48"/>
    </row>
    <row r="13" spans="1:9" x14ac:dyDescent="0.2">
      <c r="A13" s="13">
        <f t="shared" si="0"/>
        <v>3</v>
      </c>
      <c r="B13" s="12" t="s">
        <v>410</v>
      </c>
      <c r="C13" s="13" t="s">
        <v>15</v>
      </c>
      <c r="D13" s="51">
        <f>'2018 Norm Total Usage'!N9</f>
        <v>10647746797.201597</v>
      </c>
      <c r="E13" s="51">
        <f>'2018 Norm Total Usage'!N13</f>
        <v>2707578034.6255026</v>
      </c>
      <c r="F13" s="51">
        <f>'2018 Norm Total Usage'!N17+'2018 Norm Total Usage'!N27+'2018 Norm Total Usage'!N29+'2018 Norm Total Usage'!N40</f>
        <v>3122421463.6692891</v>
      </c>
      <c r="G13" s="51">
        <f>'2018 Norm Total Usage'!N28</f>
        <v>517722215.2591871</v>
      </c>
      <c r="H13" s="51">
        <f>'2018 Norm Total Usage'!N39</f>
        <v>617671624.24000001</v>
      </c>
    </row>
    <row r="14" spans="1:9" x14ac:dyDescent="0.2">
      <c r="A14" s="13">
        <f t="shared" si="0"/>
        <v>4</v>
      </c>
      <c r="B14" s="12"/>
      <c r="C14" s="13"/>
      <c r="D14" s="12"/>
      <c r="E14" s="12"/>
      <c r="F14" s="12"/>
      <c r="G14" s="12"/>
      <c r="H14" s="12"/>
    </row>
    <row r="15" spans="1:9" x14ac:dyDescent="0.2">
      <c r="A15" s="13">
        <f t="shared" si="0"/>
        <v>5</v>
      </c>
      <c r="B15" s="12" t="s">
        <v>29</v>
      </c>
      <c r="C15" s="13" t="str">
        <f>"("&amp;A11&amp;") / ("&amp;A13&amp;")"</f>
        <v>(1) / (3)</v>
      </c>
      <c r="D15" s="52">
        <f>ROUND(D11/D13,6)</f>
        <v>0.102661</v>
      </c>
      <c r="E15" s="52">
        <f t="shared" ref="E15:G15" si="1">ROUND(E11/E13,6)</f>
        <v>0.10390199999999999</v>
      </c>
      <c r="F15" s="52">
        <f t="shared" si="1"/>
        <v>9.6905000000000005E-2</v>
      </c>
      <c r="G15" s="52">
        <f t="shared" si="1"/>
        <v>7.9469999999999999E-2</v>
      </c>
      <c r="H15" s="52">
        <f t="shared" ref="H15" si="2">ROUND(H11/H13,6)</f>
        <v>7.1096999999999994E-2</v>
      </c>
    </row>
    <row r="16" spans="1:9" x14ac:dyDescent="0.2">
      <c r="A16" s="13">
        <f t="shared" si="0"/>
        <v>6</v>
      </c>
      <c r="B16" s="12"/>
      <c r="C16" s="13"/>
      <c r="D16" s="53"/>
      <c r="E16" s="53"/>
      <c r="F16" s="53"/>
      <c r="G16" s="53"/>
      <c r="H16" s="53"/>
    </row>
    <row r="17" spans="1:8" x14ac:dyDescent="0.2">
      <c r="A17" s="13">
        <f>A16+1</f>
        <v>7</v>
      </c>
      <c r="B17" s="12" t="s">
        <v>30</v>
      </c>
      <c r="C17" s="13" t="s">
        <v>31</v>
      </c>
      <c r="D17" s="64">
        <v>-1.1150000000000001E-3</v>
      </c>
      <c r="E17" s="64">
        <v>1.3129999999999999E-3</v>
      </c>
      <c r="F17" s="64">
        <v>1.408E-3</v>
      </c>
      <c r="G17" s="64">
        <v>1.5690000000000001E-3</v>
      </c>
      <c r="H17" s="64">
        <v>1.312E-3</v>
      </c>
    </row>
    <row r="18" spans="1:8" x14ac:dyDescent="0.2">
      <c r="A18" s="13">
        <f t="shared" si="0"/>
        <v>8</v>
      </c>
      <c r="B18" s="12"/>
      <c r="C18" s="13"/>
      <c r="D18" s="20"/>
      <c r="E18" s="20"/>
      <c r="F18" s="20"/>
      <c r="G18" s="20"/>
      <c r="H18" s="20"/>
    </row>
    <row r="19" spans="1:8" x14ac:dyDescent="0.2">
      <c r="A19" s="13">
        <f t="shared" si="0"/>
        <v>9</v>
      </c>
      <c r="B19" s="12" t="s">
        <v>32</v>
      </c>
      <c r="C19" s="13" t="s">
        <v>31</v>
      </c>
      <c r="D19" s="56">
        <v>-1.22E-4</v>
      </c>
      <c r="E19" s="56">
        <v>-6.2000000000000003E-5</v>
      </c>
      <c r="F19" s="56">
        <v>0</v>
      </c>
      <c r="G19" s="56">
        <v>2.2900000000000001E-4</v>
      </c>
      <c r="H19" s="56">
        <v>1.1E-5</v>
      </c>
    </row>
    <row r="20" spans="1:8" x14ac:dyDescent="0.2">
      <c r="A20" s="13">
        <f t="shared" si="0"/>
        <v>10</v>
      </c>
      <c r="B20" s="12"/>
      <c r="C20" s="13"/>
      <c r="D20" s="54"/>
      <c r="E20" s="54"/>
      <c r="F20" s="54"/>
      <c r="G20" s="54"/>
      <c r="H20" s="54"/>
    </row>
    <row r="21" spans="1:8" x14ac:dyDescent="0.2">
      <c r="A21" s="13">
        <f t="shared" si="0"/>
        <v>11</v>
      </c>
      <c r="B21" s="12" t="s">
        <v>33</v>
      </c>
      <c r="C21" s="13" t="str">
        <f>"("&amp;A17&amp;") + ("&amp;A19&amp;")"</f>
        <v>(7) + (9)</v>
      </c>
      <c r="D21" s="55">
        <f>SUM(D17,D19)</f>
        <v>-1.237E-3</v>
      </c>
      <c r="E21" s="55">
        <f t="shared" ref="E21:G21" si="3">SUM(E17,E19)</f>
        <v>1.2509999999999999E-3</v>
      </c>
      <c r="F21" s="55">
        <f t="shared" si="3"/>
        <v>1.408E-3</v>
      </c>
      <c r="G21" s="55">
        <f t="shared" si="3"/>
        <v>1.7980000000000001E-3</v>
      </c>
      <c r="H21" s="55">
        <f t="shared" ref="H21" si="4">SUM(H17,H19)</f>
        <v>1.323E-3</v>
      </c>
    </row>
    <row r="22" spans="1:8" x14ac:dyDescent="0.2">
      <c r="A22" s="13">
        <f t="shared" si="0"/>
        <v>12</v>
      </c>
      <c r="B22" s="12"/>
      <c r="C22" s="13"/>
      <c r="D22" s="53"/>
      <c r="E22" s="53"/>
      <c r="F22" s="53"/>
      <c r="G22" s="53"/>
      <c r="H22" s="53"/>
    </row>
    <row r="23" spans="1:8" x14ac:dyDescent="0.2">
      <c r="A23" s="13">
        <f t="shared" si="0"/>
        <v>13</v>
      </c>
      <c r="B23" s="12" t="s">
        <v>34</v>
      </c>
      <c r="C23" s="13" t="s">
        <v>15</v>
      </c>
      <c r="D23" s="20">
        <f>'Delivery Rate Change Calc'!D24</f>
        <v>7.6800000000000002E-4</v>
      </c>
      <c r="E23" s="20">
        <f>'Delivery Rate Change Calc'!E24</f>
        <v>1.9759999999999999E-3</v>
      </c>
      <c r="F23" s="20">
        <f>'Delivery Rate Change Calc'!F24</f>
        <v>4.8299999999999998E-4</v>
      </c>
      <c r="G23" s="20">
        <f>'Delivery Rate Change Calc'!G24</f>
        <v>3.8349999999999999E-3</v>
      </c>
      <c r="H23" s="20">
        <f>'Delivery Rate Change Calc'!H24</f>
        <v>1.84E-4</v>
      </c>
    </row>
    <row r="24" spans="1:8" x14ac:dyDescent="0.2">
      <c r="A24" s="13">
        <f t="shared" si="0"/>
        <v>14</v>
      </c>
      <c r="B24" s="12"/>
      <c r="C24" s="13"/>
      <c r="D24" s="12"/>
      <c r="E24" s="12"/>
      <c r="F24" s="12"/>
      <c r="G24" s="12"/>
      <c r="H24" s="12"/>
    </row>
    <row r="25" spans="1:8" x14ac:dyDescent="0.2">
      <c r="A25" s="13">
        <f t="shared" si="0"/>
        <v>15</v>
      </c>
      <c r="B25" s="12" t="s">
        <v>35</v>
      </c>
      <c r="C25" s="13" t="s">
        <v>15</v>
      </c>
      <c r="D25" s="56">
        <f>'FPC Rate Change Calc'!D24</f>
        <v>-1.47E-4</v>
      </c>
      <c r="E25" s="56">
        <f>'FPC Rate Change Calc'!E24</f>
        <v>8.4099999999999995E-4</v>
      </c>
      <c r="F25" s="56">
        <f>'FPC Rate Change Calc'!F24</f>
        <v>-1.14E-3</v>
      </c>
      <c r="G25" s="56">
        <f>'FPC Rate Change Calc'!G24</f>
        <v>5.1510000000000002E-3</v>
      </c>
      <c r="H25" s="56">
        <f>'FPC Rate Change Calc'!J24</f>
        <v>0</v>
      </c>
    </row>
    <row r="26" spans="1:8" x14ac:dyDescent="0.2">
      <c r="A26" s="13">
        <f t="shared" si="0"/>
        <v>16</v>
      </c>
      <c r="B26" s="12"/>
      <c r="C26" s="13"/>
      <c r="D26" s="12"/>
      <c r="E26" s="12"/>
      <c r="F26" s="12"/>
      <c r="G26" s="12"/>
      <c r="H26" s="12"/>
    </row>
    <row r="27" spans="1:8" x14ac:dyDescent="0.2">
      <c r="A27" s="13">
        <f t="shared" si="0"/>
        <v>17</v>
      </c>
      <c r="B27" s="12" t="s">
        <v>36</v>
      </c>
      <c r="C27" s="13" t="str">
        <f>"("&amp;A23&amp;") + ("&amp;A25&amp;")"</f>
        <v>(13) + (15)</v>
      </c>
      <c r="D27" s="55">
        <f>SUM(D23,D25)</f>
        <v>6.2100000000000002E-4</v>
      </c>
      <c r="E27" s="55">
        <f t="shared" ref="E27:G27" si="5">SUM(E23,E25)</f>
        <v>2.8170000000000001E-3</v>
      </c>
      <c r="F27" s="55">
        <f t="shared" si="5"/>
        <v>-6.5700000000000003E-4</v>
      </c>
      <c r="G27" s="55">
        <f t="shared" si="5"/>
        <v>8.9860000000000009E-3</v>
      </c>
      <c r="H27" s="55">
        <f t="shared" ref="H27" si="6">SUM(H23,H25)</f>
        <v>1.84E-4</v>
      </c>
    </row>
    <row r="28" spans="1:8" x14ac:dyDescent="0.2">
      <c r="A28" s="13">
        <f t="shared" si="0"/>
        <v>18</v>
      </c>
      <c r="B28" s="12"/>
      <c r="C28" s="13"/>
      <c r="D28" s="12"/>
      <c r="E28" s="12"/>
      <c r="F28" s="12"/>
      <c r="G28" s="12"/>
      <c r="H28" s="12"/>
    </row>
    <row r="29" spans="1:8" x14ac:dyDescent="0.2">
      <c r="A29" s="13">
        <f t="shared" si="0"/>
        <v>19</v>
      </c>
      <c r="B29" s="12" t="s">
        <v>37</v>
      </c>
      <c r="C29" s="13" t="str">
        <f>"("&amp;A27&amp;") - ("&amp;A21&amp;")"</f>
        <v>(17) - (11)</v>
      </c>
      <c r="D29" s="52">
        <f>D27-D21</f>
        <v>1.8580000000000001E-3</v>
      </c>
      <c r="E29" s="52">
        <f>E27-E21</f>
        <v>1.5660000000000001E-3</v>
      </c>
      <c r="F29" s="52">
        <f>F27-F21</f>
        <v>-2.065E-3</v>
      </c>
      <c r="G29" s="52">
        <f>G27-G21</f>
        <v>7.1880000000000008E-3</v>
      </c>
      <c r="H29" s="52">
        <f>H27-H21</f>
        <v>-1.139E-3</v>
      </c>
    </row>
    <row r="30" spans="1:8" x14ac:dyDescent="0.2">
      <c r="A30" s="13">
        <f t="shared" si="0"/>
        <v>20</v>
      </c>
      <c r="B30" s="12"/>
      <c r="C30" s="13"/>
      <c r="D30" s="12"/>
      <c r="E30" s="12"/>
      <c r="F30" s="12"/>
      <c r="G30" s="12"/>
      <c r="H30" s="12"/>
    </row>
    <row r="31" spans="1:8" x14ac:dyDescent="0.2">
      <c r="A31" s="13">
        <f t="shared" si="0"/>
        <v>21</v>
      </c>
      <c r="B31" s="12" t="s">
        <v>38</v>
      </c>
      <c r="C31" s="13" t="str">
        <f>"("&amp;A29&amp;") / ("&amp;A15&amp;")"</f>
        <v>(19) / (5)</v>
      </c>
      <c r="D31" s="57">
        <f>D29/D15</f>
        <v>1.8098401535149668E-2</v>
      </c>
      <c r="E31" s="57">
        <f>E29/E15</f>
        <v>1.507189466997748E-2</v>
      </c>
      <c r="F31" s="57">
        <f>F29/F15</f>
        <v>-2.130952995201486E-2</v>
      </c>
      <c r="G31" s="57">
        <f>G29/G15</f>
        <v>9.0449226123065316E-2</v>
      </c>
      <c r="H31" s="57">
        <f>H29/H15</f>
        <v>-1.602036654148558E-2</v>
      </c>
    </row>
    <row r="32" spans="1:8" x14ac:dyDescent="0.2">
      <c r="A32" s="13">
        <f t="shared" si="0"/>
        <v>22</v>
      </c>
      <c r="B32" s="12"/>
      <c r="C32" s="13"/>
      <c r="D32" s="12"/>
      <c r="E32" s="12"/>
      <c r="F32" s="12"/>
      <c r="G32" s="12"/>
      <c r="H32" s="12"/>
    </row>
    <row r="33" spans="1:8" x14ac:dyDescent="0.2">
      <c r="A33" s="13">
        <f t="shared" si="0"/>
        <v>23</v>
      </c>
      <c r="B33" s="12" t="s">
        <v>39</v>
      </c>
      <c r="C33" s="13" t="s">
        <v>21</v>
      </c>
      <c r="D33" s="58">
        <f>IF(D31&gt;3%,D31-3%,0)</f>
        <v>0</v>
      </c>
      <c r="E33" s="58">
        <f t="shared" ref="E33:G33" si="7">IF(E31&gt;3%,E31-3%,0)</f>
        <v>0</v>
      </c>
      <c r="F33" s="58">
        <f>IF(F31&gt;3%,F31-3%,0)</f>
        <v>0</v>
      </c>
      <c r="G33" s="58">
        <f t="shared" si="7"/>
        <v>6.0449226123065317E-2</v>
      </c>
      <c r="H33" s="58">
        <f>IF(H31&gt;3%,H31-3%,0)</f>
        <v>0</v>
      </c>
    </row>
    <row r="34" spans="1:8" x14ac:dyDescent="0.2">
      <c r="A34" s="13">
        <f t="shared" si="0"/>
        <v>24</v>
      </c>
      <c r="B34" s="12"/>
      <c r="C34" s="13"/>
      <c r="D34" s="12"/>
      <c r="E34" s="12"/>
      <c r="F34" s="12"/>
      <c r="G34" s="12"/>
      <c r="H34" s="12"/>
    </row>
    <row r="35" spans="1:8" x14ac:dyDescent="0.2">
      <c r="A35" s="13">
        <f t="shared" si="0"/>
        <v>25</v>
      </c>
      <c r="B35" s="12" t="s">
        <v>40</v>
      </c>
      <c r="C35" s="13" t="s">
        <v>21</v>
      </c>
      <c r="D35" s="55">
        <f>ROUND(IF(D23&lt;=0,0,(IF(D25&lt;0,D33*D15,(D33*(D23/D27))*D15))),6)</f>
        <v>0</v>
      </c>
      <c r="E35" s="55">
        <f>ROUND(IF(E23&lt;=0,0,(IF(E25&lt;0,E33*E15,(E33*(E23/E27))*E15))),6)</f>
        <v>0</v>
      </c>
      <c r="F35" s="55">
        <f>ROUND(IF(F23&lt;=0,0,(IF(F25&lt;0,F33*F15,(F33*(F23/F27))*F15))),6)</f>
        <v>0</v>
      </c>
      <c r="G35" s="55">
        <f>ROUND(IF(G23&lt;=0,0,(IF(G25&lt;0,G33*G15,(G33*(G23/G27))*G15))),6)</f>
        <v>2.0500000000000002E-3</v>
      </c>
      <c r="H35" s="55">
        <f>ROUND(IF(H23&lt;=0,0,(IF(H25&lt;0,H33*H15,(H33*(H23/H27))*H15))),6)</f>
        <v>0</v>
      </c>
    </row>
    <row r="36" spans="1:8" x14ac:dyDescent="0.2">
      <c r="A36" s="13">
        <f t="shared" si="0"/>
        <v>26</v>
      </c>
      <c r="B36" s="6"/>
      <c r="C36" s="6"/>
      <c r="D36" s="59"/>
      <c r="E36" s="59"/>
      <c r="F36" s="59"/>
      <c r="G36" s="59"/>
      <c r="H36" s="59"/>
    </row>
    <row r="37" spans="1:8" x14ac:dyDescent="0.2">
      <c r="A37" s="13">
        <f t="shared" si="0"/>
        <v>27</v>
      </c>
      <c r="B37" s="12" t="s">
        <v>41</v>
      </c>
      <c r="C37" s="13" t="s">
        <v>21</v>
      </c>
      <c r="D37" s="55">
        <f>ROUND(IF(D25&lt;=0,0,(IF(D23&lt;0,D33*D15,(D33*(D25/D27))*D15))),6)</f>
        <v>0</v>
      </c>
      <c r="E37" s="55">
        <f>ROUND(IF(E25&lt;=0,0,(IF(E23&lt;0,E33*E15,(E33*(E25/E27))*E15))),6)</f>
        <v>0</v>
      </c>
      <c r="F37" s="55">
        <f>ROUND(IF(F25&lt;=0,0,(IF(F23&lt;0,F33*F15,(F33*(F25/F27))*F15))),6)</f>
        <v>0</v>
      </c>
      <c r="G37" s="55">
        <f>ROUND(IF(G25&lt;=0,0,(IF(G23&lt;0,G33*G15,(G33*(G25/G27))*G15))),6)</f>
        <v>2.7539999999999999E-3</v>
      </c>
      <c r="H37" s="55">
        <f>ROUND(IF(H25&lt;=0,0,(IF(H23&lt;0,H33*H15,(H33*(H25/H27))*H15))),6)</f>
        <v>0</v>
      </c>
    </row>
    <row r="38" spans="1:8" x14ac:dyDescent="0.2">
      <c r="A38" s="13">
        <f t="shared" si="0"/>
        <v>28</v>
      </c>
      <c r="B38" s="6"/>
      <c r="C38" s="6"/>
      <c r="D38" s="60"/>
      <c r="E38" s="60"/>
      <c r="F38" s="60"/>
      <c r="G38" s="60"/>
      <c r="H38" s="60"/>
    </row>
    <row r="39" spans="1:8" x14ac:dyDescent="0.2">
      <c r="A39" s="13">
        <f t="shared" si="0"/>
        <v>29</v>
      </c>
      <c r="B39" s="12" t="s">
        <v>42</v>
      </c>
      <c r="C39" s="13" t="str">
        <f>"("&amp;A23&amp;") - ("&amp;A35&amp;")"</f>
        <v>(13) - (25)</v>
      </c>
      <c r="D39" s="52">
        <f>D23-D35</f>
        <v>7.6800000000000002E-4</v>
      </c>
      <c r="E39" s="52">
        <f t="shared" ref="E39:G39" si="8">E23-E35</f>
        <v>1.9759999999999999E-3</v>
      </c>
      <c r="F39" s="52">
        <f t="shared" si="8"/>
        <v>4.8299999999999998E-4</v>
      </c>
      <c r="G39" s="52">
        <f t="shared" si="8"/>
        <v>1.7849999999999997E-3</v>
      </c>
      <c r="H39" s="52">
        <f t="shared" ref="H39" si="9">H23-H35</f>
        <v>1.84E-4</v>
      </c>
    </row>
    <row r="40" spans="1:8" x14ac:dyDescent="0.2">
      <c r="A40" s="13">
        <f t="shared" si="0"/>
        <v>30</v>
      </c>
      <c r="B40" s="12"/>
      <c r="C40" s="13"/>
      <c r="D40" s="52"/>
      <c r="E40" s="52"/>
      <c r="F40" s="52"/>
      <c r="G40" s="52"/>
      <c r="H40" s="52"/>
    </row>
    <row r="41" spans="1:8" x14ac:dyDescent="0.2">
      <c r="A41" s="13">
        <f t="shared" si="0"/>
        <v>31</v>
      </c>
      <c r="B41" s="12" t="s">
        <v>43</v>
      </c>
      <c r="C41" s="13" t="str">
        <f>"("&amp;A25&amp;") - ("&amp;A37&amp;")"</f>
        <v>(15) - (27)</v>
      </c>
      <c r="D41" s="52">
        <f>D25-D37</f>
        <v>-1.47E-4</v>
      </c>
      <c r="E41" s="52">
        <f t="shared" ref="E41:G41" si="10">E25-E37</f>
        <v>8.4099999999999995E-4</v>
      </c>
      <c r="F41" s="52">
        <f t="shared" si="10"/>
        <v>-1.14E-3</v>
      </c>
      <c r="G41" s="52">
        <f t="shared" si="10"/>
        <v>2.3970000000000003E-3</v>
      </c>
      <c r="H41" s="52">
        <f t="shared" ref="H41" si="11">H25-H37</f>
        <v>0</v>
      </c>
    </row>
    <row r="42" spans="1:8" x14ac:dyDescent="0.2">
      <c r="A42" s="13">
        <f t="shared" si="0"/>
        <v>32</v>
      </c>
      <c r="B42" s="48"/>
      <c r="C42" s="48"/>
      <c r="D42" s="48"/>
      <c r="E42" s="48"/>
      <c r="F42" s="48"/>
      <c r="G42" s="48"/>
      <c r="H42" s="48"/>
    </row>
    <row r="43" spans="1:8" x14ac:dyDescent="0.2">
      <c r="A43" s="13">
        <f t="shared" si="0"/>
        <v>33</v>
      </c>
      <c r="B43" s="12" t="s">
        <v>44</v>
      </c>
      <c r="C43" s="13" t="str">
        <f>"("&amp;A39&amp;") + ("&amp;A41&amp;")"</f>
        <v>(29) + (31)</v>
      </c>
      <c r="D43" s="52">
        <f>SUM(D39,D41)</f>
        <v>6.2100000000000002E-4</v>
      </c>
      <c r="E43" s="52">
        <f t="shared" ref="E43:G43" si="12">SUM(E39,E41)</f>
        <v>2.8170000000000001E-3</v>
      </c>
      <c r="F43" s="52">
        <f t="shared" si="12"/>
        <v>-6.5700000000000003E-4</v>
      </c>
      <c r="G43" s="52">
        <f t="shared" si="12"/>
        <v>4.182E-3</v>
      </c>
      <c r="H43" s="52">
        <f t="shared" ref="H43" si="13">SUM(H39,H41)</f>
        <v>1.84E-4</v>
      </c>
    </row>
    <row r="45" spans="1:8" x14ac:dyDescent="0.2">
      <c r="B45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50"/>
  <sheetViews>
    <sheetView zoomScaleNormal="100" workbookViewId="0">
      <selection activeCell="D11" sqref="D11"/>
    </sheetView>
  </sheetViews>
  <sheetFormatPr defaultColWidth="8.88671875" defaultRowHeight="10.199999999999999" x14ac:dyDescent="0.2"/>
  <cols>
    <col min="1" max="1" width="3.88671875" style="47" bestFit="1" customWidth="1"/>
    <col min="2" max="2" width="49.5546875" style="47" bestFit="1" customWidth="1"/>
    <col min="3" max="3" width="8.44140625" style="47" bestFit="1" customWidth="1"/>
    <col min="4" max="5" width="10.6640625" style="47" bestFit="1" customWidth="1"/>
    <col min="6" max="6" width="8.88671875" style="47"/>
    <col min="7" max="10" width="9.109375" style="47" customWidth="1"/>
    <col min="11" max="16384" width="8.88671875" style="47"/>
  </cols>
  <sheetData>
    <row r="1" spans="1:6" x14ac:dyDescent="0.2">
      <c r="A1" s="398" t="s">
        <v>0</v>
      </c>
      <c r="B1" s="398"/>
      <c r="C1" s="398"/>
      <c r="D1" s="398"/>
      <c r="E1" s="398"/>
      <c r="F1" s="48"/>
    </row>
    <row r="2" spans="1:6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8"/>
    </row>
    <row r="3" spans="1:6" x14ac:dyDescent="0.2">
      <c r="A3" s="398" t="s">
        <v>166</v>
      </c>
      <c r="B3" s="398"/>
      <c r="C3" s="398"/>
      <c r="D3" s="398"/>
      <c r="E3" s="398"/>
      <c r="F3" s="48"/>
    </row>
    <row r="4" spans="1:6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8"/>
    </row>
    <row r="5" spans="1:6" x14ac:dyDescent="0.2">
      <c r="A5" s="9"/>
      <c r="B5" s="9"/>
      <c r="C5" s="9"/>
      <c r="D5" s="9"/>
      <c r="E5" s="9"/>
      <c r="F5" s="48"/>
    </row>
    <row r="6" spans="1:6" x14ac:dyDescent="0.2">
      <c r="A6" s="6"/>
      <c r="B6" s="6"/>
      <c r="C6" s="6"/>
      <c r="D6" s="6"/>
      <c r="E6" s="6"/>
      <c r="F6" s="48"/>
    </row>
    <row r="7" spans="1:6" x14ac:dyDescent="0.2">
      <c r="A7" s="8" t="s">
        <v>2</v>
      </c>
      <c r="B7" s="6"/>
      <c r="C7" s="6"/>
      <c r="D7" s="9" t="s">
        <v>4</v>
      </c>
      <c r="E7" s="9" t="s">
        <v>4</v>
      </c>
      <c r="F7" s="48"/>
    </row>
    <row r="8" spans="1:6" x14ac:dyDescent="0.2">
      <c r="A8" s="10" t="s">
        <v>5</v>
      </c>
      <c r="B8" s="49"/>
      <c r="C8" s="10" t="s">
        <v>6</v>
      </c>
      <c r="D8" s="10" t="s">
        <v>24</v>
      </c>
      <c r="E8" s="10" t="s">
        <v>25</v>
      </c>
      <c r="F8" s="48"/>
    </row>
    <row r="9" spans="1:6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48"/>
    </row>
    <row r="10" spans="1:6" x14ac:dyDescent="0.2">
      <c r="A10" s="13"/>
      <c r="B10" s="14"/>
      <c r="C10" s="13"/>
      <c r="D10" s="13"/>
      <c r="E10" s="13"/>
      <c r="F10" s="48"/>
    </row>
    <row r="11" spans="1:6" x14ac:dyDescent="0.2">
      <c r="A11" s="13">
        <v>1</v>
      </c>
      <c r="B11" s="12" t="s">
        <v>411</v>
      </c>
      <c r="C11" s="13" t="s">
        <v>15</v>
      </c>
      <c r="D11" s="50">
        <v>166811381.92194727</v>
      </c>
      <c r="E11" s="50">
        <v>111805058.03023674</v>
      </c>
      <c r="F11" s="48"/>
    </row>
    <row r="12" spans="1:6" x14ac:dyDescent="0.2">
      <c r="A12" s="13">
        <f t="shared" ref="A12:A47" si="0">A11+1</f>
        <v>2</v>
      </c>
      <c r="B12" s="12"/>
      <c r="C12" s="13"/>
      <c r="D12" s="44"/>
      <c r="E12" s="44"/>
      <c r="F12" s="48"/>
    </row>
    <row r="13" spans="1:6" x14ac:dyDescent="0.2">
      <c r="A13" s="13">
        <f t="shared" si="0"/>
        <v>3</v>
      </c>
      <c r="B13" s="12" t="s">
        <v>412</v>
      </c>
      <c r="C13" s="13" t="s">
        <v>15</v>
      </c>
      <c r="D13" s="277">
        <v>4697863.9933705209</v>
      </c>
      <c r="E13" s="277">
        <v>3243737.1688746735</v>
      </c>
      <c r="F13" s="48"/>
    </row>
    <row r="14" spans="1:6" x14ac:dyDescent="0.2">
      <c r="A14" s="13">
        <f t="shared" si="0"/>
        <v>4</v>
      </c>
      <c r="B14" s="12"/>
      <c r="C14" s="13"/>
      <c r="D14" s="44"/>
      <c r="E14" s="44"/>
      <c r="F14" s="48"/>
    </row>
    <row r="15" spans="1:6" x14ac:dyDescent="0.2">
      <c r="A15" s="13">
        <f t="shared" si="0"/>
        <v>5</v>
      </c>
      <c r="B15" s="12" t="s">
        <v>410</v>
      </c>
      <c r="C15" s="13" t="s">
        <v>15</v>
      </c>
      <c r="D15" s="61">
        <f>'2018 Norm Total Usage'!N21</f>
        <v>1889999795.1727538</v>
      </c>
      <c r="E15" s="61">
        <f>'2018 Norm Total Usage'!N25</f>
        <v>1297418718.0764344</v>
      </c>
      <c r="F15" s="48"/>
    </row>
    <row r="16" spans="1:6" x14ac:dyDescent="0.2">
      <c r="A16" s="13">
        <f t="shared" si="0"/>
        <v>6</v>
      </c>
      <c r="B16" s="12"/>
      <c r="C16" s="13"/>
      <c r="D16" s="12"/>
      <c r="E16" s="12"/>
      <c r="F16" s="48"/>
    </row>
    <row r="17" spans="1:6" x14ac:dyDescent="0.2">
      <c r="A17" s="13">
        <f t="shared" si="0"/>
        <v>7</v>
      </c>
      <c r="B17" s="12" t="s">
        <v>45</v>
      </c>
      <c r="C17" s="13" t="str">
        <f>"("&amp;A11&amp;") / ("&amp;A13&amp;")"</f>
        <v>(1) / (3)</v>
      </c>
      <c r="D17" s="62">
        <f>ROUND(D11/D13,2)</f>
        <v>35.51</v>
      </c>
      <c r="E17" s="62">
        <f>ROUND(E11/E13,2)</f>
        <v>34.47</v>
      </c>
      <c r="F17" s="48"/>
    </row>
    <row r="18" spans="1:6" x14ac:dyDescent="0.2">
      <c r="A18" s="13">
        <f t="shared" si="0"/>
        <v>8</v>
      </c>
      <c r="B18" s="12"/>
      <c r="C18" s="13"/>
      <c r="D18" s="12"/>
      <c r="E18" s="12"/>
      <c r="F18" s="48"/>
    </row>
    <row r="19" spans="1:6" x14ac:dyDescent="0.2">
      <c r="A19" s="13">
        <f t="shared" si="0"/>
        <v>9</v>
      </c>
      <c r="B19" s="12" t="s">
        <v>29</v>
      </c>
      <c r="C19" s="13" t="str">
        <f>"("&amp;A11&amp;") / ("&amp;A15&amp;")"</f>
        <v>(1) / (5)</v>
      </c>
      <c r="D19" s="52">
        <f>ROUND(D11/D15,6)</f>
        <v>8.8260000000000005E-2</v>
      </c>
      <c r="E19" s="52">
        <f>ROUND(E11/E15,6)</f>
        <v>8.6175000000000002E-2</v>
      </c>
      <c r="F19" s="48"/>
    </row>
    <row r="20" spans="1:6" x14ac:dyDescent="0.2">
      <c r="A20" s="13">
        <f t="shared" si="0"/>
        <v>10</v>
      </c>
      <c r="B20" s="12"/>
      <c r="C20" s="13"/>
      <c r="D20" s="53"/>
      <c r="E20" s="53"/>
      <c r="F20" s="48"/>
    </row>
    <row r="21" spans="1:6" x14ac:dyDescent="0.2">
      <c r="A21" s="13">
        <f t="shared" si="0"/>
        <v>11</v>
      </c>
      <c r="B21" s="12" t="s">
        <v>46</v>
      </c>
      <c r="C21" s="13" t="s">
        <v>31</v>
      </c>
      <c r="D21" s="374">
        <v>-0.06</v>
      </c>
      <c r="E21" s="374">
        <v>-0.08</v>
      </c>
      <c r="F21" s="48"/>
    </row>
    <row r="22" spans="1:6" x14ac:dyDescent="0.2">
      <c r="A22" s="13">
        <f t="shared" si="0"/>
        <v>12</v>
      </c>
      <c r="B22" s="12"/>
      <c r="C22" s="13"/>
      <c r="D22" s="22"/>
      <c r="E22" s="22"/>
      <c r="F22" s="48"/>
    </row>
    <row r="23" spans="1:6" x14ac:dyDescent="0.2">
      <c r="A23" s="13">
        <f t="shared" si="0"/>
        <v>13</v>
      </c>
      <c r="B23" s="12" t="s">
        <v>47</v>
      </c>
      <c r="C23" s="13" t="s">
        <v>31</v>
      </c>
      <c r="D23" s="64">
        <v>8.5000000000000006E-5</v>
      </c>
      <c r="E23" s="64">
        <v>-5.5999999999999999E-5</v>
      </c>
      <c r="F23" s="48"/>
    </row>
    <row r="24" spans="1:6" x14ac:dyDescent="0.2">
      <c r="A24" s="13">
        <f t="shared" si="0"/>
        <v>14</v>
      </c>
      <c r="B24" s="12"/>
      <c r="C24" s="13"/>
      <c r="D24" s="54"/>
      <c r="E24" s="54"/>
      <c r="F24" s="48"/>
    </row>
    <row r="25" spans="1:6" x14ac:dyDescent="0.2">
      <c r="A25" s="13">
        <f t="shared" si="0"/>
        <v>15</v>
      </c>
      <c r="B25" s="12" t="s">
        <v>48</v>
      </c>
      <c r="C25" s="13" t="s">
        <v>15</v>
      </c>
      <c r="D25" s="22">
        <f>'Delivery Rate Change Calc 26&amp;31'!D24</f>
        <v>0.37</v>
      </c>
      <c r="E25" s="22">
        <f>'Delivery Rate Change Calc 26&amp;31'!E24</f>
        <v>0.16</v>
      </c>
      <c r="F25" s="48"/>
    </row>
    <row r="26" spans="1:6" x14ac:dyDescent="0.2">
      <c r="A26" s="13">
        <f t="shared" si="0"/>
        <v>16</v>
      </c>
      <c r="B26" s="12"/>
      <c r="C26" s="13"/>
      <c r="D26" s="12"/>
      <c r="E26" s="12"/>
      <c r="F26" s="48"/>
    </row>
    <row r="27" spans="1:6" x14ac:dyDescent="0.2">
      <c r="A27" s="13">
        <f t="shared" si="0"/>
        <v>17</v>
      </c>
      <c r="B27" s="12" t="s">
        <v>49</v>
      </c>
      <c r="C27" s="13" t="s">
        <v>15</v>
      </c>
      <c r="D27" s="64">
        <f>'FPC Rate Change Calc'!H24</f>
        <v>-1.27E-4</v>
      </c>
      <c r="E27" s="64">
        <f>'FPC Rate Change Calc'!I24</f>
        <v>-2.5399999999999999E-4</v>
      </c>
      <c r="F27" s="48"/>
    </row>
    <row r="28" spans="1:6" x14ac:dyDescent="0.2">
      <c r="A28" s="13">
        <f t="shared" si="0"/>
        <v>18</v>
      </c>
      <c r="B28" s="12"/>
      <c r="C28" s="13"/>
      <c r="D28" s="12"/>
      <c r="E28" s="12"/>
      <c r="F28" s="48"/>
    </row>
    <row r="29" spans="1:6" x14ac:dyDescent="0.2">
      <c r="A29" s="13">
        <f t="shared" si="0"/>
        <v>19</v>
      </c>
      <c r="B29" s="12" t="s">
        <v>50</v>
      </c>
      <c r="C29" s="13" t="str">
        <f>"("&amp;A25&amp;") - ("&amp;A21&amp;")"</f>
        <v>(15) - (11)</v>
      </c>
      <c r="D29" s="62">
        <f>D25-D21</f>
        <v>0.43</v>
      </c>
      <c r="E29" s="62">
        <f>E25-E21</f>
        <v>0.24</v>
      </c>
      <c r="F29" s="48"/>
    </row>
    <row r="30" spans="1:6" x14ac:dyDescent="0.2">
      <c r="A30" s="13">
        <f t="shared" si="0"/>
        <v>20</v>
      </c>
      <c r="B30" s="12"/>
      <c r="C30" s="13"/>
      <c r="D30" s="62"/>
      <c r="E30" s="62"/>
      <c r="F30" s="48"/>
    </row>
    <row r="31" spans="1:6" x14ac:dyDescent="0.2">
      <c r="A31" s="13">
        <f t="shared" si="0"/>
        <v>21</v>
      </c>
      <c r="B31" s="12" t="s">
        <v>51</v>
      </c>
      <c r="C31" s="13" t="str">
        <f>"("&amp;A27&amp;") - ("&amp;A23&amp;")"</f>
        <v>(17) - (13)</v>
      </c>
      <c r="D31" s="52">
        <f>D27-D23</f>
        <v>-2.12E-4</v>
      </c>
      <c r="E31" s="52">
        <f>E27-E23</f>
        <v>-1.9799999999999999E-4</v>
      </c>
      <c r="F31" s="48"/>
    </row>
    <row r="32" spans="1:6" x14ac:dyDescent="0.2">
      <c r="A32" s="13">
        <f t="shared" si="0"/>
        <v>22</v>
      </c>
      <c r="B32" s="12"/>
      <c r="C32" s="13"/>
      <c r="D32" s="12"/>
      <c r="E32" s="12"/>
      <c r="F32" s="48"/>
    </row>
    <row r="33" spans="1:10" x14ac:dyDescent="0.2">
      <c r="A33" s="13">
        <f t="shared" si="0"/>
        <v>23</v>
      </c>
      <c r="B33" s="12" t="s">
        <v>52</v>
      </c>
      <c r="C33" s="13" t="str">
        <f>"("&amp;A29&amp;") / ("&amp;A17&amp;")"</f>
        <v>(19) / (7)</v>
      </c>
      <c r="D33" s="57">
        <f>D29/D17</f>
        <v>1.2109264995775838E-2</v>
      </c>
      <c r="E33" s="57">
        <f>E29/E17</f>
        <v>6.9625761531766752E-3</v>
      </c>
      <c r="F33" s="48"/>
      <c r="G33" s="65"/>
    </row>
    <row r="34" spans="1:10" x14ac:dyDescent="0.2">
      <c r="A34" s="13">
        <f t="shared" si="0"/>
        <v>24</v>
      </c>
      <c r="B34" s="12"/>
      <c r="C34" s="13"/>
      <c r="D34" s="12"/>
      <c r="E34" s="12"/>
      <c r="F34" s="48"/>
    </row>
    <row r="35" spans="1:10" x14ac:dyDescent="0.2">
      <c r="A35" s="13">
        <f t="shared" si="0"/>
        <v>25</v>
      </c>
      <c r="B35" s="12" t="s">
        <v>53</v>
      </c>
      <c r="C35" s="13" t="str">
        <f>"("&amp;A31&amp;") / ("&amp;A19&amp;")"</f>
        <v>(21) / (9)</v>
      </c>
      <c r="D35" s="57">
        <f>D31/D19</f>
        <v>-2.4019941083163378E-3</v>
      </c>
      <c r="E35" s="57">
        <f>E31/E19</f>
        <v>-2.2976501305483027E-3</v>
      </c>
      <c r="F35" s="48"/>
      <c r="G35" s="65"/>
    </row>
    <row r="36" spans="1:10" x14ac:dyDescent="0.2">
      <c r="A36" s="13">
        <f t="shared" si="0"/>
        <v>26</v>
      </c>
      <c r="B36" s="12"/>
      <c r="C36" s="13"/>
      <c r="D36" s="12"/>
      <c r="E36" s="12"/>
      <c r="F36" s="48"/>
    </row>
    <row r="37" spans="1:10" x14ac:dyDescent="0.2">
      <c r="A37" s="13">
        <f t="shared" si="0"/>
        <v>27</v>
      </c>
      <c r="B37" s="12" t="s">
        <v>54</v>
      </c>
      <c r="C37" s="13" t="str">
        <f>"("&amp;A33&amp;") + ("&amp;A35&amp;")"</f>
        <v>(23) + (25)</v>
      </c>
      <c r="D37" s="57">
        <f>SUM(D33:D35)</f>
        <v>9.7072708874595005E-3</v>
      </c>
      <c r="E37" s="57">
        <f>SUM(E33:E35)</f>
        <v>4.6649260226283729E-3</v>
      </c>
      <c r="F37" s="48"/>
    </row>
    <row r="38" spans="1:10" x14ac:dyDescent="0.2">
      <c r="A38" s="13">
        <f t="shared" si="0"/>
        <v>28</v>
      </c>
      <c r="B38" s="12"/>
      <c r="C38" s="13"/>
      <c r="D38" s="12"/>
      <c r="E38" s="12"/>
      <c r="F38" s="48"/>
    </row>
    <row r="39" spans="1:10" x14ac:dyDescent="0.2">
      <c r="A39" s="13">
        <f t="shared" si="0"/>
        <v>29</v>
      </c>
      <c r="B39" s="12" t="s">
        <v>39</v>
      </c>
      <c r="C39" s="13" t="s">
        <v>21</v>
      </c>
      <c r="D39" s="58">
        <f>IF(D37&gt;3%,D37-3%,0)</f>
        <v>0</v>
      </c>
      <c r="E39" s="58">
        <f>IF(E37&gt;3%,E37-3%,0)</f>
        <v>0</v>
      </c>
      <c r="F39" s="48"/>
    </row>
    <row r="40" spans="1:10" x14ac:dyDescent="0.2">
      <c r="A40" s="13">
        <f t="shared" si="0"/>
        <v>30</v>
      </c>
      <c r="B40" s="12"/>
      <c r="C40" s="13"/>
      <c r="D40" s="12"/>
      <c r="E40" s="12"/>
      <c r="F40" s="48"/>
    </row>
    <row r="41" spans="1:10" x14ac:dyDescent="0.2">
      <c r="A41" s="13">
        <f t="shared" si="0"/>
        <v>31</v>
      </c>
      <c r="B41" s="12" t="s">
        <v>55</v>
      </c>
      <c r="C41" s="13" t="s">
        <v>21</v>
      </c>
      <c r="D41" s="66">
        <f>ROUND(IF(D25&lt;=0,0,(IF(D27&lt;0,D39*D17,(D39*(D33/D37))*D17))),2)</f>
        <v>0</v>
      </c>
      <c r="E41" s="66">
        <f>ROUND(IF(E25&lt;=0,0,(IF(E27&lt;0,E39*E17,(E39*(E33/E37))*E17))),2)</f>
        <v>0</v>
      </c>
      <c r="F41" s="48"/>
      <c r="G41" s="67"/>
      <c r="H41" s="67"/>
      <c r="I41" s="68"/>
      <c r="J41" s="67"/>
    </row>
    <row r="42" spans="1:10" x14ac:dyDescent="0.2">
      <c r="A42" s="13">
        <f t="shared" si="0"/>
        <v>32</v>
      </c>
      <c r="B42" s="6"/>
      <c r="C42" s="6"/>
      <c r="D42" s="69"/>
      <c r="E42" s="69"/>
      <c r="F42" s="48"/>
    </row>
    <row r="43" spans="1:10" x14ac:dyDescent="0.2">
      <c r="A43" s="13">
        <f t="shared" si="0"/>
        <v>33</v>
      </c>
      <c r="B43" s="12" t="s">
        <v>41</v>
      </c>
      <c r="C43" s="13" t="s">
        <v>21</v>
      </c>
      <c r="D43" s="55">
        <f>ROUND(IF(D27&lt;=0,0,(IF(D25&lt;0,D39*D19,(D39*(D35/D37))*D19))),6)</f>
        <v>0</v>
      </c>
      <c r="E43" s="55">
        <f>ROUND(IF(E27&lt;=0,0,(IF(E25&lt;0,E39*E19,(E39*(E35/E37))*E19))),6)</f>
        <v>0</v>
      </c>
      <c r="F43" s="48"/>
      <c r="G43" s="70"/>
      <c r="H43" s="70"/>
      <c r="I43" s="68"/>
      <c r="J43" s="70"/>
    </row>
    <row r="44" spans="1:10" x14ac:dyDescent="0.2">
      <c r="A44" s="13">
        <f t="shared" si="0"/>
        <v>34</v>
      </c>
      <c r="B44" s="6"/>
      <c r="C44" s="6"/>
      <c r="D44" s="60"/>
      <c r="E44" s="60"/>
      <c r="F44" s="48"/>
    </row>
    <row r="45" spans="1:10" x14ac:dyDescent="0.2">
      <c r="A45" s="13">
        <f t="shared" si="0"/>
        <v>35</v>
      </c>
      <c r="B45" s="12" t="s">
        <v>56</v>
      </c>
      <c r="C45" s="13" t="str">
        <f>"("&amp;A25&amp;") - ("&amp;A41&amp;")"</f>
        <v>(15) - (31)</v>
      </c>
      <c r="D45" s="62">
        <f>D25-D41</f>
        <v>0.37</v>
      </c>
      <c r="E45" s="62">
        <f>E25-E41</f>
        <v>0.16</v>
      </c>
      <c r="F45" s="48"/>
    </row>
    <row r="46" spans="1:10" x14ac:dyDescent="0.2">
      <c r="A46" s="13">
        <f t="shared" si="0"/>
        <v>36</v>
      </c>
      <c r="B46" s="12"/>
      <c r="C46" s="13"/>
      <c r="D46" s="62"/>
      <c r="E46" s="62"/>
      <c r="F46" s="48"/>
    </row>
    <row r="47" spans="1:10" x14ac:dyDescent="0.2">
      <c r="A47" s="13">
        <f t="shared" si="0"/>
        <v>37</v>
      </c>
      <c r="B47" s="12" t="s">
        <v>57</v>
      </c>
      <c r="C47" s="13" t="str">
        <f>"("&amp;A27&amp;") - ("&amp;A43&amp;")"</f>
        <v>(17) - (33)</v>
      </c>
      <c r="D47" s="52">
        <f>D27-D43</f>
        <v>-1.27E-4</v>
      </c>
      <c r="E47" s="52">
        <f>E27-E43</f>
        <v>-2.5399999999999999E-4</v>
      </c>
      <c r="F47" s="48"/>
    </row>
    <row r="49" spans="4:4" x14ac:dyDescent="0.2">
      <c r="D49" s="71"/>
    </row>
    <row r="50" spans="4:4" x14ac:dyDescent="0.2">
      <c r="D50" s="71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  <pageSetUpPr fitToPage="1"/>
  </sheetPr>
  <dimension ref="A1:U31"/>
  <sheetViews>
    <sheetView workbookViewId="0">
      <selection activeCell="B31" sqref="B31"/>
    </sheetView>
  </sheetViews>
  <sheetFormatPr defaultColWidth="9.109375" defaultRowHeight="10.199999999999999" x14ac:dyDescent="0.2"/>
  <cols>
    <col min="1" max="1" width="4.5546875" style="94" customWidth="1"/>
    <col min="2" max="2" width="23.33203125" style="94" bestFit="1" customWidth="1"/>
    <col min="3" max="3" width="13.5546875" style="94" customWidth="1"/>
    <col min="4" max="4" width="9.44140625" style="94" bestFit="1" customWidth="1"/>
    <col min="5" max="5" width="0.6640625" style="94" customWidth="1"/>
    <col min="6" max="6" width="4.109375" style="94" customWidth="1"/>
    <col min="7" max="7" width="33" style="94" bestFit="1" customWidth="1"/>
    <col min="8" max="8" width="8.44140625" style="94" bestFit="1" customWidth="1"/>
    <col min="9" max="10" width="10.33203125" style="94" bestFit="1" customWidth="1"/>
    <col min="11" max="11" width="10.33203125" style="94" customWidth="1"/>
    <col min="12" max="12" width="15.88671875" style="94" bestFit="1" customWidth="1"/>
    <col min="13" max="13" width="9.5546875" style="94" bestFit="1" customWidth="1"/>
    <col min="14" max="14" width="10.33203125" style="94" bestFit="1" customWidth="1"/>
    <col min="15" max="15" width="9.5546875" style="94" bestFit="1" customWidth="1"/>
    <col min="16" max="16384" width="9.109375" style="94"/>
  </cols>
  <sheetData>
    <row r="1" spans="1:21" ht="14.4" x14ac:dyDescent="0.3">
      <c r="A1" s="401" t="s">
        <v>0</v>
      </c>
      <c r="B1" s="401"/>
      <c r="C1" s="401"/>
      <c r="D1" s="401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"/>
      <c r="Q1" s="4"/>
      <c r="R1" s="4"/>
      <c r="S1" s="4"/>
      <c r="T1" s="4"/>
      <c r="U1" s="4"/>
    </row>
    <row r="2" spans="1:21" ht="14.4" x14ac:dyDescent="0.3">
      <c r="A2" s="401" t="s">
        <v>1</v>
      </c>
      <c r="B2" s="401"/>
      <c r="C2" s="401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"/>
      <c r="Q2" s="4"/>
      <c r="R2" s="4"/>
      <c r="S2" s="4"/>
      <c r="T2" s="4"/>
      <c r="U2" s="4"/>
    </row>
    <row r="3" spans="1:21" ht="14.4" x14ac:dyDescent="0.3">
      <c r="A3" s="401" t="s">
        <v>440</v>
      </c>
      <c r="B3" s="401"/>
      <c r="C3" s="401"/>
      <c r="D3" s="401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"/>
      <c r="Q3" s="4"/>
      <c r="R3" s="4"/>
      <c r="S3" s="4"/>
      <c r="T3" s="4"/>
      <c r="U3" s="4"/>
    </row>
    <row r="4" spans="1:21" ht="14.4" x14ac:dyDescent="0.3">
      <c r="A4" s="403" t="str">
        <f>'Delivery Rate Change Calc'!A4:H4</f>
        <v>Proposed Effective May 1, 2019</v>
      </c>
      <c r="B4" s="403"/>
      <c r="C4" s="403"/>
      <c r="D4" s="403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"/>
      <c r="Q4" s="4"/>
      <c r="R4" s="4"/>
      <c r="S4" s="4"/>
      <c r="T4" s="4"/>
      <c r="U4" s="4"/>
    </row>
    <row r="5" spans="1:2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2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9"/>
      <c r="L6" s="9"/>
      <c r="M6" s="9"/>
      <c r="N6" s="12"/>
      <c r="O6" s="12"/>
    </row>
    <row r="7" spans="1:21" x14ac:dyDescent="0.2">
      <c r="A7" s="95" t="s">
        <v>2</v>
      </c>
      <c r="B7" s="12"/>
      <c r="C7" s="12"/>
      <c r="D7" s="377"/>
      <c r="E7" s="377"/>
      <c r="F7" s="95" t="s">
        <v>2</v>
      </c>
      <c r="G7" s="12"/>
      <c r="H7" s="12"/>
      <c r="I7" s="12"/>
      <c r="J7" s="9" t="s">
        <v>3</v>
      </c>
      <c r="K7" s="9" t="s">
        <v>4</v>
      </c>
      <c r="L7" s="9" t="s">
        <v>4</v>
      </c>
      <c r="M7" s="9" t="s">
        <v>3</v>
      </c>
      <c r="N7" s="9" t="s">
        <v>4</v>
      </c>
      <c r="O7" s="9" t="s">
        <v>4</v>
      </c>
      <c r="P7" s="9" t="s">
        <v>4</v>
      </c>
    </row>
    <row r="8" spans="1:21" x14ac:dyDescent="0.2">
      <c r="A8" s="378" t="s">
        <v>5</v>
      </c>
      <c r="B8" s="379"/>
      <c r="C8" s="378" t="s">
        <v>79</v>
      </c>
      <c r="D8" s="380" t="s">
        <v>435</v>
      </c>
      <c r="E8" s="380"/>
      <c r="F8" s="96" t="s">
        <v>5</v>
      </c>
      <c r="G8" s="49"/>
      <c r="H8" s="96" t="s">
        <v>6</v>
      </c>
      <c r="I8" s="96" t="s">
        <v>79</v>
      </c>
      <c r="J8" s="10">
        <v>7</v>
      </c>
      <c r="K8" s="10" t="s">
        <v>7</v>
      </c>
      <c r="L8" s="10" t="s">
        <v>8</v>
      </c>
      <c r="M8" s="10" t="s">
        <v>449</v>
      </c>
      <c r="N8" s="10" t="s">
        <v>24</v>
      </c>
      <c r="O8" s="10" t="s">
        <v>25</v>
      </c>
      <c r="P8" s="10" t="s">
        <v>163</v>
      </c>
    </row>
    <row r="9" spans="1:21" x14ac:dyDescent="0.2">
      <c r="A9" s="12"/>
      <c r="B9" s="13" t="s">
        <v>9</v>
      </c>
      <c r="C9" s="13" t="s">
        <v>10</v>
      </c>
      <c r="D9" s="13" t="s">
        <v>11</v>
      </c>
      <c r="E9" s="13"/>
      <c r="F9" s="12"/>
      <c r="G9" s="13" t="s">
        <v>12</v>
      </c>
      <c r="H9" s="13" t="s">
        <v>13</v>
      </c>
      <c r="I9" s="13" t="s">
        <v>14</v>
      </c>
      <c r="J9" s="13" t="s">
        <v>67</v>
      </c>
      <c r="K9" s="13" t="s">
        <v>68</v>
      </c>
      <c r="L9" s="13" t="s">
        <v>69</v>
      </c>
      <c r="M9" s="13" t="s">
        <v>70</v>
      </c>
      <c r="N9" s="13" t="s">
        <v>446</v>
      </c>
      <c r="O9" s="13" t="s">
        <v>447</v>
      </c>
      <c r="P9" s="13" t="s">
        <v>448</v>
      </c>
    </row>
    <row r="10" spans="1:21" x14ac:dyDescent="0.2">
      <c r="A10" s="13">
        <v>1</v>
      </c>
      <c r="B10" s="14"/>
      <c r="C10" s="13"/>
      <c r="D10" s="13"/>
      <c r="E10" s="13"/>
      <c r="F10" s="13">
        <v>1</v>
      </c>
      <c r="G10" s="14"/>
      <c r="H10" s="13"/>
      <c r="I10" s="13"/>
      <c r="J10" s="13"/>
      <c r="K10" s="13"/>
      <c r="L10" s="13"/>
      <c r="M10" s="13"/>
      <c r="N10" s="13"/>
      <c r="O10" s="13"/>
    </row>
    <row r="11" spans="1:21" x14ac:dyDescent="0.2">
      <c r="A11" s="13">
        <f>A10+1</f>
        <v>2</v>
      </c>
      <c r="B11" s="120" t="s">
        <v>84</v>
      </c>
      <c r="C11" s="381">
        <f>'2018 Electric Earnings Test'!L19</f>
        <v>0</v>
      </c>
      <c r="D11" s="13"/>
      <c r="E11" s="13"/>
      <c r="F11" s="13">
        <f>F10+1</f>
        <v>2</v>
      </c>
      <c r="G11" s="97" t="s">
        <v>86</v>
      </c>
      <c r="H11" s="13"/>
      <c r="I11" s="13"/>
      <c r="J11" s="13"/>
      <c r="K11" s="13"/>
      <c r="L11" s="13"/>
      <c r="M11" s="13"/>
      <c r="N11" s="13"/>
      <c r="O11" s="13"/>
    </row>
    <row r="12" spans="1:21" x14ac:dyDescent="0.2">
      <c r="A12" s="13">
        <f t="shared" ref="A12:A28" si="0">A11+1</f>
        <v>3</v>
      </c>
      <c r="B12" s="14"/>
      <c r="C12" s="13"/>
      <c r="D12" s="13"/>
      <c r="E12" s="13"/>
      <c r="F12" s="13">
        <f t="shared" ref="F12:F28" si="1">F11+1</f>
        <v>3</v>
      </c>
      <c r="G12" s="12" t="s">
        <v>85</v>
      </c>
      <c r="H12" s="98" t="s">
        <v>15</v>
      </c>
      <c r="I12" s="99">
        <f>SUM(J12:P12)</f>
        <v>723490266</v>
      </c>
      <c r="J12" s="50">
        <f>'2018 Elec Margin Calc'!C29</f>
        <v>427268795</v>
      </c>
      <c r="K12" s="50">
        <f>'2018 Elec Margin Calc'!C30</f>
        <v>102302054</v>
      </c>
      <c r="L12" s="50">
        <f>'2018 Elec Margin Calc'!C31</f>
        <v>107311449</v>
      </c>
      <c r="M12" s="50">
        <f>'2018 Elec Margin Calc'!C32</f>
        <v>4873190</v>
      </c>
      <c r="N12" s="50">
        <f>'2018 Elec Margin Calc'!C33</f>
        <v>46917485</v>
      </c>
      <c r="O12" s="50">
        <f>'2018 Elec Margin Calc'!C34</f>
        <v>34817293</v>
      </c>
      <c r="P12" s="50">
        <f>'2018 Elec Margin Calc'!C35</f>
        <v>0</v>
      </c>
    </row>
    <row r="13" spans="1:21" x14ac:dyDescent="0.2">
      <c r="A13" s="13">
        <f t="shared" si="0"/>
        <v>4</v>
      </c>
      <c r="B13" s="97" t="s">
        <v>436</v>
      </c>
      <c r="C13" s="13"/>
      <c r="D13" s="13"/>
      <c r="E13" s="13"/>
      <c r="F13" s="13">
        <f t="shared" si="1"/>
        <v>4</v>
      </c>
      <c r="G13" s="12"/>
      <c r="H13" s="13"/>
      <c r="I13" s="13"/>
      <c r="J13" s="12"/>
      <c r="K13" s="12"/>
      <c r="L13" s="12"/>
      <c r="M13" s="12"/>
      <c r="N13" s="12"/>
      <c r="O13" s="12"/>
    </row>
    <row r="14" spans="1:21" x14ac:dyDescent="0.2">
      <c r="A14" s="13">
        <f t="shared" si="0"/>
        <v>5</v>
      </c>
      <c r="B14" s="120" t="s">
        <v>85</v>
      </c>
      <c r="C14" s="101">
        <f>'2018 Elec Margin Calc'!C36</f>
        <v>723490266</v>
      </c>
      <c r="D14" s="382">
        <f>C14/C16</f>
        <v>0.57246610198741066</v>
      </c>
      <c r="E14" s="382"/>
      <c r="F14" s="13">
        <f t="shared" si="1"/>
        <v>5</v>
      </c>
      <c r="G14" s="12" t="s">
        <v>87</v>
      </c>
      <c r="H14" s="98" t="s">
        <v>88</v>
      </c>
      <c r="I14" s="100">
        <f>SUM(J14:O14)</f>
        <v>1</v>
      </c>
      <c r="J14" s="58">
        <f>ROUND(J12/$I$12,5)</f>
        <v>0.59057000000000004</v>
      </c>
      <c r="K14" s="58">
        <f t="shared" ref="K14:P14" si="2">ROUND(K12/$I$12,5)</f>
        <v>0.1414</v>
      </c>
      <c r="L14" s="58">
        <f t="shared" si="2"/>
        <v>0.14832000000000001</v>
      </c>
      <c r="M14" s="58">
        <f t="shared" si="2"/>
        <v>6.7400000000000003E-3</v>
      </c>
      <c r="N14" s="58">
        <f t="shared" si="2"/>
        <v>6.4850000000000005E-2</v>
      </c>
      <c r="O14" s="58">
        <f t="shared" si="2"/>
        <v>4.8120000000000003E-2</v>
      </c>
      <c r="P14" s="58">
        <f t="shared" si="2"/>
        <v>0</v>
      </c>
    </row>
    <row r="15" spans="1:21" x14ac:dyDescent="0.2">
      <c r="A15" s="13">
        <f t="shared" si="0"/>
        <v>6</v>
      </c>
      <c r="B15" s="120" t="s">
        <v>437</v>
      </c>
      <c r="C15" s="383">
        <f>'2018 Elec Margin Calc'!G36</f>
        <v>540323020.91477799</v>
      </c>
      <c r="D15" s="384">
        <f>C15/C16</f>
        <v>0.42753389801258934</v>
      </c>
      <c r="E15" s="388"/>
      <c r="F15" s="13">
        <f t="shared" si="1"/>
        <v>6</v>
      </c>
      <c r="G15" s="12"/>
      <c r="H15" s="98"/>
      <c r="I15" s="98"/>
      <c r="J15" s="21"/>
      <c r="K15" s="21"/>
      <c r="L15" s="21"/>
      <c r="M15" s="21"/>
      <c r="N15" s="21"/>
      <c r="O15" s="21"/>
    </row>
    <row r="16" spans="1:21" x14ac:dyDescent="0.2">
      <c r="A16" s="13">
        <f t="shared" si="0"/>
        <v>7</v>
      </c>
      <c r="B16" s="120" t="s">
        <v>438</v>
      </c>
      <c r="C16" s="385">
        <f>SUM(C14:C15)</f>
        <v>1263813286.914778</v>
      </c>
      <c r="D16" s="382">
        <f>SUM(D14:D15)</f>
        <v>1</v>
      </c>
      <c r="E16" s="382"/>
      <c r="F16" s="13">
        <f t="shared" si="1"/>
        <v>7</v>
      </c>
      <c r="G16" s="12" t="s">
        <v>84</v>
      </c>
      <c r="H16" s="13" t="s">
        <v>15</v>
      </c>
      <c r="I16" s="391">
        <f>C19</f>
        <v>0</v>
      </c>
      <c r="J16" s="21"/>
      <c r="K16" s="21"/>
      <c r="L16" s="21"/>
      <c r="M16" s="21"/>
      <c r="N16" s="21"/>
      <c r="O16" s="21"/>
    </row>
    <row r="17" spans="1:16" x14ac:dyDescent="0.2">
      <c r="A17" s="13">
        <f t="shared" si="0"/>
        <v>8</v>
      </c>
      <c r="B17" s="120"/>
      <c r="C17" s="385"/>
      <c r="D17" s="382"/>
      <c r="E17" s="382"/>
      <c r="F17" s="13">
        <f t="shared" si="1"/>
        <v>8</v>
      </c>
      <c r="G17" s="12"/>
      <c r="H17" s="98"/>
      <c r="I17" s="98"/>
      <c r="J17" s="12"/>
      <c r="K17" s="12"/>
      <c r="L17" s="12"/>
      <c r="M17" s="12"/>
      <c r="N17" s="12"/>
      <c r="O17" s="12"/>
    </row>
    <row r="18" spans="1:16" x14ac:dyDescent="0.2">
      <c r="A18" s="13">
        <f t="shared" si="0"/>
        <v>9</v>
      </c>
      <c r="B18" s="97" t="s">
        <v>439</v>
      </c>
      <c r="C18" s="13"/>
      <c r="D18" s="13"/>
      <c r="E18" s="13"/>
      <c r="F18" s="13">
        <f t="shared" si="1"/>
        <v>9</v>
      </c>
      <c r="G18" s="12" t="s">
        <v>89</v>
      </c>
      <c r="H18" s="98" t="s">
        <v>90</v>
      </c>
      <c r="I18" s="99">
        <f>SUM(J18:O18)</f>
        <v>0</v>
      </c>
      <c r="J18" s="99">
        <f>IF($I$16&gt;0,$I$16*J14,0)</f>
        <v>0</v>
      </c>
      <c r="K18" s="99">
        <f t="shared" ref="K18:P18" si="3">IF($I$16&gt;0,$I$16*K14,0)</f>
        <v>0</v>
      </c>
      <c r="L18" s="99">
        <f t="shared" si="3"/>
        <v>0</v>
      </c>
      <c r="M18" s="99">
        <f t="shared" si="3"/>
        <v>0</v>
      </c>
      <c r="N18" s="99">
        <f t="shared" si="3"/>
        <v>0</v>
      </c>
      <c r="O18" s="99">
        <f t="shared" si="3"/>
        <v>0</v>
      </c>
      <c r="P18" s="99">
        <f t="shared" si="3"/>
        <v>0</v>
      </c>
    </row>
    <row r="19" spans="1:16" x14ac:dyDescent="0.2">
      <c r="A19" s="13">
        <f t="shared" si="0"/>
        <v>10</v>
      </c>
      <c r="B19" s="120" t="s">
        <v>85</v>
      </c>
      <c r="C19" s="386">
        <f>C11*D14</f>
        <v>0</v>
      </c>
      <c r="D19" s="382"/>
      <c r="E19" s="382"/>
      <c r="F19" s="13">
        <f t="shared" si="1"/>
        <v>10</v>
      </c>
      <c r="G19" s="12"/>
      <c r="H19" s="12"/>
      <c r="I19" s="12"/>
      <c r="J19" s="12"/>
      <c r="K19" s="12"/>
      <c r="L19" s="12"/>
      <c r="M19" s="12"/>
      <c r="N19" s="12"/>
      <c r="O19" s="12"/>
    </row>
    <row r="20" spans="1:16" x14ac:dyDescent="0.2">
      <c r="A20" s="13">
        <f t="shared" si="0"/>
        <v>11</v>
      </c>
      <c r="B20" s="120" t="s">
        <v>437</v>
      </c>
      <c r="C20" s="387">
        <f>C11*D15</f>
        <v>0</v>
      </c>
      <c r="D20" s="388"/>
      <c r="E20" s="388"/>
      <c r="F20" s="13">
        <f t="shared" si="1"/>
        <v>11</v>
      </c>
      <c r="G20" s="14"/>
      <c r="H20" s="13"/>
      <c r="I20" s="13"/>
      <c r="J20" s="13"/>
      <c r="K20" s="13"/>
      <c r="L20" s="13"/>
      <c r="M20" s="13"/>
      <c r="N20" s="13"/>
      <c r="O20" s="13"/>
    </row>
    <row r="21" spans="1:16" x14ac:dyDescent="0.2">
      <c r="A21" s="13">
        <f t="shared" si="0"/>
        <v>12</v>
      </c>
      <c r="B21" s="120" t="s">
        <v>438</v>
      </c>
      <c r="C21" s="386">
        <f>SUM(C19:C20)</f>
        <v>0</v>
      </c>
      <c r="D21" s="382"/>
      <c r="E21" s="382"/>
      <c r="F21" s="13">
        <f t="shared" si="1"/>
        <v>12</v>
      </c>
      <c r="G21" s="97" t="s">
        <v>444</v>
      </c>
      <c r="H21" s="13"/>
      <c r="I21" s="13"/>
      <c r="J21" s="13"/>
      <c r="K21" s="13"/>
      <c r="L21" s="13"/>
      <c r="M21" s="13"/>
      <c r="N21" s="13"/>
      <c r="O21" s="13"/>
    </row>
    <row r="22" spans="1:16" x14ac:dyDescent="0.2">
      <c r="A22" s="13">
        <f t="shared" si="0"/>
        <v>13</v>
      </c>
      <c r="B22" s="14"/>
      <c r="C22" s="13"/>
      <c r="D22" s="13"/>
      <c r="E22" s="13"/>
      <c r="F22" s="13">
        <f t="shared" si="1"/>
        <v>13</v>
      </c>
      <c r="G22" s="12" t="s">
        <v>445</v>
      </c>
      <c r="H22" s="98" t="s">
        <v>15</v>
      </c>
      <c r="I22" s="99">
        <f>SUM(J22:P22)</f>
        <v>540323020.91477799</v>
      </c>
      <c r="J22" s="50">
        <f>'2018 Elec Margin Calc'!G29</f>
        <v>297457037.89283293</v>
      </c>
      <c r="K22" s="50">
        <f>'2018 Elec Margin Calc'!G30</f>
        <v>72924622.04392907</v>
      </c>
      <c r="L22" s="50">
        <f>'2018 Elec Margin Calc'!G31</f>
        <v>76054218.085537478</v>
      </c>
      <c r="M22" s="50">
        <f>'2018 Elec Margin Calc'!G32</f>
        <v>14809570.029492721</v>
      </c>
      <c r="N22" s="50">
        <f>'2018 Elec Margin Calc'!G33</f>
        <v>47620085.712548651</v>
      </c>
      <c r="O22" s="50">
        <f>'2018 Elec Margin Calc'!G34</f>
        <v>31457487.150437057</v>
      </c>
      <c r="P22" s="50">
        <f>'2018 Elec Margin Calc'!G35</f>
        <v>0</v>
      </c>
    </row>
    <row r="23" spans="1:16" x14ac:dyDescent="0.2">
      <c r="A23" s="13">
        <f t="shared" si="0"/>
        <v>14</v>
      </c>
      <c r="F23" s="13">
        <f t="shared" si="1"/>
        <v>14</v>
      </c>
      <c r="G23" s="12"/>
      <c r="H23" s="13"/>
      <c r="I23" s="13"/>
      <c r="J23" s="12"/>
      <c r="K23" s="12"/>
      <c r="L23" s="12"/>
      <c r="M23" s="12"/>
      <c r="N23" s="12"/>
      <c r="O23" s="12"/>
    </row>
    <row r="24" spans="1:16" x14ac:dyDescent="0.2">
      <c r="A24" s="13">
        <f t="shared" si="0"/>
        <v>15</v>
      </c>
      <c r="F24" s="13">
        <f t="shared" si="1"/>
        <v>15</v>
      </c>
      <c r="G24" s="12" t="s">
        <v>87</v>
      </c>
      <c r="H24" s="98" t="s">
        <v>88</v>
      </c>
      <c r="I24" s="100">
        <f>SUM(J24:O24)</f>
        <v>0.74682999999999999</v>
      </c>
      <c r="J24" s="58">
        <f>ROUND(J22/$I$12,5)</f>
        <v>0.41114000000000001</v>
      </c>
      <c r="K24" s="58">
        <f t="shared" ref="K24:P24" si="4">ROUND(K22/$I$12,5)</f>
        <v>0.1008</v>
      </c>
      <c r="L24" s="58">
        <f t="shared" si="4"/>
        <v>0.10512000000000001</v>
      </c>
      <c r="M24" s="58">
        <f t="shared" si="4"/>
        <v>2.0469999999999999E-2</v>
      </c>
      <c r="N24" s="58">
        <f t="shared" si="4"/>
        <v>6.5820000000000004E-2</v>
      </c>
      <c r="O24" s="58">
        <f t="shared" si="4"/>
        <v>4.3479999999999998E-2</v>
      </c>
      <c r="P24" s="58">
        <f t="shared" si="4"/>
        <v>0</v>
      </c>
    </row>
    <row r="25" spans="1:16" x14ac:dyDescent="0.2">
      <c r="A25" s="13">
        <f t="shared" si="0"/>
        <v>16</v>
      </c>
      <c r="F25" s="13">
        <f t="shared" si="1"/>
        <v>16</v>
      </c>
      <c r="G25" s="12"/>
      <c r="H25" s="98"/>
      <c r="I25" s="98"/>
      <c r="J25" s="21"/>
      <c r="K25" s="21"/>
      <c r="L25" s="21"/>
      <c r="M25" s="21"/>
      <c r="N25" s="21"/>
      <c r="O25" s="21"/>
    </row>
    <row r="26" spans="1:16" x14ac:dyDescent="0.2">
      <c r="A26" s="13">
        <f t="shared" si="0"/>
        <v>17</v>
      </c>
      <c r="F26" s="13">
        <f t="shared" si="1"/>
        <v>17</v>
      </c>
      <c r="G26" s="12" t="s">
        <v>84</v>
      </c>
      <c r="H26" s="13" t="s">
        <v>15</v>
      </c>
      <c r="I26" s="391">
        <f>C20</f>
        <v>0</v>
      </c>
      <c r="J26" s="21"/>
      <c r="K26" s="21"/>
      <c r="L26" s="21"/>
      <c r="M26" s="21"/>
      <c r="N26" s="21"/>
      <c r="O26" s="21"/>
    </row>
    <row r="27" spans="1:16" x14ac:dyDescent="0.2">
      <c r="A27" s="13">
        <f t="shared" si="0"/>
        <v>18</v>
      </c>
      <c r="F27" s="13">
        <f t="shared" si="1"/>
        <v>18</v>
      </c>
      <c r="G27" s="12"/>
      <c r="H27" s="98"/>
      <c r="I27" s="98"/>
      <c r="J27" s="12"/>
      <c r="K27" s="12"/>
      <c r="L27" s="12"/>
      <c r="M27" s="12"/>
      <c r="N27" s="12"/>
      <c r="O27" s="12"/>
    </row>
    <row r="28" spans="1:16" x14ac:dyDescent="0.2">
      <c r="A28" s="13">
        <f t="shared" si="0"/>
        <v>19</v>
      </c>
      <c r="F28" s="13">
        <f t="shared" si="1"/>
        <v>19</v>
      </c>
      <c r="G28" s="12" t="s">
        <v>89</v>
      </c>
      <c r="H28" s="98" t="s">
        <v>90</v>
      </c>
      <c r="I28" s="99">
        <f>SUM(J28:O28)</f>
        <v>0</v>
      </c>
      <c r="J28" s="99">
        <f>IF($I$16&gt;0,$I$16*J24,0)</f>
        <v>0</v>
      </c>
      <c r="K28" s="99">
        <f t="shared" ref="K28:P28" si="5">IF($I$16&gt;0,$I$16*K24,0)</f>
        <v>0</v>
      </c>
      <c r="L28" s="99">
        <f t="shared" si="5"/>
        <v>0</v>
      </c>
      <c r="M28" s="99">
        <f t="shared" si="5"/>
        <v>0</v>
      </c>
      <c r="N28" s="99">
        <f t="shared" si="5"/>
        <v>0</v>
      </c>
      <c r="O28" s="99">
        <f t="shared" si="5"/>
        <v>0</v>
      </c>
      <c r="P28" s="99">
        <f t="shared" si="5"/>
        <v>0</v>
      </c>
    </row>
    <row r="31" spans="1:16" x14ac:dyDescent="0.2">
      <c r="B31" s="12" t="s">
        <v>450</v>
      </c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7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rgb="FF92D050"/>
    <pageSetUpPr fitToPage="1"/>
  </sheetPr>
  <dimension ref="A1:S86"/>
  <sheetViews>
    <sheetView topLeftCell="A10" zoomScaleNormal="100" workbookViewId="0">
      <selection activeCell="S16" sqref="S16"/>
    </sheetView>
  </sheetViews>
  <sheetFormatPr defaultColWidth="9.109375" defaultRowHeight="10.199999999999999" x14ac:dyDescent="0.2"/>
  <cols>
    <col min="1" max="1" width="20" style="39" bestFit="1" customWidth="1"/>
    <col min="2" max="2" width="11.5546875" style="39" bestFit="1" customWidth="1"/>
    <col min="3" max="3" width="11.33203125" style="39" bestFit="1" customWidth="1"/>
    <col min="4" max="4" width="7" style="39" bestFit="1" customWidth="1"/>
    <col min="5" max="5" width="6.44140625" style="39" bestFit="1" customWidth="1"/>
    <col min="6" max="6" width="10" style="39" bestFit="1" customWidth="1"/>
    <col min="7" max="7" width="11.109375" style="39" bestFit="1" customWidth="1"/>
    <col min="8" max="8" width="7.33203125" style="39" bestFit="1" customWidth="1"/>
    <col min="9" max="11" width="6.109375" style="39" bestFit="1" customWidth="1"/>
    <col min="12" max="13" width="6.44140625" style="39" bestFit="1" customWidth="1"/>
    <col min="14" max="14" width="10.33203125" style="39" bestFit="1" customWidth="1"/>
    <col min="15" max="16" width="6.6640625" style="39" bestFit="1" customWidth="1"/>
    <col min="17" max="17" width="8.33203125" style="39" bestFit="1" customWidth="1"/>
    <col min="18" max="18" width="10.33203125" style="39" bestFit="1" customWidth="1"/>
    <col min="19" max="19" width="8.88671875" style="39" bestFit="1" customWidth="1"/>
    <col min="20" max="16384" width="9.109375" style="39"/>
  </cols>
  <sheetData>
    <row r="1" spans="1:19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19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</row>
    <row r="3" spans="1:19" x14ac:dyDescent="0.2">
      <c r="A3" s="409" t="s">
        <v>294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</row>
    <row r="4" spans="1:19" x14ac:dyDescent="0.2">
      <c r="A4" s="409" t="str">
        <f>'Delivery Rate Change Calc'!A4:H4</f>
        <v>Proposed Effective May 1, 2019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</row>
    <row r="6" spans="1:19" x14ac:dyDescent="0.2">
      <c r="C6" s="405" t="s">
        <v>115</v>
      </c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</row>
    <row r="7" spans="1:19" ht="30.6" x14ac:dyDescent="0.2">
      <c r="A7" s="179" t="s">
        <v>116</v>
      </c>
      <c r="B7" s="179" t="s">
        <v>111</v>
      </c>
      <c r="C7" s="180" t="s">
        <v>299</v>
      </c>
      <c r="D7" s="180" t="s">
        <v>300</v>
      </c>
      <c r="E7" s="180" t="s">
        <v>301</v>
      </c>
      <c r="F7" s="180" t="s">
        <v>302</v>
      </c>
      <c r="G7" s="180" t="s">
        <v>303</v>
      </c>
      <c r="H7" s="180" t="s">
        <v>304</v>
      </c>
      <c r="I7" s="180" t="s">
        <v>305</v>
      </c>
      <c r="J7" s="180" t="s">
        <v>306</v>
      </c>
      <c r="K7" s="180" t="s">
        <v>307</v>
      </c>
      <c r="L7" s="180" t="s">
        <v>110</v>
      </c>
      <c r="M7" s="180" t="s">
        <v>308</v>
      </c>
      <c r="N7" s="163" t="s">
        <v>309</v>
      </c>
      <c r="O7" s="163" t="s">
        <v>310</v>
      </c>
      <c r="P7" s="163" t="s">
        <v>311</v>
      </c>
      <c r="Q7" s="180" t="s">
        <v>117</v>
      </c>
      <c r="R7" s="180" t="s">
        <v>312</v>
      </c>
      <c r="S7" s="179" t="s">
        <v>118</v>
      </c>
    </row>
    <row r="8" spans="1:19" x14ac:dyDescent="0.2">
      <c r="A8" s="39" t="s">
        <v>119</v>
      </c>
      <c r="B8" s="137">
        <v>1223</v>
      </c>
      <c r="C8" s="22">
        <v>126.11</v>
      </c>
      <c r="D8" s="22">
        <v>0</v>
      </c>
      <c r="E8" s="22">
        <v>-2.34</v>
      </c>
      <c r="F8" s="22">
        <v>5.94</v>
      </c>
      <c r="G8" s="22">
        <v>1.0900000000000001</v>
      </c>
      <c r="H8" s="22">
        <v>0</v>
      </c>
      <c r="I8" s="22">
        <v>-0.09</v>
      </c>
      <c r="J8" s="22">
        <v>4.25</v>
      </c>
      <c r="K8" s="22">
        <v>0</v>
      </c>
      <c r="L8" s="22">
        <v>-1.51</v>
      </c>
      <c r="M8" s="22">
        <v>-9.06</v>
      </c>
      <c r="N8" s="115">
        <f>SUM(C8:M8)</f>
        <v>124.39000000000001</v>
      </c>
      <c r="O8" s="115">
        <f t="shared" ref="O8:O19" si="0">-L8</f>
        <v>1.51</v>
      </c>
      <c r="P8" s="22">
        <f>ROUND($B8*$G$42,2)</f>
        <v>0.76</v>
      </c>
      <c r="Q8" s="131">
        <f t="shared" ref="Q8:Q19" si="1">SUM(O8:P8)</f>
        <v>2.27</v>
      </c>
      <c r="R8" s="131">
        <f t="shared" ref="R8:R19" si="2">+N8+Q8</f>
        <v>126.66000000000001</v>
      </c>
      <c r="S8" s="182">
        <f t="shared" ref="S8:S19" si="3">+Q8/N8</f>
        <v>1.8249055390304685E-2</v>
      </c>
    </row>
    <row r="9" spans="1:19" x14ac:dyDescent="0.2">
      <c r="A9" s="39" t="s">
        <v>120</v>
      </c>
      <c r="B9" s="137">
        <v>1057</v>
      </c>
      <c r="C9" s="22">
        <v>108.47</v>
      </c>
      <c r="D9" s="22">
        <v>0</v>
      </c>
      <c r="E9" s="22">
        <v>-2.02</v>
      </c>
      <c r="F9" s="22">
        <v>5.14</v>
      </c>
      <c r="G9" s="22">
        <v>0.95</v>
      </c>
      <c r="H9" s="22">
        <v>0</v>
      </c>
      <c r="I9" s="22">
        <v>-0.08</v>
      </c>
      <c r="J9" s="22">
        <v>3.67</v>
      </c>
      <c r="K9" s="22">
        <v>0</v>
      </c>
      <c r="L9" s="22">
        <v>-1.31</v>
      </c>
      <c r="M9" s="22">
        <v>-7.83</v>
      </c>
      <c r="N9" s="115">
        <f t="shared" ref="N9:N19" si="4">SUM(C9:M9)</f>
        <v>106.99000000000001</v>
      </c>
      <c r="O9" s="115">
        <f t="shared" si="0"/>
        <v>1.31</v>
      </c>
      <c r="P9" s="22">
        <f t="shared" ref="P9:P19" si="5">ROUND($B9*$G$42,2)</f>
        <v>0.66</v>
      </c>
      <c r="Q9" s="131">
        <f t="shared" si="1"/>
        <v>1.9700000000000002</v>
      </c>
      <c r="R9" s="131">
        <f t="shared" si="2"/>
        <v>108.96000000000001</v>
      </c>
      <c r="S9" s="182">
        <f t="shared" si="3"/>
        <v>1.8412935788391437E-2</v>
      </c>
    </row>
    <row r="10" spans="1:19" x14ac:dyDescent="0.2">
      <c r="A10" s="39" t="s">
        <v>121</v>
      </c>
      <c r="B10" s="137">
        <v>1009</v>
      </c>
      <c r="C10" s="22">
        <v>103.37</v>
      </c>
      <c r="D10" s="22">
        <v>0</v>
      </c>
      <c r="E10" s="22">
        <v>-1.93</v>
      </c>
      <c r="F10" s="22">
        <v>4.9000000000000004</v>
      </c>
      <c r="G10" s="22">
        <v>0.9</v>
      </c>
      <c r="H10" s="22">
        <v>0</v>
      </c>
      <c r="I10" s="22">
        <v>-7.0000000000000007E-2</v>
      </c>
      <c r="J10" s="22">
        <v>3.5</v>
      </c>
      <c r="K10" s="22">
        <v>0</v>
      </c>
      <c r="L10" s="22">
        <v>-1.25</v>
      </c>
      <c r="M10" s="22">
        <v>-7.47</v>
      </c>
      <c r="N10" s="115">
        <f t="shared" si="4"/>
        <v>101.95000000000002</v>
      </c>
      <c r="O10" s="115">
        <f t="shared" si="0"/>
        <v>1.25</v>
      </c>
      <c r="P10" s="22">
        <f t="shared" si="5"/>
        <v>0.63</v>
      </c>
      <c r="Q10" s="131">
        <f t="shared" si="1"/>
        <v>1.88</v>
      </c>
      <c r="R10" s="131">
        <f t="shared" si="2"/>
        <v>103.83000000000001</v>
      </c>
      <c r="S10" s="182">
        <f t="shared" si="3"/>
        <v>1.8440411966650316E-2</v>
      </c>
    </row>
    <row r="11" spans="1:19" x14ac:dyDescent="0.2">
      <c r="A11" s="39" t="s">
        <v>122</v>
      </c>
      <c r="B11" s="137">
        <v>831</v>
      </c>
      <c r="C11" s="22">
        <v>84.45</v>
      </c>
      <c r="D11" s="22">
        <v>0</v>
      </c>
      <c r="E11" s="22">
        <v>-1.59</v>
      </c>
      <c r="F11" s="22">
        <v>4.04</v>
      </c>
      <c r="G11" s="22">
        <v>0.74</v>
      </c>
      <c r="H11" s="22">
        <v>0</v>
      </c>
      <c r="I11" s="22">
        <v>-0.06</v>
      </c>
      <c r="J11" s="22">
        <v>2.89</v>
      </c>
      <c r="K11" s="22">
        <v>0</v>
      </c>
      <c r="L11" s="22">
        <v>-1.03</v>
      </c>
      <c r="M11" s="22">
        <v>-6.15</v>
      </c>
      <c r="N11" s="115">
        <f t="shared" si="4"/>
        <v>83.289999999999992</v>
      </c>
      <c r="O11" s="115">
        <f t="shared" si="0"/>
        <v>1.03</v>
      </c>
      <c r="P11" s="22">
        <f t="shared" si="5"/>
        <v>0.52</v>
      </c>
      <c r="Q11" s="131">
        <f t="shared" si="1"/>
        <v>1.55</v>
      </c>
      <c r="R11" s="131">
        <f t="shared" si="2"/>
        <v>84.839999999999989</v>
      </c>
      <c r="S11" s="182">
        <f t="shared" si="3"/>
        <v>1.8609677032056671E-2</v>
      </c>
    </row>
    <row r="12" spans="1:19" x14ac:dyDescent="0.2">
      <c r="A12" s="39" t="s">
        <v>123</v>
      </c>
      <c r="B12" s="137">
        <v>725</v>
      </c>
      <c r="C12" s="22">
        <v>73.180000000000007</v>
      </c>
      <c r="D12" s="22">
        <v>0</v>
      </c>
      <c r="E12" s="22">
        <v>-1.39</v>
      </c>
      <c r="F12" s="22">
        <v>3.52</v>
      </c>
      <c r="G12" s="22">
        <v>0.65</v>
      </c>
      <c r="H12" s="22">
        <v>0</v>
      </c>
      <c r="I12" s="22">
        <v>-0.05</v>
      </c>
      <c r="J12" s="22">
        <v>2.52</v>
      </c>
      <c r="K12" s="22">
        <v>0</v>
      </c>
      <c r="L12" s="22">
        <v>-0.9</v>
      </c>
      <c r="M12" s="22">
        <v>-5.37</v>
      </c>
      <c r="N12" s="115">
        <f t="shared" si="4"/>
        <v>72.16</v>
      </c>
      <c r="O12" s="115">
        <f t="shared" si="0"/>
        <v>0.9</v>
      </c>
      <c r="P12" s="22">
        <f t="shared" si="5"/>
        <v>0.45</v>
      </c>
      <c r="Q12" s="131">
        <f t="shared" si="1"/>
        <v>1.35</v>
      </c>
      <c r="R12" s="131">
        <f t="shared" si="2"/>
        <v>73.509999999999991</v>
      </c>
      <c r="S12" s="182">
        <f t="shared" si="3"/>
        <v>1.8708425720620845E-2</v>
      </c>
    </row>
    <row r="13" spans="1:19" x14ac:dyDescent="0.2">
      <c r="A13" s="39" t="s">
        <v>124</v>
      </c>
      <c r="B13" s="137">
        <v>666</v>
      </c>
      <c r="C13" s="22">
        <v>66.91</v>
      </c>
      <c r="D13" s="22">
        <v>0</v>
      </c>
      <c r="E13" s="22">
        <v>-1.27</v>
      </c>
      <c r="F13" s="22">
        <v>3.24</v>
      </c>
      <c r="G13" s="22">
        <v>0.6</v>
      </c>
      <c r="H13" s="22">
        <v>0</v>
      </c>
      <c r="I13" s="22">
        <v>-0.05</v>
      </c>
      <c r="J13" s="22">
        <v>2.31</v>
      </c>
      <c r="K13" s="22">
        <v>0</v>
      </c>
      <c r="L13" s="22">
        <v>-0.82</v>
      </c>
      <c r="M13" s="22">
        <v>-4.93</v>
      </c>
      <c r="N13" s="115">
        <f t="shared" si="4"/>
        <v>65.990000000000009</v>
      </c>
      <c r="O13" s="115">
        <f t="shared" si="0"/>
        <v>0.82</v>
      </c>
      <c r="P13" s="22">
        <f t="shared" si="5"/>
        <v>0.41</v>
      </c>
      <c r="Q13" s="131">
        <f t="shared" si="1"/>
        <v>1.23</v>
      </c>
      <c r="R13" s="131">
        <f t="shared" si="2"/>
        <v>67.220000000000013</v>
      </c>
      <c r="S13" s="182">
        <f t="shared" si="3"/>
        <v>1.8639187755720561E-2</v>
      </c>
    </row>
    <row r="14" spans="1:19" x14ac:dyDescent="0.2">
      <c r="A14" s="39" t="s">
        <v>125</v>
      </c>
      <c r="B14" s="137">
        <v>667</v>
      </c>
      <c r="C14" s="22">
        <v>67.010000000000005</v>
      </c>
      <c r="D14" s="22">
        <v>0</v>
      </c>
      <c r="E14" s="22">
        <v>-1.28</v>
      </c>
      <c r="F14" s="22">
        <v>3.24</v>
      </c>
      <c r="G14" s="22">
        <v>0.6</v>
      </c>
      <c r="H14" s="22">
        <v>0</v>
      </c>
      <c r="I14" s="22">
        <v>-0.05</v>
      </c>
      <c r="J14" s="22">
        <v>2.3199999999999998</v>
      </c>
      <c r="K14" s="22">
        <v>0</v>
      </c>
      <c r="L14" s="22">
        <v>-0.83</v>
      </c>
      <c r="M14" s="22">
        <v>-4.9400000000000004</v>
      </c>
      <c r="N14" s="115">
        <f t="shared" si="4"/>
        <v>66.069999999999993</v>
      </c>
      <c r="O14" s="115">
        <f t="shared" si="0"/>
        <v>0.83</v>
      </c>
      <c r="P14" s="22">
        <f t="shared" si="5"/>
        <v>0.41</v>
      </c>
      <c r="Q14" s="131">
        <f t="shared" si="1"/>
        <v>1.24</v>
      </c>
      <c r="R14" s="131">
        <f t="shared" si="2"/>
        <v>67.309999999999988</v>
      </c>
      <c r="S14" s="182">
        <f t="shared" si="3"/>
        <v>1.8767973361586199E-2</v>
      </c>
    </row>
    <row r="15" spans="1:19" x14ac:dyDescent="0.2">
      <c r="A15" s="39" t="s">
        <v>126</v>
      </c>
      <c r="B15" s="137">
        <v>650</v>
      </c>
      <c r="C15" s="22">
        <v>65.209999999999994</v>
      </c>
      <c r="D15" s="22">
        <v>0</v>
      </c>
      <c r="E15" s="22">
        <v>-1.24</v>
      </c>
      <c r="F15" s="22">
        <v>3.16</v>
      </c>
      <c r="G15" s="22">
        <v>0.57999999999999996</v>
      </c>
      <c r="H15" s="22">
        <v>0</v>
      </c>
      <c r="I15" s="22">
        <v>-0.05</v>
      </c>
      <c r="J15" s="22">
        <v>2.2599999999999998</v>
      </c>
      <c r="K15" s="22">
        <v>0</v>
      </c>
      <c r="L15" s="22">
        <v>-0.8</v>
      </c>
      <c r="M15" s="22">
        <v>-4.8099999999999996</v>
      </c>
      <c r="N15" s="115">
        <f t="shared" si="4"/>
        <v>64.31</v>
      </c>
      <c r="O15" s="115">
        <f t="shared" si="0"/>
        <v>0.8</v>
      </c>
      <c r="P15" s="22">
        <f t="shared" si="5"/>
        <v>0.4</v>
      </c>
      <c r="Q15" s="131">
        <f t="shared" si="1"/>
        <v>1.2000000000000002</v>
      </c>
      <c r="R15" s="131">
        <f t="shared" si="2"/>
        <v>65.510000000000005</v>
      </c>
      <c r="S15" s="182">
        <f t="shared" si="3"/>
        <v>1.8659617477841707E-2</v>
      </c>
    </row>
    <row r="16" spans="1:19" x14ac:dyDescent="0.2">
      <c r="A16" s="39" t="s">
        <v>127</v>
      </c>
      <c r="B16" s="137">
        <v>652</v>
      </c>
      <c r="C16" s="22">
        <v>65.42</v>
      </c>
      <c r="D16" s="22">
        <v>0</v>
      </c>
      <c r="E16" s="22">
        <v>-1.25</v>
      </c>
      <c r="F16" s="22">
        <v>3.17</v>
      </c>
      <c r="G16" s="22">
        <v>0.57999999999999996</v>
      </c>
      <c r="H16" s="22">
        <v>0</v>
      </c>
      <c r="I16" s="22">
        <v>-0.05</v>
      </c>
      <c r="J16" s="22">
        <v>2.2599999999999998</v>
      </c>
      <c r="K16" s="22">
        <v>0</v>
      </c>
      <c r="L16" s="22">
        <v>-0.81</v>
      </c>
      <c r="M16" s="22">
        <v>-4.83</v>
      </c>
      <c r="N16" s="115">
        <f t="shared" si="4"/>
        <v>64.490000000000009</v>
      </c>
      <c r="O16" s="115">
        <f t="shared" si="0"/>
        <v>0.81</v>
      </c>
      <c r="P16" s="22">
        <f t="shared" si="5"/>
        <v>0.4</v>
      </c>
      <c r="Q16" s="131">
        <f t="shared" si="1"/>
        <v>1.21</v>
      </c>
      <c r="R16" s="131">
        <f t="shared" si="2"/>
        <v>65.7</v>
      </c>
      <c r="S16" s="182">
        <f t="shared" si="3"/>
        <v>1.8762598852535273E-2</v>
      </c>
    </row>
    <row r="17" spans="1:19" x14ac:dyDescent="0.2">
      <c r="A17" s="39" t="s">
        <v>128</v>
      </c>
      <c r="B17" s="137">
        <v>812</v>
      </c>
      <c r="C17" s="22">
        <v>82.43</v>
      </c>
      <c r="D17" s="22">
        <v>0</v>
      </c>
      <c r="E17" s="22">
        <v>-1.55</v>
      </c>
      <c r="F17" s="22">
        <v>3.95</v>
      </c>
      <c r="G17" s="22">
        <v>0.73</v>
      </c>
      <c r="H17" s="22">
        <v>0</v>
      </c>
      <c r="I17" s="22">
        <v>-0.06</v>
      </c>
      <c r="J17" s="22">
        <v>2.82</v>
      </c>
      <c r="K17" s="22">
        <v>0</v>
      </c>
      <c r="L17" s="22">
        <v>-1</v>
      </c>
      <c r="M17" s="22">
        <v>-6.01</v>
      </c>
      <c r="N17" s="115">
        <f t="shared" si="4"/>
        <v>81.31</v>
      </c>
      <c r="O17" s="115">
        <f t="shared" si="0"/>
        <v>1</v>
      </c>
      <c r="P17" s="22">
        <f t="shared" si="5"/>
        <v>0.5</v>
      </c>
      <c r="Q17" s="131">
        <f t="shared" si="1"/>
        <v>1.5</v>
      </c>
      <c r="R17" s="131">
        <f t="shared" si="2"/>
        <v>82.81</v>
      </c>
      <c r="S17" s="182">
        <f t="shared" si="3"/>
        <v>1.8447915385561432E-2</v>
      </c>
    </row>
    <row r="18" spans="1:19" x14ac:dyDescent="0.2">
      <c r="A18" s="39" t="s">
        <v>129</v>
      </c>
      <c r="B18" s="137">
        <v>1001</v>
      </c>
      <c r="C18" s="22">
        <v>102.52</v>
      </c>
      <c r="D18" s="22">
        <v>0</v>
      </c>
      <c r="E18" s="22">
        <v>-1.91</v>
      </c>
      <c r="F18" s="22">
        <v>4.8600000000000003</v>
      </c>
      <c r="G18" s="22">
        <v>0.9</v>
      </c>
      <c r="H18" s="22">
        <v>0</v>
      </c>
      <c r="I18" s="22">
        <v>-7.0000000000000007E-2</v>
      </c>
      <c r="J18" s="22">
        <v>3.48</v>
      </c>
      <c r="K18" s="22">
        <v>0</v>
      </c>
      <c r="L18" s="22">
        <v>-1.24</v>
      </c>
      <c r="M18" s="22">
        <v>-7.41</v>
      </c>
      <c r="N18" s="115">
        <f t="shared" si="4"/>
        <v>101.13000000000002</v>
      </c>
      <c r="O18" s="115">
        <f t="shared" si="0"/>
        <v>1.24</v>
      </c>
      <c r="P18" s="22">
        <f t="shared" si="5"/>
        <v>0.62</v>
      </c>
      <c r="Q18" s="131">
        <f t="shared" si="1"/>
        <v>1.8599999999999999</v>
      </c>
      <c r="R18" s="131">
        <f t="shared" si="2"/>
        <v>102.99000000000002</v>
      </c>
      <c r="S18" s="182">
        <f t="shared" si="3"/>
        <v>1.8392168495995249E-2</v>
      </c>
    </row>
    <row r="19" spans="1:19" x14ac:dyDescent="0.2">
      <c r="A19" s="39" t="s">
        <v>130</v>
      </c>
      <c r="B19" s="137">
        <v>1264</v>
      </c>
      <c r="C19" s="22">
        <v>130.47</v>
      </c>
      <c r="D19" s="22">
        <v>0</v>
      </c>
      <c r="E19" s="22">
        <v>-2.42</v>
      </c>
      <c r="F19" s="22">
        <v>6.14</v>
      </c>
      <c r="G19" s="22">
        <v>1.1299999999999999</v>
      </c>
      <c r="H19" s="22">
        <v>0</v>
      </c>
      <c r="I19" s="22">
        <v>-0.09</v>
      </c>
      <c r="J19" s="22">
        <v>4.3899999999999997</v>
      </c>
      <c r="K19" s="22">
        <v>0</v>
      </c>
      <c r="L19" s="22">
        <v>-1.56</v>
      </c>
      <c r="M19" s="22">
        <v>-9.36</v>
      </c>
      <c r="N19" s="115">
        <f t="shared" si="4"/>
        <v>128.69999999999999</v>
      </c>
      <c r="O19" s="115">
        <f t="shared" si="0"/>
        <v>1.56</v>
      </c>
      <c r="P19" s="22">
        <f t="shared" si="5"/>
        <v>0.78</v>
      </c>
      <c r="Q19" s="131">
        <f t="shared" si="1"/>
        <v>2.34</v>
      </c>
      <c r="R19" s="131">
        <f t="shared" si="2"/>
        <v>131.04</v>
      </c>
      <c r="S19" s="182">
        <f t="shared" si="3"/>
        <v>1.8181818181818181E-2</v>
      </c>
    </row>
    <row r="20" spans="1:19" x14ac:dyDescent="0.2"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15"/>
      <c r="O20" s="115"/>
      <c r="P20" s="115"/>
      <c r="Q20" s="131"/>
      <c r="R20" s="131"/>
      <c r="S20" s="182"/>
    </row>
    <row r="21" spans="1:19" ht="10.8" thickBot="1" x14ac:dyDescent="0.25">
      <c r="A21" s="170" t="s">
        <v>131</v>
      </c>
      <c r="B21" s="183">
        <f>SUM(B8:B20)</f>
        <v>10557</v>
      </c>
      <c r="C21" s="184">
        <f>SUM(C8:C20)</f>
        <v>1075.55</v>
      </c>
      <c r="D21" s="184">
        <f>SUM(D8:D20)</f>
        <v>0</v>
      </c>
      <c r="E21" s="184">
        <f>SUM(E8:E20)</f>
        <v>-20.189999999999998</v>
      </c>
      <c r="F21" s="184">
        <f t="shared" ref="F21:R21" si="6">SUM(F8:F20)</f>
        <v>51.300000000000011</v>
      </c>
      <c r="G21" s="184">
        <f t="shared" si="6"/>
        <v>9.4499999999999993</v>
      </c>
      <c r="H21" s="184">
        <f t="shared" si="6"/>
        <v>0</v>
      </c>
      <c r="I21" s="184">
        <f t="shared" si="6"/>
        <v>-0.76999999999999991</v>
      </c>
      <c r="J21" s="184">
        <f t="shared" si="6"/>
        <v>36.669999999999995</v>
      </c>
      <c r="K21" s="184">
        <f t="shared" si="6"/>
        <v>0</v>
      </c>
      <c r="L21" s="184">
        <f t="shared" si="6"/>
        <v>-13.060000000000002</v>
      </c>
      <c r="M21" s="184">
        <f t="shared" si="6"/>
        <v>-78.169999999999987</v>
      </c>
      <c r="N21" s="130">
        <f t="shared" si="6"/>
        <v>1060.7799999999997</v>
      </c>
      <c r="O21" s="130">
        <f t="shared" si="6"/>
        <v>13.060000000000002</v>
      </c>
      <c r="P21" s="130">
        <f t="shared" si="6"/>
        <v>6.5400000000000009</v>
      </c>
      <c r="Q21" s="184">
        <f t="shared" si="6"/>
        <v>19.600000000000001</v>
      </c>
      <c r="R21" s="184">
        <f t="shared" si="6"/>
        <v>1080.3799999999999</v>
      </c>
      <c r="S21" s="185">
        <f>+Q21/N21</f>
        <v>1.8476969776956585E-2</v>
      </c>
    </row>
    <row r="22" spans="1:19" ht="10.8" thickTop="1" x14ac:dyDescent="0.2">
      <c r="A22" s="170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15"/>
      <c r="O22" s="115"/>
      <c r="P22" s="115"/>
      <c r="Q22" s="131"/>
      <c r="R22" s="131"/>
      <c r="S22" s="182"/>
    </row>
    <row r="23" spans="1:19" ht="10.8" thickBot="1" x14ac:dyDescent="0.25">
      <c r="A23" s="166" t="s">
        <v>132</v>
      </c>
      <c r="B23" s="183">
        <f>ROUND(+B21/12,0)</f>
        <v>880</v>
      </c>
      <c r="C23" s="184">
        <f>+C21/12</f>
        <v>89.629166666666663</v>
      </c>
      <c r="D23" s="184">
        <f>+D21/12</f>
        <v>0</v>
      </c>
      <c r="E23" s="184">
        <f>+E21/12</f>
        <v>-1.6824999999999999</v>
      </c>
      <c r="F23" s="184">
        <f t="shared" ref="F23:R23" si="7">+F21/12</f>
        <v>4.2750000000000012</v>
      </c>
      <c r="G23" s="184">
        <f t="shared" si="7"/>
        <v>0.78749999999999998</v>
      </c>
      <c r="H23" s="184">
        <f t="shared" si="7"/>
        <v>0</v>
      </c>
      <c r="I23" s="184">
        <f t="shared" si="7"/>
        <v>-6.4166666666666664E-2</v>
      </c>
      <c r="J23" s="184">
        <f t="shared" si="7"/>
        <v>3.0558333333333327</v>
      </c>
      <c r="K23" s="184">
        <f t="shared" si="7"/>
        <v>0</v>
      </c>
      <c r="L23" s="184">
        <f t="shared" si="7"/>
        <v>-1.0883333333333336</v>
      </c>
      <c r="M23" s="184">
        <f t="shared" si="7"/>
        <v>-6.5141666666666653</v>
      </c>
      <c r="N23" s="130">
        <f t="shared" si="7"/>
        <v>88.398333333333312</v>
      </c>
      <c r="O23" s="130">
        <f>-L23</f>
        <v>1.0883333333333336</v>
      </c>
      <c r="P23" s="130">
        <f t="shared" ref="P23:P29" si="8">ROUND($B23*$G$42,2)</f>
        <v>0.55000000000000004</v>
      </c>
      <c r="Q23" s="130">
        <f t="shared" si="7"/>
        <v>1.6333333333333335</v>
      </c>
      <c r="R23" s="184">
        <f t="shared" si="7"/>
        <v>90.031666666666652</v>
      </c>
      <c r="S23" s="185">
        <f>+Q23/N23</f>
        <v>1.8476969776956585E-2</v>
      </c>
    </row>
    <row r="24" spans="1:19" ht="10.8" thickTop="1" x14ac:dyDescent="0.2"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15"/>
      <c r="O24" s="115"/>
      <c r="P24" s="115"/>
      <c r="Q24" s="115"/>
      <c r="R24" s="131"/>
    </row>
    <row r="25" spans="1:19" x14ac:dyDescent="0.2">
      <c r="A25" s="186" t="s">
        <v>313</v>
      </c>
      <c r="B25" s="25"/>
      <c r="C25" s="129">
        <f>+C21/$B$21*100</f>
        <v>10.188026901581889</v>
      </c>
      <c r="D25" s="129">
        <f t="shared" ref="D25:R25" si="9">+D21/$B$21*100</f>
        <v>0</v>
      </c>
      <c r="E25" s="129">
        <f t="shared" si="9"/>
        <v>-0.19124751349815286</v>
      </c>
      <c r="F25" s="129">
        <f t="shared" si="9"/>
        <v>0.48593350383631723</v>
      </c>
      <c r="G25" s="129">
        <f t="shared" si="9"/>
        <v>8.9514066496163669E-2</v>
      </c>
      <c r="H25" s="129">
        <f t="shared" si="9"/>
        <v>0</v>
      </c>
      <c r="I25" s="129">
        <f t="shared" si="9"/>
        <v>-7.2937387515392624E-3</v>
      </c>
      <c r="J25" s="129">
        <f t="shared" si="9"/>
        <v>0.34735246755707111</v>
      </c>
      <c r="K25" s="129">
        <f t="shared" si="9"/>
        <v>0</v>
      </c>
      <c r="L25" s="129">
        <f t="shared" si="9"/>
        <v>-0.12370938713649714</v>
      </c>
      <c r="M25" s="129">
        <f t="shared" si="9"/>
        <v>-0.74045656910107027</v>
      </c>
      <c r="N25" s="129">
        <f t="shared" si="9"/>
        <v>10.048119730984178</v>
      </c>
      <c r="O25" s="129">
        <f t="shared" si="9"/>
        <v>0.12370938713649714</v>
      </c>
      <c r="P25" s="129">
        <f t="shared" si="9"/>
        <v>6.1949417448138686E-2</v>
      </c>
      <c r="Q25" s="129">
        <f t="shared" si="9"/>
        <v>0.18565880458463579</v>
      </c>
      <c r="R25" s="129">
        <f t="shared" si="9"/>
        <v>10.233778535568817</v>
      </c>
      <c r="S25" s="182"/>
    </row>
    <row r="26" spans="1:19" ht="10.5" customHeight="1" x14ac:dyDescent="0.2"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15"/>
      <c r="O26" s="115"/>
      <c r="P26" s="115"/>
      <c r="Q26" s="115"/>
      <c r="R26" s="131"/>
    </row>
    <row r="27" spans="1:19" ht="10.8" thickBot="1" x14ac:dyDescent="0.25">
      <c r="A27" s="166" t="s">
        <v>314</v>
      </c>
      <c r="B27" s="332">
        <f>ROUND(B23,-2)</f>
        <v>900</v>
      </c>
      <c r="C27" s="184">
        <f>ROUND($F$34+IF($B27&gt;600,(600*$F$38+(($B27-600)*$F$45)),$B27*$F$38),2)</f>
        <v>91.78</v>
      </c>
      <c r="D27" s="184">
        <f>ROUND($B27*$F$56,2)</f>
        <v>0</v>
      </c>
      <c r="E27" s="184">
        <f>ROUND($B27*$F$57,2)</f>
        <v>-1.72</v>
      </c>
      <c r="F27" s="184">
        <f>ROUND($B27*$F$58,2)</f>
        <v>4.37</v>
      </c>
      <c r="G27" s="184">
        <f>ROUND($B27*$F$39,2)</f>
        <v>0.81</v>
      </c>
      <c r="H27" s="184">
        <f>ROUND($B27*$F$59,2)</f>
        <v>0</v>
      </c>
      <c r="I27" s="184">
        <f>ROUND($B27*$F$60,2)</f>
        <v>-7.0000000000000007E-2</v>
      </c>
      <c r="J27" s="184">
        <f>ROUND($B27*$F$40,2)</f>
        <v>3.12</v>
      </c>
      <c r="K27" s="184">
        <f>ROUND($F$35+IF($B27&gt;600,(600*$F$41+(($B27-600)*$F$48)),$B27*$F$38),2)</f>
        <v>0</v>
      </c>
      <c r="L27" s="184">
        <f>ROUND($B27*$F$42,2)</f>
        <v>-1.1100000000000001</v>
      </c>
      <c r="M27" s="184">
        <f>ROUND($B27*$F$52,2)</f>
        <v>-6.67</v>
      </c>
      <c r="N27" s="130">
        <f>SUM(C27:M27)</f>
        <v>90.510000000000019</v>
      </c>
      <c r="O27" s="130">
        <f>-L27</f>
        <v>1.1100000000000001</v>
      </c>
      <c r="P27" s="130">
        <f t="shared" si="8"/>
        <v>0.56000000000000005</v>
      </c>
      <c r="Q27" s="130">
        <f>SUM(O27:P27)</f>
        <v>1.6700000000000002</v>
      </c>
      <c r="R27" s="184">
        <f>+N27+Q27</f>
        <v>92.180000000000021</v>
      </c>
      <c r="S27" s="185">
        <f>+Q27/N27</f>
        <v>1.8450999889514968E-2</v>
      </c>
    </row>
    <row r="28" spans="1:19" ht="10.8" thickTop="1" x14ac:dyDescent="0.2">
      <c r="A28" s="166"/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26"/>
      <c r="O28" s="126"/>
      <c r="P28" s="126"/>
      <c r="Q28" s="126"/>
      <c r="R28" s="188"/>
      <c r="S28" s="189"/>
    </row>
    <row r="29" spans="1:19" ht="10.8" thickBot="1" x14ac:dyDescent="0.25">
      <c r="A29" s="166" t="s">
        <v>315</v>
      </c>
      <c r="B29" s="183">
        <v>1000</v>
      </c>
      <c r="C29" s="184">
        <f>ROUND($F$34+IF($B29&gt;600,(600*$F$38+(($B29-600)*$F$45)),$B29*$F$38),2)</f>
        <v>102.41</v>
      </c>
      <c r="D29" s="184">
        <f>ROUND($B29*$F$56,2)</f>
        <v>0</v>
      </c>
      <c r="E29" s="184">
        <f>ROUND($B29*$F$57,2)</f>
        <v>-1.91</v>
      </c>
      <c r="F29" s="184">
        <f>ROUND($B29*$F$58,2)</f>
        <v>4.8600000000000003</v>
      </c>
      <c r="G29" s="184">
        <f>ROUND($B29*$F$39,2)</f>
        <v>0.9</v>
      </c>
      <c r="H29" s="184">
        <f>ROUND($B29*$F$59,2)</f>
        <v>0</v>
      </c>
      <c r="I29" s="184">
        <f>ROUND($B29*$F$60,2)</f>
        <v>-7.0000000000000007E-2</v>
      </c>
      <c r="J29" s="184">
        <f>ROUND($B29*$F$40,2)</f>
        <v>3.47</v>
      </c>
      <c r="K29" s="184">
        <f>ROUND($F$35+IF($B29&gt;600,(600*$F$41+(($B29-600)*$F$48)),$B29*$F$38),2)</f>
        <v>0</v>
      </c>
      <c r="L29" s="184">
        <f>ROUND($B29*$F$42,2)</f>
        <v>-1.24</v>
      </c>
      <c r="M29" s="184">
        <f>ROUND($B29*$F$52,2)</f>
        <v>-7.41</v>
      </c>
      <c r="N29" s="130">
        <f>SUM(C29:M29)</f>
        <v>101.01000000000002</v>
      </c>
      <c r="O29" s="130">
        <f>-L29</f>
        <v>1.24</v>
      </c>
      <c r="P29" s="130">
        <f t="shared" si="8"/>
        <v>0.62</v>
      </c>
      <c r="Q29" s="130">
        <f>SUM(O29:P29)</f>
        <v>1.8599999999999999</v>
      </c>
      <c r="R29" s="184">
        <f>+N29+Q29</f>
        <v>102.87000000000002</v>
      </c>
      <c r="S29" s="185">
        <f>+Q29/N29</f>
        <v>1.8414018414018411E-2</v>
      </c>
    </row>
    <row r="30" spans="1:19" ht="10.8" thickTop="1" x14ac:dyDescent="0.2"/>
    <row r="32" spans="1:19" ht="30.6" x14ac:dyDescent="0.2">
      <c r="A32" s="190" t="s">
        <v>316</v>
      </c>
      <c r="B32" s="191"/>
      <c r="C32" s="191"/>
      <c r="D32" s="191"/>
      <c r="F32" s="336" t="s">
        <v>481</v>
      </c>
      <c r="G32" s="192" t="s">
        <v>413</v>
      </c>
    </row>
    <row r="33" spans="1:10" x14ac:dyDescent="0.2">
      <c r="A33" s="406" t="s">
        <v>133</v>
      </c>
      <c r="B33" s="406"/>
      <c r="C33" s="406"/>
      <c r="D33" s="406"/>
      <c r="F33" s="193"/>
      <c r="G33" s="194"/>
    </row>
    <row r="34" spans="1:10" x14ac:dyDescent="0.2">
      <c r="A34" s="407" t="s">
        <v>317</v>
      </c>
      <c r="B34" s="407"/>
      <c r="C34" s="407"/>
      <c r="D34" s="407"/>
      <c r="F34" s="315">
        <v>7.49</v>
      </c>
      <c r="G34" s="195">
        <f>+F34</f>
        <v>7.49</v>
      </c>
      <c r="H34" s="39" t="s">
        <v>134</v>
      </c>
    </row>
    <row r="35" spans="1:10" x14ac:dyDescent="0.2">
      <c r="A35" s="407" t="s">
        <v>135</v>
      </c>
      <c r="B35" s="407"/>
      <c r="C35" s="407"/>
      <c r="D35" s="407"/>
      <c r="F35" s="334">
        <v>0</v>
      </c>
      <c r="G35" s="196">
        <f>+F35</f>
        <v>0</v>
      </c>
      <c r="H35" s="39" t="s">
        <v>134</v>
      </c>
    </row>
    <row r="36" spans="1:10" ht="10.8" thickBot="1" x14ac:dyDescent="0.25">
      <c r="A36" s="404" t="s">
        <v>136</v>
      </c>
      <c r="B36" s="404"/>
      <c r="C36" s="404"/>
      <c r="D36" s="404"/>
      <c r="F36" s="197">
        <f>SUM(F34:F35)</f>
        <v>7.49</v>
      </c>
      <c r="G36" s="198">
        <f>SUM(G34:G35)</f>
        <v>7.49</v>
      </c>
    </row>
    <row r="37" spans="1:10" ht="10.8" thickTop="1" x14ac:dyDescent="0.2">
      <c r="A37" s="406" t="s">
        <v>137</v>
      </c>
      <c r="B37" s="406"/>
      <c r="C37" s="406"/>
      <c r="D37" s="406"/>
      <c r="F37" s="335"/>
      <c r="G37" s="200"/>
    </row>
    <row r="38" spans="1:10" x14ac:dyDescent="0.2">
      <c r="A38" s="407" t="s">
        <v>138</v>
      </c>
      <c r="B38" s="407"/>
      <c r="C38" s="407"/>
      <c r="D38" s="407"/>
      <c r="F38" s="316">
        <v>8.7335999999999997E-2</v>
      </c>
      <c r="G38" s="202">
        <f>+F38</f>
        <v>8.7335999999999997E-2</v>
      </c>
      <c r="H38" s="39" t="s">
        <v>139</v>
      </c>
    </row>
    <row r="39" spans="1:10" x14ac:dyDescent="0.2">
      <c r="A39" s="407" t="s">
        <v>140</v>
      </c>
      <c r="B39" s="407"/>
      <c r="C39" s="407"/>
      <c r="D39" s="407"/>
      <c r="F39" s="316">
        <v>8.9499999999999996E-4</v>
      </c>
      <c r="G39" s="202">
        <v>9.3700000000000001E-4</v>
      </c>
      <c r="H39" s="39" t="s">
        <v>139</v>
      </c>
    </row>
    <row r="40" spans="1:10" x14ac:dyDescent="0.2">
      <c r="A40" s="407" t="s">
        <v>141</v>
      </c>
      <c r="B40" s="407"/>
      <c r="C40" s="407"/>
      <c r="D40" s="407"/>
      <c r="F40" s="316">
        <v>3.4720000000000003E-3</v>
      </c>
      <c r="G40" s="202">
        <f>+F40</f>
        <v>3.4720000000000003E-3</v>
      </c>
      <c r="H40" s="25" t="s">
        <v>139</v>
      </c>
      <c r="I40" s="25"/>
      <c r="J40" s="25"/>
    </row>
    <row r="41" spans="1:10" x14ac:dyDescent="0.2">
      <c r="A41" s="407" t="s">
        <v>142</v>
      </c>
      <c r="B41" s="407"/>
      <c r="C41" s="407"/>
      <c r="D41" s="407"/>
      <c r="F41" s="316">
        <v>0</v>
      </c>
      <c r="G41" s="202">
        <f>+F41</f>
        <v>0</v>
      </c>
      <c r="H41" s="25" t="s">
        <v>139</v>
      </c>
      <c r="I41" s="25"/>
      <c r="J41" s="25"/>
    </row>
    <row r="42" spans="1:10" x14ac:dyDescent="0.2">
      <c r="A42" s="407" t="s">
        <v>143</v>
      </c>
      <c r="B42" s="407"/>
      <c r="C42" s="407"/>
      <c r="D42" s="407"/>
      <c r="F42" s="334">
        <v>-1.237E-3</v>
      </c>
      <c r="G42" s="203">
        <f>'Summary of Rates'!E11</f>
        <v>6.2100000000000002E-4</v>
      </c>
      <c r="H42" s="25" t="s">
        <v>139</v>
      </c>
      <c r="I42" s="25"/>
      <c r="J42" s="25"/>
    </row>
    <row r="43" spans="1:10" ht="10.8" thickBot="1" x14ac:dyDescent="0.25">
      <c r="A43" s="404" t="s">
        <v>144</v>
      </c>
      <c r="B43" s="404"/>
      <c r="C43" s="404"/>
      <c r="D43" s="404"/>
      <c r="F43" s="333">
        <f>SUM(F38:F42)</f>
        <v>9.0466000000000005E-2</v>
      </c>
      <c r="G43" s="205">
        <f>SUM(G38:G42)</f>
        <v>9.236599999999999E-2</v>
      </c>
      <c r="H43" s="25" t="s">
        <v>139</v>
      </c>
      <c r="I43" s="25"/>
      <c r="J43" s="25"/>
    </row>
    <row r="44" spans="1:10" ht="10.8" thickTop="1" x14ac:dyDescent="0.2">
      <c r="A44" s="406"/>
      <c r="B44" s="406"/>
      <c r="C44" s="406"/>
      <c r="D44" s="406"/>
      <c r="F44" s="206"/>
      <c r="G44" s="202"/>
    </row>
    <row r="45" spans="1:10" x14ac:dyDescent="0.2">
      <c r="A45" s="406" t="s">
        <v>145</v>
      </c>
      <c r="B45" s="406"/>
      <c r="C45" s="406"/>
      <c r="D45" s="406"/>
      <c r="F45" s="316">
        <v>0.106297</v>
      </c>
      <c r="G45" s="202">
        <f>+F45</f>
        <v>0.106297</v>
      </c>
      <c r="H45" s="39" t="s">
        <v>139</v>
      </c>
    </row>
    <row r="46" spans="1:10" x14ac:dyDescent="0.2">
      <c r="A46" s="407" t="s">
        <v>140</v>
      </c>
      <c r="B46" s="407"/>
      <c r="C46" s="407"/>
      <c r="D46" s="407"/>
      <c r="F46" s="316">
        <v>8.9499999999999996E-4</v>
      </c>
      <c r="G46" s="202">
        <f>+G39</f>
        <v>9.3700000000000001E-4</v>
      </c>
      <c r="H46" s="39" t="s">
        <v>139</v>
      </c>
    </row>
    <row r="47" spans="1:10" x14ac:dyDescent="0.2">
      <c r="A47" s="407" t="s">
        <v>141</v>
      </c>
      <c r="B47" s="407"/>
      <c r="C47" s="407"/>
      <c r="D47" s="407"/>
      <c r="F47" s="316">
        <v>3.4720000000000003E-3</v>
      </c>
      <c r="G47" s="202">
        <f>+F47</f>
        <v>3.4720000000000003E-3</v>
      </c>
      <c r="H47" s="39" t="s">
        <v>139</v>
      </c>
    </row>
    <row r="48" spans="1:10" x14ac:dyDescent="0.2">
      <c r="A48" s="407" t="s">
        <v>146</v>
      </c>
      <c r="B48" s="407"/>
      <c r="C48" s="407"/>
      <c r="D48" s="407"/>
      <c r="F48" s="316">
        <v>0</v>
      </c>
      <c r="G48" s="202">
        <f>+F48</f>
        <v>0</v>
      </c>
      <c r="H48" s="25" t="s">
        <v>139</v>
      </c>
      <c r="I48" s="25"/>
      <c r="J48" s="25"/>
    </row>
    <row r="49" spans="1:19" x14ac:dyDescent="0.2">
      <c r="A49" s="407" t="s">
        <v>143</v>
      </c>
      <c r="B49" s="407"/>
      <c r="C49" s="407"/>
      <c r="D49" s="407"/>
      <c r="F49" s="334">
        <v>-1.237E-3</v>
      </c>
      <c r="G49" s="202">
        <f>G42</f>
        <v>6.2100000000000002E-4</v>
      </c>
      <c r="H49" s="25" t="s">
        <v>139</v>
      </c>
      <c r="I49" s="25"/>
      <c r="J49" s="25"/>
    </row>
    <row r="50" spans="1:19" ht="10.8" thickBot="1" x14ac:dyDescent="0.25">
      <c r="A50" s="404" t="s">
        <v>147</v>
      </c>
      <c r="B50" s="404"/>
      <c r="C50" s="404"/>
      <c r="D50" s="404"/>
      <c r="F50" s="204">
        <f>SUM(F45:F49)</f>
        <v>0.10942700000000001</v>
      </c>
      <c r="G50" s="205">
        <f>SUM(G45:G49)</f>
        <v>0.111327</v>
      </c>
      <c r="H50" s="25" t="s">
        <v>139</v>
      </c>
      <c r="I50" s="25"/>
      <c r="J50" s="25"/>
    </row>
    <row r="51" spans="1:19" ht="10.8" thickTop="1" x14ac:dyDescent="0.2">
      <c r="A51" s="406"/>
      <c r="B51" s="406"/>
      <c r="C51" s="406"/>
      <c r="D51" s="406"/>
      <c r="F51" s="206"/>
      <c r="G51" s="202"/>
      <c r="H51" s="25"/>
      <c r="I51" s="25"/>
      <c r="J51" s="25"/>
    </row>
    <row r="52" spans="1:19" x14ac:dyDescent="0.2">
      <c r="A52" s="404" t="s">
        <v>154</v>
      </c>
      <c r="B52" s="404"/>
      <c r="C52" s="404"/>
      <c r="D52" s="404"/>
      <c r="F52" s="316">
        <v>-7.4058380000000005E-3</v>
      </c>
      <c r="G52" s="202">
        <v>-7.4060000000000003E-3</v>
      </c>
      <c r="H52" s="25" t="s">
        <v>139</v>
      </c>
      <c r="I52" s="25"/>
      <c r="J52" s="25"/>
    </row>
    <row r="53" spans="1:19" x14ac:dyDescent="0.2">
      <c r="A53" s="404" t="s">
        <v>152</v>
      </c>
      <c r="B53" s="404"/>
      <c r="C53" s="404"/>
      <c r="D53" s="404"/>
      <c r="F53" s="316">
        <v>0</v>
      </c>
      <c r="G53" s="202">
        <f>+F53</f>
        <v>0</v>
      </c>
      <c r="H53" s="25" t="s">
        <v>139</v>
      </c>
    </row>
    <row r="54" spans="1:19" x14ac:dyDescent="0.2">
      <c r="A54" s="406"/>
      <c r="B54" s="406"/>
      <c r="C54" s="406"/>
      <c r="D54" s="406"/>
      <c r="F54" s="201"/>
      <c r="G54" s="202"/>
    </row>
    <row r="55" spans="1:19" x14ac:dyDescent="0.2">
      <c r="A55" s="406" t="s">
        <v>318</v>
      </c>
      <c r="B55" s="406"/>
      <c r="C55" s="406"/>
      <c r="D55" s="406"/>
      <c r="F55" s="201"/>
      <c r="G55" s="202"/>
      <c r="H55" s="39" t="s">
        <v>139</v>
      </c>
    </row>
    <row r="56" spans="1:19" x14ac:dyDescent="0.2">
      <c r="A56" s="407" t="s">
        <v>148</v>
      </c>
      <c r="B56" s="407"/>
      <c r="C56" s="407"/>
      <c r="D56" s="407"/>
      <c r="E56" s="25"/>
      <c r="F56" s="316">
        <v>0</v>
      </c>
      <c r="G56" s="202">
        <f>+F56</f>
        <v>0</v>
      </c>
      <c r="H56" s="39" t="s">
        <v>139</v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x14ac:dyDescent="0.2">
      <c r="A57" s="407" t="s">
        <v>149</v>
      </c>
      <c r="B57" s="407"/>
      <c r="C57" s="407"/>
      <c r="D57" s="407"/>
      <c r="F57" s="316">
        <v>-1.913E-3</v>
      </c>
      <c r="G57" s="202">
        <f>+F57</f>
        <v>-1.913E-3</v>
      </c>
      <c r="H57" s="25" t="s">
        <v>139</v>
      </c>
      <c r="I57" s="25"/>
      <c r="J57" s="25"/>
    </row>
    <row r="58" spans="1:19" x14ac:dyDescent="0.2">
      <c r="A58" s="407" t="s">
        <v>150</v>
      </c>
      <c r="B58" s="407"/>
      <c r="C58" s="407"/>
      <c r="D58" s="407"/>
      <c r="F58" s="316">
        <v>4.8599999999999997E-3</v>
      </c>
      <c r="G58" s="202">
        <f>+F58</f>
        <v>4.8599999999999997E-3</v>
      </c>
      <c r="H58" s="25" t="s">
        <v>139</v>
      </c>
      <c r="I58" s="25"/>
      <c r="J58" s="25"/>
      <c r="K58" s="131"/>
    </row>
    <row r="59" spans="1:19" x14ac:dyDescent="0.2">
      <c r="A59" s="407" t="s">
        <v>151</v>
      </c>
      <c r="B59" s="407"/>
      <c r="C59" s="407"/>
      <c r="D59" s="407"/>
      <c r="F59" s="316">
        <v>0</v>
      </c>
      <c r="G59" s="202">
        <f t="shared" ref="G59:G60" si="10">+F59</f>
        <v>0</v>
      </c>
      <c r="H59" s="25" t="s">
        <v>139</v>
      </c>
      <c r="I59" s="25"/>
      <c r="J59" s="25"/>
    </row>
    <row r="60" spans="1:19" x14ac:dyDescent="0.2">
      <c r="A60" s="407" t="s">
        <v>153</v>
      </c>
      <c r="B60" s="407"/>
      <c r="C60" s="407"/>
      <c r="D60" s="407"/>
      <c r="F60" s="316">
        <v>-7.2999999999999999E-5</v>
      </c>
      <c r="G60" s="202">
        <f t="shared" si="10"/>
        <v>-7.2999999999999999E-5</v>
      </c>
      <c r="H60" s="25" t="s">
        <v>139</v>
      </c>
      <c r="I60" s="25"/>
      <c r="J60" s="25"/>
    </row>
    <row r="61" spans="1:19" ht="10.8" thickBot="1" x14ac:dyDescent="0.25">
      <c r="A61" s="404" t="s">
        <v>319</v>
      </c>
      <c r="B61" s="404"/>
      <c r="C61" s="404"/>
      <c r="D61" s="404"/>
      <c r="F61" s="204">
        <f>SUM(F56:F60)</f>
        <v>2.8739999999999998E-3</v>
      </c>
      <c r="G61" s="205">
        <f>SUM(G56:G60)</f>
        <v>2.8739999999999998E-3</v>
      </c>
      <c r="H61" s="25" t="s">
        <v>139</v>
      </c>
    </row>
    <row r="62" spans="1:19" ht="10.8" thickTop="1" x14ac:dyDescent="0.2">
      <c r="A62" s="406"/>
      <c r="B62" s="406"/>
      <c r="C62" s="406"/>
      <c r="D62" s="406"/>
      <c r="F62" s="199"/>
      <c r="G62" s="200"/>
    </row>
    <row r="63" spans="1:19" x14ac:dyDescent="0.2">
      <c r="A63" s="404" t="s">
        <v>320</v>
      </c>
      <c r="B63" s="404"/>
      <c r="C63" s="404"/>
      <c r="D63" s="404"/>
      <c r="F63" s="207">
        <f>SUM(F43,F52:F53,F61)</f>
        <v>8.5934162000000008E-2</v>
      </c>
      <c r="G63" s="196">
        <f>SUM(G43,G52:G53,G61)</f>
        <v>8.7833999999999995E-2</v>
      </c>
      <c r="H63" s="25" t="s">
        <v>139</v>
      </c>
    </row>
    <row r="64" spans="1:19" x14ac:dyDescent="0.2">
      <c r="A64" s="404" t="s">
        <v>321</v>
      </c>
      <c r="B64" s="404"/>
      <c r="C64" s="404"/>
      <c r="D64" s="404"/>
      <c r="F64" s="208">
        <f>SUM(F50,F52:F53,F61)</f>
        <v>0.10489516200000001</v>
      </c>
      <c r="G64" s="209">
        <f>SUM(G50,G52:G53,G61)</f>
        <v>0.106795</v>
      </c>
      <c r="H64" s="25" t="s">
        <v>139</v>
      </c>
    </row>
    <row r="68" spans="1:19" x14ac:dyDescent="0.2">
      <c r="A68" s="408" t="s">
        <v>482</v>
      </c>
      <c r="B68" s="408"/>
      <c r="C68" s="408"/>
      <c r="D68" s="408"/>
    </row>
    <row r="69" spans="1:19" ht="30.6" x14ac:dyDescent="0.2">
      <c r="A69" s="210"/>
      <c r="B69" s="210" t="s">
        <v>322</v>
      </c>
      <c r="C69" s="210" t="s">
        <v>323</v>
      </c>
      <c r="D69" s="210" t="s">
        <v>324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</row>
    <row r="70" spans="1:19" x14ac:dyDescent="0.2">
      <c r="A70" s="39" t="str">
        <f t="shared" ref="A70:A81" si="11">+A8</f>
        <v>January</v>
      </c>
      <c r="B70" s="343">
        <v>1258458999.9999998</v>
      </c>
      <c r="C70" s="343">
        <v>1029336</v>
      </c>
      <c r="D70" s="181">
        <f>ROUND(+B70/C70,0)</f>
        <v>1223</v>
      </c>
    </row>
    <row r="71" spans="1:19" x14ac:dyDescent="0.2">
      <c r="A71" s="39" t="str">
        <f t="shared" si="11"/>
        <v>February</v>
      </c>
      <c r="B71" s="343">
        <v>1089253000</v>
      </c>
      <c r="C71" s="343">
        <v>1030405</v>
      </c>
      <c r="D71" s="181">
        <f t="shared" ref="D71:D81" si="12">ROUND(+B71/C71,0)</f>
        <v>1057</v>
      </c>
    </row>
    <row r="72" spans="1:19" x14ac:dyDescent="0.2">
      <c r="A72" s="39" t="str">
        <f t="shared" si="11"/>
        <v>March</v>
      </c>
      <c r="B72" s="343">
        <v>1040985000</v>
      </c>
      <c r="C72" s="343">
        <v>1031320</v>
      </c>
      <c r="D72" s="181">
        <f t="shared" si="12"/>
        <v>1009</v>
      </c>
    </row>
    <row r="73" spans="1:19" x14ac:dyDescent="0.2">
      <c r="A73" s="39" t="str">
        <f t="shared" si="11"/>
        <v>April</v>
      </c>
      <c r="B73" s="343">
        <v>858224000</v>
      </c>
      <c r="C73" s="343">
        <v>1032177</v>
      </c>
      <c r="D73" s="181">
        <f t="shared" si="12"/>
        <v>831</v>
      </c>
    </row>
    <row r="74" spans="1:19" x14ac:dyDescent="0.2">
      <c r="A74" s="39" t="str">
        <f t="shared" si="11"/>
        <v>May</v>
      </c>
      <c r="B74" s="343">
        <v>739742000</v>
      </c>
      <c r="C74" s="343">
        <v>1020686</v>
      </c>
      <c r="D74" s="181">
        <f t="shared" si="12"/>
        <v>725</v>
      </c>
    </row>
    <row r="75" spans="1:19" x14ac:dyDescent="0.2">
      <c r="A75" s="39" t="str">
        <f t="shared" si="11"/>
        <v>June</v>
      </c>
      <c r="B75" s="343">
        <v>680386000</v>
      </c>
      <c r="C75" s="343">
        <v>1021433</v>
      </c>
      <c r="D75" s="181">
        <f t="shared" si="12"/>
        <v>666</v>
      </c>
    </row>
    <row r="76" spans="1:19" x14ac:dyDescent="0.2">
      <c r="A76" s="39" t="str">
        <f t="shared" si="11"/>
        <v>July</v>
      </c>
      <c r="B76" s="343">
        <v>681210000</v>
      </c>
      <c r="C76" s="343">
        <v>1021991</v>
      </c>
      <c r="D76" s="181">
        <f t="shared" si="12"/>
        <v>667</v>
      </c>
    </row>
    <row r="77" spans="1:19" x14ac:dyDescent="0.2">
      <c r="A77" s="39" t="str">
        <f t="shared" si="11"/>
        <v>August</v>
      </c>
      <c r="B77" s="343">
        <v>664685000</v>
      </c>
      <c r="C77" s="343">
        <v>1022870</v>
      </c>
      <c r="D77" s="181">
        <f t="shared" si="12"/>
        <v>650</v>
      </c>
    </row>
    <row r="78" spans="1:19" x14ac:dyDescent="0.2">
      <c r="A78" s="39" t="str">
        <f t="shared" si="11"/>
        <v>September</v>
      </c>
      <c r="B78" s="343">
        <v>667587999.99999988</v>
      </c>
      <c r="C78" s="343">
        <v>1024028</v>
      </c>
      <c r="D78" s="181">
        <f t="shared" si="12"/>
        <v>652</v>
      </c>
    </row>
    <row r="79" spans="1:19" x14ac:dyDescent="0.2">
      <c r="A79" s="39" t="str">
        <f t="shared" si="11"/>
        <v>October</v>
      </c>
      <c r="B79" s="343">
        <v>832841999.99999988</v>
      </c>
      <c r="C79" s="343">
        <v>1025543</v>
      </c>
      <c r="D79" s="181">
        <f t="shared" si="12"/>
        <v>812</v>
      </c>
    </row>
    <row r="80" spans="1:19" x14ac:dyDescent="0.2">
      <c r="A80" s="39" t="str">
        <f t="shared" si="11"/>
        <v>November</v>
      </c>
      <c r="B80" s="343">
        <v>1028038000</v>
      </c>
      <c r="C80" s="343">
        <v>1026942</v>
      </c>
      <c r="D80" s="181">
        <f t="shared" si="12"/>
        <v>1001</v>
      </c>
    </row>
    <row r="81" spans="1:4" x14ac:dyDescent="0.2">
      <c r="A81" s="39" t="str">
        <f t="shared" si="11"/>
        <v>December</v>
      </c>
      <c r="B81" s="343">
        <v>1299084000</v>
      </c>
      <c r="C81" s="343">
        <v>1028067</v>
      </c>
      <c r="D81" s="181">
        <f t="shared" si="12"/>
        <v>1264</v>
      </c>
    </row>
    <row r="82" spans="1:4" x14ac:dyDescent="0.2">
      <c r="A82" s="39" t="s">
        <v>79</v>
      </c>
      <c r="B82" s="181">
        <f>SUM(B70:B81)</f>
        <v>10840496000</v>
      </c>
      <c r="C82" s="181">
        <f>SUM(C70:C81)</f>
        <v>12314798</v>
      </c>
      <c r="D82" s="181">
        <f>SUM(D70:D81)</f>
        <v>10557</v>
      </c>
    </row>
    <row r="83" spans="1:4" x14ac:dyDescent="0.2">
      <c r="D83" s="181"/>
    </row>
    <row r="84" spans="1:4" x14ac:dyDescent="0.2">
      <c r="A84" s="39" t="s">
        <v>174</v>
      </c>
      <c r="B84" s="181"/>
      <c r="C84" s="181"/>
      <c r="D84" s="181">
        <f>ROUND(AVERAGE(D70:D81),0)</f>
        <v>880</v>
      </c>
    </row>
    <row r="85" spans="1:4" x14ac:dyDescent="0.2">
      <c r="D85" s="181"/>
    </row>
    <row r="86" spans="1:4" x14ac:dyDescent="0.2">
      <c r="D86" s="181"/>
    </row>
  </sheetData>
  <mergeCells count="38">
    <mergeCell ref="A62:D62"/>
    <mergeCell ref="A63:D63"/>
    <mergeCell ref="A64:D64"/>
    <mergeCell ref="A68:D68"/>
    <mergeCell ref="A1:S1"/>
    <mergeCell ref="A2:S2"/>
    <mergeCell ref="A3:S3"/>
    <mergeCell ref="A4:S4"/>
    <mergeCell ref="A56:D56"/>
    <mergeCell ref="A57:D57"/>
    <mergeCell ref="A58:D58"/>
    <mergeCell ref="A59:D59"/>
    <mergeCell ref="A60:D60"/>
    <mergeCell ref="A61:D61"/>
    <mergeCell ref="A50:D50"/>
    <mergeCell ref="A51:D51"/>
    <mergeCell ref="A52:D52"/>
    <mergeCell ref="A53:D53"/>
    <mergeCell ref="A54:D54"/>
    <mergeCell ref="A55:D55"/>
    <mergeCell ref="A44:D44"/>
    <mergeCell ref="A45:D45"/>
    <mergeCell ref="A46:D46"/>
    <mergeCell ref="A47:D47"/>
    <mergeCell ref="A48:D48"/>
    <mergeCell ref="A49:D49"/>
    <mergeCell ref="A43:D43"/>
    <mergeCell ref="C6:N6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</mergeCells>
  <printOptions horizontalCentered="1"/>
  <pageMargins left="0.45" right="0.45" top="0.75" bottom="0.75" header="0.3" footer="0.3"/>
  <pageSetup scale="71" orientation="landscape" blackAndWhite="1" r:id="rId1"/>
  <headerFooter>
    <oddFooter>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SignificantOrder xmlns="dc463f71-b30c-4ab2-9473-d307f9d35888">false</SignificantOrder>
    <Date1 xmlns="dc463f71-b30c-4ab2-9473-d307f9d35888">2021-08-10T07:00:00+00:00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1" ma:contentTypeDescription="" ma:contentTypeScope="" ma:versionID="f6619e39576aa59ae1d6e7489f3b87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3FB6F3-A572-44F3-B998-A7D9EADD2D93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EFF3415-BF92-44DB-B5B9-69C6B05296F5}"/>
</file>

<file path=customXml/itemProps3.xml><?xml version="1.0" encoding="utf-8"?>
<ds:datastoreItem xmlns:ds="http://schemas.openxmlformats.org/officeDocument/2006/customXml" ds:itemID="{8AD27287-9D4C-4D82-A0FF-7DB426C292D8}"/>
</file>

<file path=customXml/itemProps4.xml><?xml version="1.0" encoding="utf-8"?>
<ds:datastoreItem xmlns:ds="http://schemas.openxmlformats.org/officeDocument/2006/customXml" ds:itemID="{650597B2-7577-41FA-B13D-5561AC93EE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21</vt:i4>
      </vt:variant>
    </vt:vector>
  </HeadingPairs>
  <TitlesOfParts>
    <vt:vector size="58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2018 Earn Test Alloc</vt:lpstr>
      <vt:lpstr>Rate Impacts--&gt;</vt:lpstr>
      <vt:lpstr>Typical Residential Sch 142</vt:lpstr>
      <vt:lpstr>Impacts Sch 142</vt:lpstr>
      <vt:lpstr>Sch 142 Impacts</vt:lpstr>
      <vt:lpstr>Balances--&gt;</vt:lpstr>
      <vt:lpstr>Delivery Deferral Balance</vt:lpstr>
      <vt:lpstr>FPC Deferral Balance</vt:lpstr>
      <vt:lpstr>Electric Account Balance</vt:lpstr>
      <vt:lpstr>Amort Estimate</vt:lpstr>
      <vt:lpstr>Work Papers--&gt;</vt:lpstr>
      <vt:lpstr>Schedule 7</vt:lpstr>
      <vt:lpstr>Schedule 8&amp;24</vt:lpstr>
      <vt:lpstr>Schedule 7A,11,25,29,35,43</vt:lpstr>
      <vt:lpstr>Schedule 40</vt:lpstr>
      <vt:lpstr>Schedule 12&amp;26</vt:lpstr>
      <vt:lpstr>Schedule 10&amp;31</vt:lpstr>
      <vt:lpstr>Schedule 46&amp;49</vt:lpstr>
      <vt:lpstr>FPC Sch 7</vt:lpstr>
      <vt:lpstr>FPC Sch 8&amp;24</vt:lpstr>
      <vt:lpstr>FPC Sch 7A,11,25,29,35,43</vt:lpstr>
      <vt:lpstr>FPC Sch 40</vt:lpstr>
      <vt:lpstr>FPC Sch 12&amp;26</vt:lpstr>
      <vt:lpstr>FPC Sch 10&amp;31</vt:lpstr>
      <vt:lpstr>FPC Sch 46&amp;49</vt:lpstr>
      <vt:lpstr>F2018 Forecast</vt:lpstr>
      <vt:lpstr>2018 Elec Margin Calc</vt:lpstr>
      <vt:lpstr>2018 Norm Total Usage</vt:lpstr>
      <vt:lpstr>2018 Average Cust Counts</vt:lpstr>
      <vt:lpstr>2018 Electric Earnings Test</vt:lpstr>
      <vt:lpstr>Conversion Factor</vt:lpstr>
      <vt:lpstr>'2018 Norm Total Usage'!Print_Area</vt:lpstr>
      <vt:lpstr>'Electric Account Balance'!Print_Area</vt:lpstr>
      <vt:lpstr>'F2018 Forecast'!Print_Area</vt:lpstr>
      <vt:lpstr>'FPC Sch 10&amp;31'!Print_Area</vt:lpstr>
      <vt:lpstr>'FPC Sch 12&amp;26'!Print_Area</vt:lpstr>
      <vt:lpstr>'FPC Sch 40'!Print_Area</vt:lpstr>
      <vt:lpstr>'FPC Sch 46&amp;49'!Print_Area</vt:lpstr>
      <vt:lpstr>'FPC Sch 7'!Print_Area</vt:lpstr>
      <vt:lpstr>'FPC Sch 7A,11,25,29,35,43'!Print_Area</vt:lpstr>
      <vt:lpstr>'FPC Sch 8&amp;24'!Print_Area</vt:lpstr>
      <vt:lpstr>'Sch 142 Impacts'!Print_Area</vt:lpstr>
      <vt:lpstr>'Schedule 10&amp;31'!Print_Area</vt:lpstr>
      <vt:lpstr>'Schedule 12&amp;26'!Print_Area</vt:lpstr>
      <vt:lpstr>'Schedule 40'!Print_Area</vt:lpstr>
      <vt:lpstr>'Schedule 46&amp;49'!Print_Area</vt:lpstr>
      <vt:lpstr>'Schedule 7'!Print_Area</vt:lpstr>
      <vt:lpstr>'Schedule 7A,11,25,29,35,43'!Print_Area</vt:lpstr>
      <vt:lpstr>'Schedule 8&amp;24'!Print_Area</vt:lpstr>
      <vt:lpstr>'Summary of Rates'!Print_Area</vt:lpstr>
      <vt:lpstr>'Typical Residential Sch 142'!Print_Area</vt:lpstr>
      <vt:lpstr>'Electric Account Balance'!Print_Titles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Meredith, Robert</cp:lastModifiedBy>
  <cp:lastPrinted>2019-04-01T21:52:10Z</cp:lastPrinted>
  <dcterms:created xsi:type="dcterms:W3CDTF">2018-03-16T22:40:08Z</dcterms:created>
  <dcterms:modified xsi:type="dcterms:W3CDTF">2021-02-12T23:03:23Z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