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+hF1dnbCrESW0ucRf5vIpA==\"/>
    </mc:Choice>
  </mc:AlternateContent>
  <xr:revisionPtr revIDLastSave="0" documentId="13_ncr:1_{BBB3342C-C564-48DA-B8B5-4D2F36E3BAB5}" xr6:coauthVersionLast="47" xr6:coauthVersionMax="47" xr10:uidLastSave="{00000000-0000-0000-0000-000000000000}"/>
  <bookViews>
    <workbookView xWindow="28680" yWindow="435" windowWidth="25440" windowHeight="15390" xr2:uid="{00000000-000D-0000-FFFF-FFFF00000000}"/>
  </bookViews>
  <sheets>
    <sheet name="Sheet1" sheetId="5" r:id="rId1"/>
    <sheet name="Exh. JDT-7 (Delivery Rev)" sheetId="1" r:id="rId2"/>
    <sheet name="Exh. JDT-7 (Allowed RPC)" sheetId="2" r:id="rId3"/>
    <sheet name="Exh. JDT-7 (Del Rev Rates)" sheetId="3" r:id="rId4"/>
    <sheet name="Exh. JDT-7 (Monthly Allow RPC)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3" i="4" l="1"/>
  <c r="AQ33" i="4" s="1"/>
  <c r="D32" i="4"/>
  <c r="W32" i="4" s="1"/>
  <c r="AP32" i="4" s="1"/>
  <c r="B31" i="4"/>
  <c r="U31" i="4" s="1"/>
  <c r="AN31" i="4" s="1"/>
  <c r="X29" i="4"/>
  <c r="AQ29" i="4" s="1"/>
  <c r="D28" i="4"/>
  <c r="W28" i="4" s="1"/>
  <c r="AP28" i="4" s="1"/>
  <c r="B27" i="4"/>
  <c r="U27" i="4" s="1"/>
  <c r="AN27" i="4" s="1"/>
  <c r="X25" i="4"/>
  <c r="AQ25" i="4" s="1"/>
  <c r="W24" i="4"/>
  <c r="AP24" i="4" s="1"/>
  <c r="B23" i="4"/>
  <c r="U23" i="4" s="1"/>
  <c r="AN23" i="4" s="1"/>
  <c r="C19" i="4"/>
  <c r="U18" i="4"/>
  <c r="AN18" i="4" s="1"/>
  <c r="D15" i="4"/>
  <c r="D19" i="4" s="1"/>
  <c r="C15" i="4"/>
  <c r="AN14" i="4"/>
  <c r="U14" i="4"/>
  <c r="AM11" i="4"/>
  <c r="AM12" i="4" s="1"/>
  <c r="AM13" i="4" s="1"/>
  <c r="AM14" i="4" s="1"/>
  <c r="AM15" i="4" s="1"/>
  <c r="AM16" i="4" s="1"/>
  <c r="W11" i="4"/>
  <c r="W19" i="4" s="1"/>
  <c r="V11" i="4"/>
  <c r="V19" i="4" s="1"/>
  <c r="T11" i="4"/>
  <c r="T12" i="4" s="1"/>
  <c r="T13" i="4" s="1"/>
  <c r="T14" i="4" s="1"/>
  <c r="T15" i="4" s="1"/>
  <c r="T16" i="4" s="1"/>
  <c r="A11" i="4"/>
  <c r="A12" i="4" s="1"/>
  <c r="U10" i="4"/>
  <c r="AN10" i="4" s="1"/>
  <c r="AM5" i="4"/>
  <c r="T5" i="4"/>
  <c r="A5" i="4"/>
  <c r="T4" i="4"/>
  <c r="AM4" i="4" s="1"/>
  <c r="T3" i="4"/>
  <c r="AM3" i="4" s="1"/>
  <c r="A2" i="4"/>
  <c r="T2" i="4" s="1"/>
  <c r="AM2" i="4" s="1"/>
  <c r="T1" i="4"/>
  <c r="AM1" i="4" s="1"/>
  <c r="AC54" i="3"/>
  <c r="J54" i="3"/>
  <c r="L54" i="3" s="1"/>
  <c r="V54" i="3"/>
  <c r="Y54" i="3" s="1"/>
  <c r="AC53" i="3"/>
  <c r="V53" i="3"/>
  <c r="Y53" i="3" s="1"/>
  <c r="AC50" i="3"/>
  <c r="V50" i="3"/>
  <c r="Y50" i="3" s="1"/>
  <c r="L50" i="3"/>
  <c r="J50" i="3"/>
  <c r="U50" i="3" s="1"/>
  <c r="Q49" i="3"/>
  <c r="AF49" i="3" s="1"/>
  <c r="AC47" i="3"/>
  <c r="AC45" i="3"/>
  <c r="J45" i="3"/>
  <c r="V45" i="3"/>
  <c r="Y45" i="3" s="1"/>
  <c r="AC44" i="3"/>
  <c r="J44" i="3"/>
  <c r="L44" i="3" s="1"/>
  <c r="V44" i="3"/>
  <c r="Y44" i="3" s="1"/>
  <c r="AC41" i="3"/>
  <c r="V41" i="3"/>
  <c r="Y41" i="3" s="1"/>
  <c r="Q40" i="3"/>
  <c r="AF40" i="3" s="1"/>
  <c r="AC38" i="3"/>
  <c r="J38" i="3"/>
  <c r="V38" i="3"/>
  <c r="Y38" i="3" s="1"/>
  <c r="AC37" i="3"/>
  <c r="J37" i="3"/>
  <c r="L37" i="3" s="1"/>
  <c r="V37" i="3"/>
  <c r="Y37" i="3" s="1"/>
  <c r="AC34" i="3"/>
  <c r="Y34" i="3"/>
  <c r="V34" i="3"/>
  <c r="Q33" i="3"/>
  <c r="AF33" i="3" s="1"/>
  <c r="AC31" i="3"/>
  <c r="V31" i="3"/>
  <c r="Y31" i="3" s="1"/>
  <c r="U31" i="3"/>
  <c r="J31" i="3"/>
  <c r="L31" i="3" s="1"/>
  <c r="AC29" i="3"/>
  <c r="V29" i="3"/>
  <c r="Y29" i="3" s="1"/>
  <c r="AC28" i="3"/>
  <c r="J28" i="3"/>
  <c r="U28" i="3" s="1"/>
  <c r="AC25" i="3"/>
  <c r="Q24" i="3"/>
  <c r="AF24" i="3" s="1"/>
  <c r="AE23" i="3"/>
  <c r="AE24" i="3" s="1"/>
  <c r="AE25" i="3" s="1"/>
  <c r="AE26" i="3" s="1"/>
  <c r="AE27" i="3" s="1"/>
  <c r="AE28" i="3" s="1"/>
  <c r="AE29" i="3" s="1"/>
  <c r="AE30" i="3" s="1"/>
  <c r="AE31" i="3" s="1"/>
  <c r="AE32" i="3" s="1"/>
  <c r="AE33" i="3" s="1"/>
  <c r="AE34" i="3" s="1"/>
  <c r="AE35" i="3" s="1"/>
  <c r="AE36" i="3" s="1"/>
  <c r="AE37" i="3" s="1"/>
  <c r="AE38" i="3" s="1"/>
  <c r="AE39" i="3" s="1"/>
  <c r="AE40" i="3" s="1"/>
  <c r="AE41" i="3" s="1"/>
  <c r="AE42" i="3" s="1"/>
  <c r="AE43" i="3" s="1"/>
  <c r="AE44" i="3" s="1"/>
  <c r="AE45" i="3" s="1"/>
  <c r="AE46" i="3" s="1"/>
  <c r="AE47" i="3" s="1"/>
  <c r="AE48" i="3" s="1"/>
  <c r="AE49" i="3" s="1"/>
  <c r="AE50" i="3" s="1"/>
  <c r="AE51" i="3" s="1"/>
  <c r="AE52" i="3" s="1"/>
  <c r="AE53" i="3" s="1"/>
  <c r="AE54" i="3" s="1"/>
  <c r="AC22" i="3"/>
  <c r="J22" i="3"/>
  <c r="V22" i="3"/>
  <c r="Y22" i="3" s="1"/>
  <c r="Q21" i="3"/>
  <c r="AF21" i="3" s="1"/>
  <c r="AC19" i="3"/>
  <c r="AC17" i="3"/>
  <c r="J17" i="3"/>
  <c r="L17" i="3" s="1"/>
  <c r="V17" i="3"/>
  <c r="Y17" i="3" s="1"/>
  <c r="Q16" i="3"/>
  <c r="AF16" i="3" s="1"/>
  <c r="AC14" i="3"/>
  <c r="V14" i="3"/>
  <c r="Y14" i="3" s="1"/>
  <c r="E14" i="3"/>
  <c r="E17" i="3" s="1"/>
  <c r="E19" i="3" s="1"/>
  <c r="E22" i="3" s="1"/>
  <c r="E25" i="3" s="1"/>
  <c r="E28" i="3" s="1"/>
  <c r="E29" i="3" s="1"/>
  <c r="E31" i="3" s="1"/>
  <c r="E34" i="3" s="1"/>
  <c r="E37" i="3" s="1"/>
  <c r="E38" i="3" s="1"/>
  <c r="E41" i="3" s="1"/>
  <c r="E44" i="3" s="1"/>
  <c r="E45" i="3" s="1"/>
  <c r="E47" i="3" s="1"/>
  <c r="E50" i="3" s="1"/>
  <c r="E53" i="3" s="1"/>
  <c r="E54" i="3" s="1"/>
  <c r="Q13" i="3"/>
  <c r="AF13" i="3" s="1"/>
  <c r="AE11" i="3"/>
  <c r="AE12" i="3" s="1"/>
  <c r="AE13" i="3" s="1"/>
  <c r="AE14" i="3" s="1"/>
  <c r="AE15" i="3" s="1"/>
  <c r="AE16" i="3" s="1"/>
  <c r="AE17" i="3" s="1"/>
  <c r="AE18" i="3" s="1"/>
  <c r="AE19" i="3" s="1"/>
  <c r="AE20" i="3" s="1"/>
  <c r="AE21" i="3" s="1"/>
  <c r="AE22" i="3" s="1"/>
  <c r="AC11" i="3"/>
  <c r="AA11" i="3"/>
  <c r="V11" i="3"/>
  <c r="Y11" i="3" s="1"/>
  <c r="T11" i="3"/>
  <c r="T14" i="3" s="1"/>
  <c r="T17" i="3" s="1"/>
  <c r="T19" i="3" s="1"/>
  <c r="T22" i="3" s="1"/>
  <c r="T25" i="3" s="1"/>
  <c r="T28" i="3" s="1"/>
  <c r="T29" i="3" s="1"/>
  <c r="T31" i="3" s="1"/>
  <c r="T34" i="3" s="1"/>
  <c r="T37" i="3" s="1"/>
  <c r="T38" i="3" s="1"/>
  <c r="T41" i="3" s="1"/>
  <c r="T44" i="3" s="1"/>
  <c r="T45" i="3" s="1"/>
  <c r="T47" i="3" s="1"/>
  <c r="T50" i="3" s="1"/>
  <c r="T53" i="3" s="1"/>
  <c r="T54" i="3" s="1"/>
  <c r="P11" i="3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J11" i="3"/>
  <c r="U11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Q10" i="3"/>
  <c r="AF10" i="3" s="1"/>
  <c r="AE5" i="3"/>
  <c r="P5" i="3"/>
  <c r="A5" i="3"/>
  <c r="P4" i="3"/>
  <c r="AE4" i="3" s="1"/>
  <c r="P3" i="3"/>
  <c r="AE3" i="3" s="1"/>
  <c r="A2" i="3"/>
  <c r="P2" i="3" s="1"/>
  <c r="AE2" i="3" s="1"/>
  <c r="AE1" i="3"/>
  <c r="P1" i="3"/>
  <c r="C63" i="2"/>
  <c r="A57" i="2"/>
  <c r="A58" i="2" s="1"/>
  <c r="C59" i="2" s="1"/>
  <c r="A51" i="2"/>
  <c r="C40" i="2"/>
  <c r="C58" i="2" s="1"/>
  <c r="F35" i="2"/>
  <c r="C35" i="2"/>
  <c r="A34" i="2"/>
  <c r="A28" i="2"/>
  <c r="A27" i="2"/>
  <c r="A50" i="2" s="1"/>
  <c r="A26" i="2"/>
  <c r="A49" i="2" s="1"/>
  <c r="A24" i="2"/>
  <c r="A47" i="2" s="1"/>
  <c r="E35" i="2"/>
  <c r="D35" i="2"/>
  <c r="C16" i="2"/>
  <c r="C39" i="2" s="1"/>
  <c r="A11" i="2"/>
  <c r="A12" i="2" s="1"/>
  <c r="C13" i="2" s="1"/>
  <c r="A5" i="2"/>
  <c r="A2" i="2"/>
  <c r="A25" i="2" s="1"/>
  <c r="A48" i="2" s="1"/>
  <c r="A84" i="1"/>
  <c r="A77" i="1"/>
  <c r="A76" i="1"/>
  <c r="A75" i="1"/>
  <c r="A74" i="1"/>
  <c r="N65" i="1"/>
  <c r="K65" i="1"/>
  <c r="J65" i="1"/>
  <c r="O65" i="1"/>
  <c r="F64" i="1"/>
  <c r="E64" i="1"/>
  <c r="D64" i="1"/>
  <c r="M65" i="1"/>
  <c r="I65" i="1"/>
  <c r="E63" i="1"/>
  <c r="E65" i="1" s="1"/>
  <c r="N61" i="1"/>
  <c r="J61" i="1"/>
  <c r="O61" i="1"/>
  <c r="D60" i="1"/>
  <c r="F60" i="1"/>
  <c r="F59" i="1"/>
  <c r="D59" i="1"/>
  <c r="E59" i="1"/>
  <c r="C59" i="1"/>
  <c r="L61" i="1"/>
  <c r="I61" i="1"/>
  <c r="H61" i="1"/>
  <c r="D61" i="1" s="1"/>
  <c r="E58" i="1"/>
  <c r="D58" i="1"/>
  <c r="C58" i="1"/>
  <c r="C96" i="1" s="1"/>
  <c r="G56" i="1"/>
  <c r="O52" i="1"/>
  <c r="L52" i="1"/>
  <c r="K52" i="1"/>
  <c r="J52" i="1"/>
  <c r="I52" i="1"/>
  <c r="H52" i="1"/>
  <c r="D52" i="1" s="1"/>
  <c r="M51" i="1"/>
  <c r="L51" i="1"/>
  <c r="I51" i="1"/>
  <c r="I53" i="1" s="1"/>
  <c r="H51" i="1"/>
  <c r="O48" i="1"/>
  <c r="L48" i="1"/>
  <c r="K48" i="1"/>
  <c r="H48" i="1"/>
  <c r="M47" i="1"/>
  <c r="L47" i="1"/>
  <c r="F47" i="1" s="1"/>
  <c r="I47" i="1"/>
  <c r="H47" i="1"/>
  <c r="D47" i="1" s="1"/>
  <c r="N46" i="1"/>
  <c r="M46" i="1"/>
  <c r="J46" i="1"/>
  <c r="I46" i="1"/>
  <c r="C46" i="1"/>
  <c r="A46" i="1"/>
  <c r="A47" i="1" s="1"/>
  <c r="A48" i="1" s="1"/>
  <c r="A49" i="1" s="1"/>
  <c r="A39" i="1"/>
  <c r="A38" i="1"/>
  <c r="A37" i="1"/>
  <c r="A36" i="1"/>
  <c r="L27" i="1"/>
  <c r="I27" i="1"/>
  <c r="H27" i="1"/>
  <c r="N52" i="1"/>
  <c r="E26" i="1"/>
  <c r="D26" i="1"/>
  <c r="O51" i="1"/>
  <c r="K51" i="1"/>
  <c r="D25" i="1"/>
  <c r="D27" i="1" s="1"/>
  <c r="C25" i="1"/>
  <c r="C26" i="1" s="1"/>
  <c r="L23" i="1"/>
  <c r="N48" i="1"/>
  <c r="J48" i="1"/>
  <c r="D22" i="1"/>
  <c r="O47" i="1"/>
  <c r="N47" i="1"/>
  <c r="N49" i="1" s="1"/>
  <c r="K47" i="1"/>
  <c r="J47" i="1"/>
  <c r="D21" i="1"/>
  <c r="F21" i="1"/>
  <c r="E21" i="1"/>
  <c r="C21" i="1"/>
  <c r="C22" i="1" s="1"/>
  <c r="N23" i="1"/>
  <c r="L46" i="1"/>
  <c r="N17" i="1"/>
  <c r="O15" i="1"/>
  <c r="O17" i="1" s="1"/>
  <c r="N15" i="1"/>
  <c r="M15" i="1"/>
  <c r="M17" i="1" s="1"/>
  <c r="L15" i="1"/>
  <c r="L17" i="1" s="1"/>
  <c r="K15" i="1"/>
  <c r="K17" i="1" s="1"/>
  <c r="J15" i="1"/>
  <c r="J17" i="1" s="1"/>
  <c r="I15" i="1"/>
  <c r="I17" i="1" s="1"/>
  <c r="H15" i="1"/>
  <c r="H17" i="1" s="1"/>
  <c r="F14" i="1"/>
  <c r="E14" i="1"/>
  <c r="D14" i="1"/>
  <c r="C14" i="1"/>
  <c r="F13" i="1"/>
  <c r="F15" i="1" s="1"/>
  <c r="E13" i="1"/>
  <c r="D13" i="1"/>
  <c r="C13" i="1"/>
  <c r="F11" i="1"/>
  <c r="E11" i="1"/>
  <c r="D11" i="1"/>
  <c r="A11" i="1"/>
  <c r="C84" i="1" l="1"/>
  <c r="AA31" i="3"/>
  <c r="U37" i="3"/>
  <c r="F17" i="1"/>
  <c r="F11" i="2" s="1"/>
  <c r="F13" i="2" s="1"/>
  <c r="O53" i="1"/>
  <c r="AI11" i="3"/>
  <c r="AI14" i="3" s="1"/>
  <c r="AI17" i="3" s="1"/>
  <c r="AI19" i="3" s="1"/>
  <c r="AI22" i="3" s="1"/>
  <c r="AI25" i="3" s="1"/>
  <c r="AI28" i="3" s="1"/>
  <c r="AI29" i="3" s="1"/>
  <c r="AI31" i="3" s="1"/>
  <c r="AI34" i="3" s="1"/>
  <c r="AI37" i="3" s="1"/>
  <c r="AI38" i="3" s="1"/>
  <c r="AI41" i="3" s="1"/>
  <c r="AI44" i="3" s="1"/>
  <c r="AI45" i="3" s="1"/>
  <c r="AI47" i="3" s="1"/>
  <c r="AI50" i="3" s="1"/>
  <c r="AI53" i="3" s="1"/>
  <c r="AI54" i="3" s="1"/>
  <c r="E48" i="1"/>
  <c r="C51" i="1"/>
  <c r="E52" i="1"/>
  <c r="I67" i="1"/>
  <c r="O67" i="1"/>
  <c r="C36" i="2"/>
  <c r="C47" i="1"/>
  <c r="D15" i="1"/>
  <c r="D17" i="1" s="1"/>
  <c r="D11" i="2" s="1"/>
  <c r="D13" i="2" s="1"/>
  <c r="E15" i="1"/>
  <c r="E17" i="1" s="1"/>
  <c r="E11" i="2" s="1"/>
  <c r="E13" i="2" s="1"/>
  <c r="A35" i="2"/>
  <c r="A36" i="2" s="1"/>
  <c r="A37" i="2" s="1"/>
  <c r="A38" i="2" s="1"/>
  <c r="A39" i="2" s="1"/>
  <c r="E47" i="1"/>
  <c r="C63" i="1"/>
  <c r="C89" i="1" s="1"/>
  <c r="AA37" i="3"/>
  <c r="A50" i="1"/>
  <c r="A51" i="1" s="1"/>
  <c r="A40" i="2"/>
  <c r="A41" i="2" s="1"/>
  <c r="A42" i="2" s="1"/>
  <c r="A43" i="2" s="1"/>
  <c r="H46" i="1"/>
  <c r="D20" i="1"/>
  <c r="D51" i="1"/>
  <c r="D53" i="1" s="1"/>
  <c r="H53" i="1"/>
  <c r="C101" i="1"/>
  <c r="E22" i="1"/>
  <c r="J49" i="1"/>
  <c r="D67" i="1"/>
  <c r="C97" i="1"/>
  <c r="C85" i="1"/>
  <c r="A85" i="1"/>
  <c r="A86" i="1" s="1"/>
  <c r="A87" i="1" s="1"/>
  <c r="C34" i="2"/>
  <c r="AA17" i="3"/>
  <c r="J23" i="1"/>
  <c r="C64" i="1"/>
  <c r="C52" i="1"/>
  <c r="J51" i="1"/>
  <c r="J27" i="1"/>
  <c r="N51" i="1"/>
  <c r="N53" i="1" s="1"/>
  <c r="N55" i="1" s="1"/>
  <c r="N27" i="1"/>
  <c r="N29" i="1" s="1"/>
  <c r="F25" i="1"/>
  <c r="F51" i="1"/>
  <c r="L53" i="1"/>
  <c r="M61" i="1"/>
  <c r="M67" i="1" s="1"/>
  <c r="F58" i="1"/>
  <c r="J67" i="1"/>
  <c r="H65" i="1"/>
  <c r="D63" i="1"/>
  <c r="D65" i="1" s="1"/>
  <c r="F63" i="1"/>
  <c r="F65" i="1" s="1"/>
  <c r="L65" i="1"/>
  <c r="L67" i="1" s="1"/>
  <c r="A13" i="2"/>
  <c r="A14" i="2" s="1"/>
  <c r="A15" i="2" s="1"/>
  <c r="A16" i="2" s="1"/>
  <c r="L11" i="3"/>
  <c r="V19" i="3"/>
  <c r="Y19" i="3" s="1"/>
  <c r="J19" i="3"/>
  <c r="L49" i="1"/>
  <c r="C60" i="1"/>
  <c r="C48" i="1"/>
  <c r="A12" i="1"/>
  <c r="A13" i="1" s="1"/>
  <c r="F20" i="1"/>
  <c r="K23" i="1"/>
  <c r="E20" i="1"/>
  <c r="K46" i="1"/>
  <c r="O23" i="1"/>
  <c r="O46" i="1"/>
  <c r="O49" i="1" s="1"/>
  <c r="I48" i="1"/>
  <c r="D48" i="1" s="1"/>
  <c r="I23" i="1"/>
  <c r="I29" i="1" s="1"/>
  <c r="M23" i="1"/>
  <c r="F23" i="1" s="1"/>
  <c r="M48" i="1"/>
  <c r="F48" i="1" s="1"/>
  <c r="F22" i="1"/>
  <c r="H23" i="1"/>
  <c r="E25" i="1"/>
  <c r="E27" i="1" s="1"/>
  <c r="K53" i="1"/>
  <c r="M27" i="1"/>
  <c r="M52" i="1"/>
  <c r="F52" i="1" s="1"/>
  <c r="F26" i="1"/>
  <c r="M49" i="1"/>
  <c r="N67" i="1"/>
  <c r="H67" i="1"/>
  <c r="L29" i="1"/>
  <c r="E60" i="1"/>
  <c r="K61" i="1"/>
  <c r="C62" i="2"/>
  <c r="C57" i="2"/>
  <c r="V25" i="3"/>
  <c r="Y25" i="3" s="1"/>
  <c r="J25" i="3"/>
  <c r="A59" i="2"/>
  <c r="A60" i="2" s="1"/>
  <c r="A61" i="2" s="1"/>
  <c r="A62" i="2" s="1"/>
  <c r="J14" i="3"/>
  <c r="L28" i="3"/>
  <c r="AF12" i="4"/>
  <c r="C49" i="1"/>
  <c r="U17" i="3"/>
  <c r="L22" i="3"/>
  <c r="U22" i="3"/>
  <c r="AA22" i="3" s="1"/>
  <c r="V28" i="3"/>
  <c r="Y28" i="3" s="1"/>
  <c r="AA28" i="3" s="1"/>
  <c r="L45" i="3"/>
  <c r="U45" i="3"/>
  <c r="AA45" i="3" s="1"/>
  <c r="K27" i="1"/>
  <c r="O27" i="1"/>
  <c r="L38" i="3"/>
  <c r="U38" i="3"/>
  <c r="AA38" i="3" s="1"/>
  <c r="U44" i="3"/>
  <c r="AA44" i="3" s="1"/>
  <c r="AA54" i="3"/>
  <c r="F16" i="4"/>
  <c r="R15" i="4"/>
  <c r="H16" i="4" s="1"/>
  <c r="J29" i="3"/>
  <c r="V47" i="3"/>
  <c r="Y47" i="3" s="1"/>
  <c r="J47" i="3"/>
  <c r="N12" i="4"/>
  <c r="R11" i="4"/>
  <c r="H12" i="4" s="1"/>
  <c r="AK11" i="4"/>
  <c r="AC12" i="4" s="1"/>
  <c r="AC16" i="4"/>
  <c r="AG16" i="4"/>
  <c r="AK15" i="4"/>
  <c r="AJ16" i="4" s="1"/>
  <c r="AM17" i="4"/>
  <c r="AM18" i="4" s="1"/>
  <c r="AM19" i="4" s="1"/>
  <c r="AM20" i="4" s="1"/>
  <c r="J34" i="3"/>
  <c r="J41" i="3"/>
  <c r="AA50" i="3"/>
  <c r="G12" i="4"/>
  <c r="K12" i="4"/>
  <c r="T17" i="4"/>
  <c r="T18" i="4" s="1"/>
  <c r="T19" i="4" s="1"/>
  <c r="T20" i="4" s="1"/>
  <c r="R19" i="4"/>
  <c r="L20" i="4" s="1"/>
  <c r="AJ20" i="4"/>
  <c r="U54" i="3"/>
  <c r="AE12" i="4"/>
  <c r="AI12" i="4"/>
  <c r="A13" i="4"/>
  <c r="A14" i="4" s="1"/>
  <c r="A15" i="4" s="1"/>
  <c r="A16" i="4" s="1"/>
  <c r="AE16" i="4"/>
  <c r="AI16" i="4"/>
  <c r="AK19" i="4"/>
  <c r="AA20" i="4" s="1"/>
  <c r="J53" i="3"/>
  <c r="AO11" i="4"/>
  <c r="V15" i="4"/>
  <c r="AP11" i="4"/>
  <c r="W15" i="4"/>
  <c r="O20" i="4" l="1"/>
  <c r="L16" i="4"/>
  <c r="O12" i="4"/>
  <c r="Y12" i="4"/>
  <c r="AB16" i="4"/>
  <c r="AJ12" i="4"/>
  <c r="K29" i="1"/>
  <c r="K31" i="1" s="1"/>
  <c r="F53" i="1"/>
  <c r="N20" i="4"/>
  <c r="F27" i="1"/>
  <c r="F29" i="1" s="1"/>
  <c r="Y20" i="4"/>
  <c r="AA12" i="4"/>
  <c r="J20" i="4"/>
  <c r="G16" i="4"/>
  <c r="F12" i="4"/>
  <c r="O55" i="1"/>
  <c r="O69" i="1" s="1"/>
  <c r="K16" i="4"/>
  <c r="P12" i="4"/>
  <c r="G20" i="4"/>
  <c r="L12" i="4"/>
  <c r="AG12" i="4"/>
  <c r="C87" i="1"/>
  <c r="J12" i="4"/>
  <c r="M53" i="1"/>
  <c r="D39" i="2"/>
  <c r="D41" i="2" s="1"/>
  <c r="AM21" i="4"/>
  <c r="AM22" i="4" s="1"/>
  <c r="AM23" i="4" s="1"/>
  <c r="AM24" i="4" s="1"/>
  <c r="L29" i="3"/>
  <c r="U29" i="3"/>
  <c r="AA29" i="3" s="1"/>
  <c r="K67" i="1"/>
  <c r="E61" i="1"/>
  <c r="E67" i="1" s="1"/>
  <c r="M55" i="1"/>
  <c r="M69" i="1" s="1"/>
  <c r="F46" i="1"/>
  <c r="E51" i="1"/>
  <c r="E53" i="1" s="1"/>
  <c r="J53" i="1"/>
  <c r="P20" i="4"/>
  <c r="J55" i="1"/>
  <c r="J69" i="1" s="1"/>
  <c r="H49" i="1"/>
  <c r="D46" i="1"/>
  <c r="C53" i="1"/>
  <c r="A52" i="1"/>
  <c r="A53" i="1" s="1"/>
  <c r="L53" i="3"/>
  <c r="U53" i="3"/>
  <c r="AA53" i="3" s="1"/>
  <c r="L25" i="3"/>
  <c r="U25" i="3"/>
  <c r="AA25" i="3" s="1"/>
  <c r="AH20" i="4"/>
  <c r="AD20" i="4"/>
  <c r="Z20" i="4"/>
  <c r="AF20" i="4"/>
  <c r="L34" i="3"/>
  <c r="U34" i="3"/>
  <c r="AA34" i="3" s="1"/>
  <c r="I16" i="4"/>
  <c r="Q16" i="4"/>
  <c r="M16" i="4"/>
  <c r="L14" i="3"/>
  <c r="U14" i="3"/>
  <c r="AA14" i="3" s="1"/>
  <c r="AG20" i="4"/>
  <c r="K20" i="4"/>
  <c r="AA16" i="4"/>
  <c r="AB20" i="4"/>
  <c r="F20" i="4"/>
  <c r="T21" i="4"/>
  <c r="T22" i="4" s="1"/>
  <c r="T23" i="4" s="1"/>
  <c r="T24" i="4" s="1"/>
  <c r="AI20" i="4"/>
  <c r="Y16" i="4"/>
  <c r="Z12" i="4"/>
  <c r="AH12" i="4"/>
  <c r="AD12" i="4"/>
  <c r="Q12" i="4"/>
  <c r="M12" i="4"/>
  <c r="I12" i="4"/>
  <c r="R12" i="4" s="1"/>
  <c r="N16" i="4"/>
  <c r="AB12" i="4"/>
  <c r="A63" i="2"/>
  <c r="A64" i="2" s="1"/>
  <c r="A65" i="2" s="1"/>
  <c r="A66" i="2" s="1"/>
  <c r="C64" i="2"/>
  <c r="M29" i="1"/>
  <c r="O29" i="1"/>
  <c r="I49" i="1"/>
  <c r="I55" i="1" s="1"/>
  <c r="I69" i="1" s="1"/>
  <c r="F49" i="1"/>
  <c r="F55" i="1" s="1"/>
  <c r="L55" i="1"/>
  <c r="A17" i="2"/>
  <c r="A18" i="2" s="1"/>
  <c r="A19" i="2" s="1"/>
  <c r="A20" i="2" s="1"/>
  <c r="N56" i="1"/>
  <c r="N31" i="1"/>
  <c r="L41" i="3"/>
  <c r="U41" i="3"/>
  <c r="AA41" i="3" s="1"/>
  <c r="C86" i="1"/>
  <c r="C98" i="1"/>
  <c r="E23" i="1"/>
  <c r="E29" i="1" s="1"/>
  <c r="J29" i="1"/>
  <c r="AP19" i="4"/>
  <c r="AP15" i="4"/>
  <c r="AO19" i="4"/>
  <c r="AO15" i="4"/>
  <c r="AC20" i="4"/>
  <c r="A17" i="4"/>
  <c r="A18" i="4" s="1"/>
  <c r="A19" i="4" s="1"/>
  <c r="A20" i="4" s="1"/>
  <c r="Q20" i="4"/>
  <c r="M20" i="4"/>
  <c r="I20" i="4"/>
  <c r="P16" i="4"/>
  <c r="AE20" i="4"/>
  <c r="AD16" i="4"/>
  <c r="Z16" i="4"/>
  <c r="AH16" i="4"/>
  <c r="O16" i="4"/>
  <c r="L47" i="3"/>
  <c r="U47" i="3"/>
  <c r="AA47" i="3" s="1"/>
  <c r="AF16" i="4"/>
  <c r="J16" i="4"/>
  <c r="L31" i="1"/>
  <c r="L56" i="1"/>
  <c r="N69" i="1"/>
  <c r="D23" i="1"/>
  <c r="D29" i="1" s="1"/>
  <c r="H29" i="1"/>
  <c r="I56" i="1"/>
  <c r="I31" i="1"/>
  <c r="K49" i="1"/>
  <c r="K55" i="1" s="1"/>
  <c r="E46" i="1"/>
  <c r="A14" i="1"/>
  <c r="A15" i="1" s="1"/>
  <c r="L19" i="3"/>
  <c r="U19" i="3"/>
  <c r="AA19" i="3" s="1"/>
  <c r="L69" i="1"/>
  <c r="C102" i="1"/>
  <c r="C90" i="1"/>
  <c r="H20" i="4"/>
  <c r="A88" i="1"/>
  <c r="A89" i="1" s="1"/>
  <c r="F61" i="1"/>
  <c r="F67" i="1" s="1"/>
  <c r="C41" i="2"/>
  <c r="F31" i="1" l="1"/>
  <c r="F16" i="2"/>
  <c r="K56" i="1"/>
  <c r="R16" i="4"/>
  <c r="AK12" i="4"/>
  <c r="AK20" i="4"/>
  <c r="F56" i="1"/>
  <c r="A16" i="1"/>
  <c r="A17" i="1" s="1"/>
  <c r="A18" i="1" s="1"/>
  <c r="A19" i="1" s="1"/>
  <c r="A20" i="1" s="1"/>
  <c r="C17" i="1"/>
  <c r="A21" i="4"/>
  <c r="A22" i="4" s="1"/>
  <c r="A23" i="4" s="1"/>
  <c r="A24" i="4" s="1"/>
  <c r="F34" i="2"/>
  <c r="F36" i="2" s="1"/>
  <c r="F18" i="2"/>
  <c r="R20" i="4"/>
  <c r="AM25" i="4"/>
  <c r="AM26" i="4" s="1"/>
  <c r="AM27" i="4" s="1"/>
  <c r="AM28" i="4" s="1"/>
  <c r="AP25" i="4"/>
  <c r="F39" i="2"/>
  <c r="F41" i="2" s="1"/>
  <c r="F69" i="1"/>
  <c r="H31" i="1"/>
  <c r="E39" i="2"/>
  <c r="E41" i="2" s="1"/>
  <c r="D49" i="1"/>
  <c r="D55" i="1" s="1"/>
  <c r="D69" i="1" s="1"/>
  <c r="H55" i="1"/>
  <c r="H69" i="1" s="1"/>
  <c r="K69" i="1"/>
  <c r="AK24" i="4"/>
  <c r="M56" i="1"/>
  <c r="M31" i="1"/>
  <c r="AK16" i="4"/>
  <c r="A90" i="1"/>
  <c r="A91" i="1" s="1"/>
  <c r="D16" i="2"/>
  <c r="D31" i="1"/>
  <c r="J56" i="1"/>
  <c r="J31" i="1"/>
  <c r="T25" i="4"/>
  <c r="T26" i="4" s="1"/>
  <c r="T27" i="4" s="1"/>
  <c r="T28" i="4" s="1"/>
  <c r="W25" i="4"/>
  <c r="C15" i="1"/>
  <c r="E16" i="2"/>
  <c r="E31" i="1"/>
  <c r="C18" i="2"/>
  <c r="O31" i="1"/>
  <c r="O56" i="1"/>
  <c r="A54" i="1"/>
  <c r="A55" i="1" s="1"/>
  <c r="A56" i="1" s="1"/>
  <c r="A57" i="1" s="1"/>
  <c r="A58" i="1" s="1"/>
  <c r="C55" i="1"/>
  <c r="E49" i="1"/>
  <c r="E55" i="1" s="1"/>
  <c r="E56" i="1" s="1"/>
  <c r="E69" i="1" l="1"/>
  <c r="F70" i="1" s="1"/>
  <c r="F71" i="1" s="1"/>
  <c r="A59" i="1"/>
  <c r="A60" i="1" s="1"/>
  <c r="A61" i="1" s="1"/>
  <c r="C61" i="1"/>
  <c r="F32" i="1"/>
  <c r="F33" i="1" s="1"/>
  <c r="A92" i="1"/>
  <c r="A93" i="1" s="1"/>
  <c r="A94" i="1" s="1"/>
  <c r="A95" i="1" s="1"/>
  <c r="A96" i="1" s="1"/>
  <c r="C93" i="1"/>
  <c r="AM29" i="4"/>
  <c r="AM30" i="4" s="1"/>
  <c r="AM31" i="4" s="1"/>
  <c r="AM32" i="4" s="1"/>
  <c r="AP29" i="4"/>
  <c r="A25" i="4"/>
  <c r="A26" i="4" s="1"/>
  <c r="A27" i="4" s="1"/>
  <c r="A28" i="4" s="1"/>
  <c r="D25" i="4"/>
  <c r="T29" i="4"/>
  <c r="T30" i="4" s="1"/>
  <c r="T31" i="4" s="1"/>
  <c r="T32" i="4" s="1"/>
  <c r="W29" i="4"/>
  <c r="D56" i="1"/>
  <c r="AH25" i="4"/>
  <c r="AD25" i="4"/>
  <c r="Z25" i="4"/>
  <c r="AG25" i="4"/>
  <c r="AC25" i="4"/>
  <c r="Y25" i="4"/>
  <c r="AJ25" i="4"/>
  <c r="AF25" i="4"/>
  <c r="AB25" i="4"/>
  <c r="AE25" i="4"/>
  <c r="AA25" i="4"/>
  <c r="AI25" i="4"/>
  <c r="E18" i="2"/>
  <c r="E34" i="2"/>
  <c r="E36" i="2" s="1"/>
  <c r="E43" i="2" s="1"/>
  <c r="D18" i="2"/>
  <c r="D34" i="2"/>
  <c r="D36" i="2" s="1"/>
  <c r="D43" i="2" s="1"/>
  <c r="AK28" i="4"/>
  <c r="AK32" i="4"/>
  <c r="F43" i="2"/>
  <c r="R32" i="4"/>
  <c r="F20" i="2"/>
  <c r="C91" i="1"/>
  <c r="H56" i="1"/>
  <c r="A21" i="1"/>
  <c r="A22" i="1" s="1"/>
  <c r="A23" i="1" s="1"/>
  <c r="C23" i="1"/>
  <c r="A97" i="1" l="1"/>
  <c r="A98" i="1" s="1"/>
  <c r="A99" i="1" s="1"/>
  <c r="R24" i="4"/>
  <c r="D20" i="2"/>
  <c r="AJ33" i="4"/>
  <c r="AF33" i="4"/>
  <c r="AB33" i="4"/>
  <c r="AI33" i="4"/>
  <c r="AE33" i="4"/>
  <c r="AA33" i="4"/>
  <c r="AH33" i="4"/>
  <c r="AD33" i="4"/>
  <c r="Z33" i="4"/>
  <c r="AG33" i="4"/>
  <c r="AC33" i="4"/>
  <c r="Y33" i="4"/>
  <c r="AK25" i="4"/>
  <c r="T33" i="4"/>
  <c r="W33" i="4"/>
  <c r="AM33" i="4"/>
  <c r="AP33" i="4"/>
  <c r="A29" i="4"/>
  <c r="A30" i="4" s="1"/>
  <c r="A31" i="4" s="1"/>
  <c r="A32" i="4" s="1"/>
  <c r="D29" i="4"/>
  <c r="A24" i="1"/>
  <c r="A25" i="1" s="1"/>
  <c r="Q33" i="4"/>
  <c r="M33" i="4"/>
  <c r="I33" i="4"/>
  <c r="P33" i="4"/>
  <c r="L33" i="4"/>
  <c r="H33" i="4"/>
  <c r="O33" i="4"/>
  <c r="K33" i="4"/>
  <c r="G33" i="4"/>
  <c r="F33" i="4"/>
  <c r="N33" i="4"/>
  <c r="J33" i="4"/>
  <c r="AI29" i="4"/>
  <c r="AE29" i="4"/>
  <c r="AA29" i="4"/>
  <c r="AH29" i="4"/>
  <c r="AD29" i="4"/>
  <c r="Z29" i="4"/>
  <c r="AG29" i="4"/>
  <c r="AC29" i="4"/>
  <c r="Y29" i="4"/>
  <c r="AJ29" i="4"/>
  <c r="AF29" i="4"/>
  <c r="AB29" i="4"/>
  <c r="R28" i="4"/>
  <c r="E20" i="2"/>
  <c r="A62" i="1"/>
  <c r="A63" i="1" s="1"/>
  <c r="AK33" i="4" l="1"/>
  <c r="A64" i="1"/>
  <c r="A65" i="1" s="1"/>
  <c r="R33" i="4"/>
  <c r="O25" i="4"/>
  <c r="K25" i="4"/>
  <c r="G25" i="4"/>
  <c r="N25" i="4"/>
  <c r="J25" i="4"/>
  <c r="F25" i="4"/>
  <c r="Q25" i="4"/>
  <c r="M25" i="4"/>
  <c r="I25" i="4"/>
  <c r="P25" i="4"/>
  <c r="L25" i="4"/>
  <c r="H25" i="4"/>
  <c r="P29" i="4"/>
  <c r="L29" i="4"/>
  <c r="H29" i="4"/>
  <c r="O29" i="4"/>
  <c r="K29" i="4"/>
  <c r="G29" i="4"/>
  <c r="N29" i="4"/>
  <c r="J29" i="4"/>
  <c r="F29" i="4"/>
  <c r="Q29" i="4"/>
  <c r="M29" i="4"/>
  <c r="I29" i="4"/>
  <c r="AK29" i="4"/>
  <c r="A33" i="4"/>
  <c r="D33" i="4"/>
  <c r="A100" i="1"/>
  <c r="A101" i="1" s="1"/>
  <c r="A26" i="1"/>
  <c r="A27" i="1" s="1"/>
  <c r="C99" i="1"/>
  <c r="C65" i="1" l="1"/>
  <c r="R29" i="4"/>
  <c r="A102" i="1"/>
  <c r="A103" i="1" s="1"/>
  <c r="C103" i="1"/>
  <c r="C27" i="1"/>
  <c r="A66" i="1"/>
  <c r="A67" i="1" s="1"/>
  <c r="A68" i="1" s="1"/>
  <c r="A69" i="1" s="1"/>
  <c r="A70" i="1" s="1"/>
  <c r="C67" i="1"/>
  <c r="A28" i="1"/>
  <c r="A29" i="1" s="1"/>
  <c r="A30" i="1" s="1"/>
  <c r="A31" i="1" s="1"/>
  <c r="A32" i="1" s="1"/>
  <c r="C29" i="1"/>
  <c r="R25" i="4"/>
  <c r="A104" i="1" l="1"/>
  <c r="A105" i="1" s="1"/>
  <c r="A106" i="1" s="1"/>
  <c r="A107" i="1" s="1"/>
  <c r="A108" i="1" s="1"/>
  <c r="C105" i="1"/>
</calcChain>
</file>

<file path=xl/sharedStrings.xml><?xml version="1.0" encoding="utf-8"?>
<sst xmlns="http://schemas.openxmlformats.org/spreadsheetml/2006/main" count="637" uniqueCount="132">
  <si>
    <t>Puget Sound Energy</t>
  </si>
  <si>
    <t>2022 General Rate Case (GRC)</t>
  </si>
  <si>
    <t>Gas Decoupling Mechanism (Schedule 142)</t>
  </si>
  <si>
    <t>Development of Decoupled Delivery Revenue by Decoupling Group</t>
  </si>
  <si>
    <t>Proposed Effective January 1, 2023</t>
  </si>
  <si>
    <t>Line</t>
  </si>
  <si>
    <t>Schedules</t>
  </si>
  <si>
    <t>No.</t>
  </si>
  <si>
    <t>Source</t>
  </si>
  <si>
    <t>23 (23D1, 23D2) &amp; 53</t>
  </si>
  <si>
    <t>31 &amp; 31T</t>
  </si>
  <si>
    <t>41, 41T, 86 &amp; 86T</t>
  </si>
  <si>
    <t>Schedule 23 (23D1, 23D2)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</si>
  <si>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</si>
  <si>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</si>
  <si>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</si>
  <si>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</si>
  <si>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</si>
  <si>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</si>
  <si>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</si>
  <si>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(a)</t>
  </si>
  <si>
    <t>(b)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</si>
  <si>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</si>
  <si>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</si>
  <si>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</si>
  <si>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</si>
  <si>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</si>
  <si>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</si>
  <si>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</si>
  <si>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</si>
  <si>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</si>
  <si>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</si>
  <si>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</si>
  <si>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Current:</t>
  </si>
  <si>
    <t>Total Revenue</t>
  </si>
  <si>
    <t>2019 GRC PLR filing (UE-190529), Exhibit JAP-13, Page 1</t>
  </si>
  <si>
    <t xml:space="preserve">   Basic Charge Revenue</t>
  </si>
  <si>
    <t xml:space="preserve">   Minimum Charge Revenue</t>
  </si>
  <si>
    <t>Total Basic &amp; Minimum Charge Revenue</t>
  </si>
  <si>
    <t>Net Delivery Revenue</t>
  </si>
  <si>
    <t>Proposed:</t>
  </si>
  <si>
    <t xml:space="preserve">   Base Revenue </t>
  </si>
  <si>
    <t>Exhibit JDT-5, GAS RATE SPREAD DESIGN</t>
  </si>
  <si>
    <t xml:space="preserve">   Non-Refundable: SCH 141N Base Revenue</t>
  </si>
  <si>
    <t xml:space="preserve">   Refundable: SCH 141R Base Revenue</t>
  </si>
  <si>
    <t>Change in Net Delivery Revenue</t>
  </si>
  <si>
    <t>TOTAL Change in Net Delivery Revenue</t>
  </si>
  <si>
    <t>Proposed Effective January 1, 2024</t>
  </si>
  <si>
    <t>Cross checks</t>
  </si>
  <si>
    <t xml:space="preserve">   Non-Refundable: SCH 141N Base Charge Revenue</t>
  </si>
  <si>
    <t xml:space="preserve">   Refundable: SCH 141R Base Charge Revenue</t>
  </si>
  <si>
    <t>Proposed Effective January 1, 2025</t>
  </si>
  <si>
    <t>Development of Allowed Delivery Revenue Per Customer</t>
  </si>
  <si>
    <t>(c)</t>
  </si>
  <si>
    <t>(d)</t>
  </si>
  <si>
    <t>(e)</t>
  </si>
  <si>
    <t>Test Year Delivery Revenue</t>
  </si>
  <si>
    <t>Exhibit JDT-7, Delivery Rev</t>
  </si>
  <si>
    <t>Test Year Customers</t>
  </si>
  <si>
    <t>2020 GRC PLR filing (UE-190529), Exhibit JAP-13, Page 2</t>
  </si>
  <si>
    <t>Annual Allowed Delivery Revenue Per Customer</t>
  </si>
  <si>
    <t>F2021 Forecasted Customers (Average)</t>
  </si>
  <si>
    <t>Work Papers, Billing Determinants</t>
  </si>
  <si>
    <t>Change in Annual Allowed Delivery Revenue Per Customer</t>
  </si>
  <si>
    <t>F2021 Forecasted Customers</t>
  </si>
  <si>
    <t>Summary of Delivery Revenue Per Unit Rates ($/therm)</t>
  </si>
  <si>
    <t>Current 2019 GRC PLR Rates:</t>
  </si>
  <si>
    <t>Change</t>
  </si>
  <si>
    <t>Delivery Revenue</t>
  </si>
  <si>
    <t>Base Delivery Revenue</t>
  </si>
  <si>
    <t>141N Delivery Revenue</t>
  </si>
  <si>
    <t>141R Delivery Revenue</t>
  </si>
  <si>
    <t>TOTAL Delivery Revenue</t>
  </si>
  <si>
    <t>Units</t>
  </si>
  <si>
    <t>Per Unit Rates</t>
  </si>
  <si>
    <t>Tariff</t>
  </si>
  <si>
    <t>Schedule 23 (23D1, 23D2) Residential</t>
  </si>
  <si>
    <t>= (e) + (f) + (g)</t>
  </si>
  <si>
    <t>= (h) - (d)</t>
  </si>
  <si>
    <t>Delivery Charge</t>
  </si>
  <si>
    <t>$/Therm</t>
  </si>
  <si>
    <t>Sheet No. 1142-A</t>
  </si>
  <si>
    <t>Schedule 53 Residential Propane</t>
  </si>
  <si>
    <t>Schedule 31 Commercial &amp; Industrial - Sales</t>
  </si>
  <si>
    <t>Procurement Charge</t>
  </si>
  <si>
    <t>Schedule 31 Commercial &amp; Industrial - Transportation</t>
  </si>
  <si>
    <t>Schedule 41 Large Volume High Load Factor - Sales</t>
  </si>
  <si>
    <t>Demand Charge</t>
  </si>
  <si>
    <t>Sheet No. 1142-B</t>
  </si>
  <si>
    <t>Delivery Charge:</t>
  </si>
  <si>
    <t>901 to 5,000 therms</t>
  </si>
  <si>
    <t>All over 5,000 therms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</si>
  <si>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</si>
  <si>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</si>
  <si>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</si>
  <si>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</si>
  <si>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</si>
  <si>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</si>
  <si>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</si>
  <si>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</si>
  <si>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</si>
  <si>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</si>
  <si>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</si>
  <si>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</si>
  <si>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</si>
  <si>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</si>
  <si>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</si>
  <si>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</si>
  <si>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</si>
  <si>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</si>
  <si>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</si>
  <si>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</si>
  <si>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</si>
  <si>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</si>
  <si>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(p)</t>
  </si>
  <si>
    <t>Sales</t>
  </si>
  <si>
    <t>Schedules 23 (23D1, 23D2) &amp; 53</t>
  </si>
  <si>
    <t>Forecasted Delivered Volumes</t>
  </si>
  <si>
    <t>Exhibit JDT-3, Gas Normalized Revenue</t>
  </si>
  <si>
    <t>% of Annual Total</t>
  </si>
  <si>
    <t>% of (C(o):R(2))</t>
  </si>
  <si>
    <t>Schedules 31 &amp; 31T</t>
  </si>
  <si>
    <t>% of (C(o):R(6))</t>
  </si>
  <si>
    <t>Schedules 41, 41T, 86 &amp; 86T</t>
  </si>
  <si>
    <t>% of (C(o):R(10))</t>
  </si>
  <si>
    <t>Monthly Allowed Delivery Revenue Per Customer</t>
  </si>
  <si>
    <t>Allowed Delivery Revenue Per Customer</t>
  </si>
  <si>
    <t>Exhibit JDT-7, Allowed RPC</t>
  </si>
  <si>
    <t>Sheet No. 1142-C</t>
  </si>
  <si>
    <t>Sheet No. 1142-C.1</t>
  </si>
  <si>
    <t>Sheet No. 1142-C.2</t>
  </si>
  <si>
    <t>This exhibit, Exh. BDJ-JDT-15, updates the Sixth Exhibit to the Prefiled Direct Testimony of John D. Taylor, Exh. JDT-7, filed on Jan.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</si>
</sst>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000_);\(&quot;$&quot;#,##0.00000\)"/>
    <numFmt numFmtId="167" formatCode="[$-409]mmm\-yy;@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i/>
      <u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/>
    <xf numFmtId="164" fontId="2" fillId="0" borderId="3" xfId="0" applyNumberFormat="1" applyFont="1" applyBorder="1"/>
    <xf numFmtId="0" fontId="2" fillId="2" borderId="0" xfId="0" applyFont="1" applyFill="1"/>
    <xf numFmtId="0" fontId="2" fillId="0" borderId="1" xfId="0" applyFont="1" applyFill="1" applyBorder="1"/>
    <xf numFmtId="165" fontId="2" fillId="0" borderId="0" xfId="0" applyNumberFormat="1" applyFont="1" applyFill="1" applyBorder="1"/>
    <xf numFmtId="44" fontId="2" fillId="0" borderId="3" xfId="0" applyNumberFormat="1" applyFont="1" applyFill="1" applyBorder="1"/>
    <xf numFmtId="0" fontId="2" fillId="3" borderId="0" xfId="0" applyFont="1" applyFill="1"/>
    <xf numFmtId="0" fontId="1" fillId="3" borderId="0" xfId="0" applyFont="1" applyFill="1"/>
    <xf numFmtId="0" fontId="1" fillId="0" borderId="0" xfId="0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4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1" fillId="0" borderId="0" xfId="0" applyFont="1" applyBorder="1" applyProtection="1">
      <protection locked="0"/>
    </xf>
    <xf numFmtId="0" fontId="2" fillId="0" borderId="0" xfId="0" applyFont="1" applyBorder="1"/>
    <xf numFmtId="166" fontId="2" fillId="0" borderId="0" xfId="0" applyNumberFormat="1" applyFont="1" applyFill="1" applyAlignment="1"/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7" fontId="2" fillId="0" borderId="0" xfId="0" applyNumberFormat="1" applyFont="1" applyFill="1" applyAlignment="1"/>
    <xf numFmtId="167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5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92A58-0955-44AC-8D6F-FDF0F0FA68F6}">
  <dimension ref="A1"/>
  <sheetViews>
    <sheetView tabSelected="1" workbookViewId="0"/>
  </sheetViews>
  <sheetFormatPr defaultRowHeight="15" x14ac:dyDescent="0.25"/>
  <sheetData>
    <row r="1" spans="1:1" x14ac:dyDescent="0.25">
      <c r="A1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FX110"/>
  <sheetViews>
    <sheetView zoomScaleNormal="100" workbookViewId="0">
      <pane ySplit="8" topLeftCell="A9" activePane="bottomLeft" state="frozen"/>
      <selection activeCell="J33" sqref="J33"/>
      <selection pane="bottomLeft" activeCell="Q21" sqref="Q21"/>
    </sheetView>
  </sheetViews>
  <sheetFormatPr defaultColWidth="9.140625" defaultRowHeight="11.25" x14ac:dyDescent="0.2"/>
  <cols>
    <col min="1" max="1" width="5.28515625" style="1" customWidth="1"/>
    <col min="2" max="2" width="38.28515625" style="1" bestFit="1" customWidth="1"/>
    <col min="3" max="3" width="41.140625" style="1" bestFit="1" customWidth="1"/>
    <col min="4" max="4" width="16.140625" style="1" bestFit="1" customWidth="1"/>
    <col min="5" max="5" width="13.85546875" style="1" bestFit="1" customWidth="1"/>
    <col min="6" max="6" width="13.7109375" style="1" bestFit="1" customWidth="1"/>
    <col min="7" max="7" width="0.7109375" style="1" customWidth="1"/>
    <col min="8" max="8" width="20.28515625" style="1" bestFit="1" customWidth="1"/>
    <col min="9" max="9" width="10.42578125" style="1" bestFit="1" customWidth="1"/>
    <col min="10" max="10" width="11.5703125" style="1" bestFit="1" customWidth="1"/>
    <col min="11" max="11" width="11.42578125" style="1" bestFit="1" customWidth="1"/>
    <col min="12" max="12" width="11.28515625" style="1" bestFit="1" customWidth="1"/>
    <col min="13" max="13" width="11.42578125" style="1" bestFit="1" customWidth="1"/>
    <col min="14" max="14" width="10.42578125" style="1" bestFit="1" customWidth="1"/>
    <col min="15" max="15" width="11.42578125" style="1" bestFit="1" customWidth="1"/>
    <col min="16" max="16384" width="9.140625" style="1"/>
  </cols>
  <sheetData>
    <row r="1" spans="1:15728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728" x14ac:dyDescent="0.2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728" x14ac:dyDescent="0.2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728" x14ac:dyDescent="0.2">
      <c r="A4" s="53" t="s">
        <v>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728" s="3" customFormat="1" ht="15" x14ac:dyDescent="0.25">
      <c r="A5" s="53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</row>
    <row r="6" spans="1:15728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728" s="6" customFormat="1" x14ac:dyDescent="0.2">
      <c r="A7" s="4" t="s">
        <v>5</v>
      </c>
      <c r="B7" s="5"/>
      <c r="C7" s="5"/>
      <c r="D7" s="4" t="s">
        <v>6</v>
      </c>
      <c r="E7" s="4" t="s">
        <v>6</v>
      </c>
      <c r="F7" s="4" t="s">
        <v>6</v>
      </c>
      <c r="G7" s="5"/>
      <c r="H7" s="5"/>
      <c r="I7" s="5"/>
      <c r="J7" s="5"/>
      <c r="K7" s="5"/>
      <c r="L7" s="5"/>
      <c r="M7" s="5"/>
      <c r="N7" s="5"/>
      <c r="O7" s="5"/>
    </row>
    <row r="8" spans="1:15728" s="6" customFormat="1" x14ac:dyDescent="0.2">
      <c r="A8" s="7" t="s">
        <v>7</v>
      </c>
      <c r="B8" s="8"/>
      <c r="C8" s="7" t="s">
        <v>8</v>
      </c>
      <c r="D8" s="7" t="s">
        <v>9</v>
      </c>
      <c r="E8" s="7" t="s">
        <v>10</v>
      </c>
      <c r="F8" s="7" t="s">
        <v>11</v>
      </c>
      <c r="G8" s="7"/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</row>
    <row r="9" spans="1:15728" s="6" customFormat="1" x14ac:dyDescent="0.2"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/>
      <c r="H9" s="9" t="s">
        <v>25</v>
      </c>
      <c r="I9" s="9" t="s">
        <v>26</v>
      </c>
      <c r="J9" s="9" t="s">
        <v>27</v>
      </c>
      <c r="K9" s="9" t="s">
        <v>28</v>
      </c>
      <c r="L9" s="9" t="s">
        <v>29</v>
      </c>
      <c r="M9" s="9" t="s">
        <v>30</v>
      </c>
      <c r="N9" s="9" t="s">
        <v>31</v>
      </c>
      <c r="O9" s="9" t="s">
        <v>32</v>
      </c>
    </row>
    <row r="10" spans="1:15728" s="6" customFormat="1" x14ac:dyDescent="0.2">
      <c r="A10" s="9">
        <v>1</v>
      </c>
      <c r="B10" s="10" t="s">
        <v>33</v>
      </c>
      <c r="C10" s="9"/>
      <c r="D10" s="9"/>
      <c r="J10" s="9"/>
      <c r="K10" s="9"/>
      <c r="L10" s="9"/>
      <c r="M10" s="9"/>
      <c r="N10" s="9"/>
      <c r="O10" s="9"/>
    </row>
    <row r="11" spans="1:15728" s="6" customFormat="1" x14ac:dyDescent="0.2">
      <c r="A11" s="9">
        <f>A10+1</f>
        <v>2</v>
      </c>
      <c r="B11" s="6" t="s">
        <v>34</v>
      </c>
      <c r="C11" s="11" t="s">
        <v>35</v>
      </c>
      <c r="D11" s="12">
        <f>SUM(H11:I11)</f>
        <v>363968434.35868043</v>
      </c>
      <c r="E11" s="12">
        <f>SUM(J11:K11)</f>
        <v>115542872.56999999</v>
      </c>
      <c r="F11" s="12">
        <f>SUM(L11:O11)</f>
        <v>23083403.753333468</v>
      </c>
      <c r="G11" s="12"/>
      <c r="H11" s="12">
        <v>363968382.27624404</v>
      </c>
      <c r="I11" s="12">
        <v>52.082436363636361</v>
      </c>
      <c r="J11" s="12">
        <v>115517786.53999999</v>
      </c>
      <c r="K11" s="12">
        <v>25086.03</v>
      </c>
      <c r="L11" s="12">
        <v>16636904.087507829</v>
      </c>
      <c r="M11" s="12">
        <v>4384305.3758256389</v>
      </c>
      <c r="N11" s="12">
        <v>1991938.09</v>
      </c>
      <c r="O11" s="12">
        <v>70256.2</v>
      </c>
    </row>
    <row r="12" spans="1:15728" s="6" customFormat="1" x14ac:dyDescent="0.2">
      <c r="A12" s="9">
        <f t="shared" ref="A12:A32" si="0">A11+1</f>
        <v>3</v>
      </c>
      <c r="C12" s="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728" s="6" customFormat="1" x14ac:dyDescent="0.2">
      <c r="A13" s="9">
        <f>A12+1</f>
        <v>4</v>
      </c>
      <c r="B13" s="6" t="s">
        <v>36</v>
      </c>
      <c r="C13" s="9" t="str">
        <f>C11</f>
        <v>2019 GRC PLR filing (UE-190529), Exhibit JAP-13, Page 1</v>
      </c>
      <c r="D13" s="12">
        <f t="shared" ref="D13:D14" si="1">SUM(H13:I13)</f>
        <v>108303471.3886804</v>
      </c>
      <c r="E13" s="12">
        <f t="shared" ref="E13:E14" si="2">SUM(J13:K13)</f>
        <v>23448771.809999999</v>
      </c>
      <c r="F13" s="12">
        <f t="shared" ref="F13:F14" si="3">SUM(L13:O13)</f>
        <v>2739539.2499999995</v>
      </c>
      <c r="G13" s="12"/>
      <c r="H13" s="13">
        <v>108303454.27624403</v>
      </c>
      <c r="I13" s="13">
        <v>17.112436363636363</v>
      </c>
      <c r="J13" s="13">
        <v>23437486.57</v>
      </c>
      <c r="K13" s="13">
        <v>11285.24</v>
      </c>
      <c r="L13" s="13">
        <v>1811918.46</v>
      </c>
      <c r="M13" s="13">
        <v>521441.97</v>
      </c>
      <c r="N13" s="13">
        <v>396092.84</v>
      </c>
      <c r="O13" s="13">
        <v>10085.98</v>
      </c>
    </row>
    <row r="14" spans="1:15728" s="6" customFormat="1" x14ac:dyDescent="0.2">
      <c r="A14" s="9">
        <f t="shared" si="0"/>
        <v>5</v>
      </c>
      <c r="B14" s="6" t="s">
        <v>37</v>
      </c>
      <c r="C14" s="9" t="str">
        <f>C11</f>
        <v>2019 GRC PLR filing (UE-190529), Exhibit JAP-13, Page 1</v>
      </c>
      <c r="D14" s="12">
        <f t="shared" si="1"/>
        <v>0</v>
      </c>
      <c r="E14" s="12">
        <f t="shared" si="2"/>
        <v>0</v>
      </c>
      <c r="F14" s="12">
        <f t="shared" si="3"/>
        <v>2166419.6</v>
      </c>
      <c r="G14" s="12"/>
      <c r="H14" s="13">
        <v>0</v>
      </c>
      <c r="I14" s="13">
        <v>0</v>
      </c>
      <c r="J14" s="13">
        <v>0</v>
      </c>
      <c r="K14" s="13">
        <v>0</v>
      </c>
      <c r="L14" s="13">
        <v>1978410.44</v>
      </c>
      <c r="M14" s="13">
        <v>152711.62</v>
      </c>
      <c r="N14" s="13">
        <v>35297.54</v>
      </c>
      <c r="O14" s="13">
        <v>0</v>
      </c>
    </row>
    <row r="15" spans="1:15728" s="6" customFormat="1" x14ac:dyDescent="0.2">
      <c r="A15" s="9">
        <f t="shared" si="0"/>
        <v>6</v>
      </c>
      <c r="B15" s="6" t="s">
        <v>38</v>
      </c>
      <c r="C15" s="9" t="str">
        <f>"("&amp;A13&amp;") + ("&amp;A14&amp;")"</f>
        <v>(4) + (5)</v>
      </c>
      <c r="D15" s="14">
        <f>SUM(D13:D14)</f>
        <v>108303471.3886804</v>
      </c>
      <c r="E15" s="14">
        <f>SUM(E13:E14)</f>
        <v>23448771.809999999</v>
      </c>
      <c r="F15" s="14">
        <f>SUM(F13:F14)</f>
        <v>4905958.8499999996</v>
      </c>
      <c r="G15" s="12"/>
      <c r="H15" s="14">
        <f t="shared" ref="H15:O15" si="4">SUM(H13:H14)</f>
        <v>108303454.27624403</v>
      </c>
      <c r="I15" s="14">
        <f t="shared" si="4"/>
        <v>17.112436363636363</v>
      </c>
      <c r="J15" s="14">
        <f t="shared" si="4"/>
        <v>23437486.57</v>
      </c>
      <c r="K15" s="14">
        <f t="shared" si="4"/>
        <v>11285.24</v>
      </c>
      <c r="L15" s="14">
        <f t="shared" si="4"/>
        <v>3790328.9</v>
      </c>
      <c r="M15" s="14">
        <f t="shared" si="4"/>
        <v>674153.59</v>
      </c>
      <c r="N15" s="14">
        <f t="shared" si="4"/>
        <v>431390.38</v>
      </c>
      <c r="O15" s="14">
        <f t="shared" si="4"/>
        <v>10085.98</v>
      </c>
    </row>
    <row r="16" spans="1:15728" s="6" customFormat="1" x14ac:dyDescent="0.2">
      <c r="A16" s="9">
        <f t="shared" si="0"/>
        <v>7</v>
      </c>
      <c r="C16" s="9"/>
      <c r="D16" s="12"/>
      <c r="E16" s="12"/>
      <c r="F16" s="12"/>
      <c r="G16" s="13"/>
      <c r="H16" s="13"/>
      <c r="I16" s="13"/>
      <c r="J16" s="13"/>
      <c r="K16" s="13"/>
      <c r="L16" s="13"/>
      <c r="M16" s="13"/>
      <c r="N16" s="13"/>
      <c r="O16" s="13"/>
    </row>
    <row r="17" spans="1:15" s="6" customFormat="1" ht="12" thickBot="1" x14ac:dyDescent="0.25">
      <c r="A17" s="9">
        <f t="shared" si="0"/>
        <v>8</v>
      </c>
      <c r="B17" s="6" t="s">
        <v>39</v>
      </c>
      <c r="C17" s="9" t="str">
        <f>"("&amp;A11&amp;") - ("&amp;A15&amp;")"</f>
        <v>(2) - (6)</v>
      </c>
      <c r="D17" s="15">
        <f>D11-D15</f>
        <v>255664962.97000003</v>
      </c>
      <c r="E17" s="15">
        <f>E11-E15</f>
        <v>92094100.75999999</v>
      </c>
      <c r="F17" s="15">
        <f>F11-F15</f>
        <v>18177444.90333347</v>
      </c>
      <c r="G17" s="13"/>
      <c r="H17" s="15">
        <f t="shared" ref="H17:O17" si="5">H11-H15</f>
        <v>255664928</v>
      </c>
      <c r="I17" s="15">
        <f t="shared" si="5"/>
        <v>34.97</v>
      </c>
      <c r="J17" s="15">
        <f t="shared" si="5"/>
        <v>92080299.969999999</v>
      </c>
      <c r="K17" s="15">
        <f t="shared" si="5"/>
        <v>13800.789999999999</v>
      </c>
      <c r="L17" s="15">
        <f t="shared" si="5"/>
        <v>12846575.187507829</v>
      </c>
      <c r="M17" s="15">
        <f t="shared" si="5"/>
        <v>3710151.785825639</v>
      </c>
      <c r="N17" s="15">
        <f t="shared" si="5"/>
        <v>1560547.71</v>
      </c>
      <c r="O17" s="15">
        <f t="shared" si="5"/>
        <v>60170.22</v>
      </c>
    </row>
    <row r="18" spans="1:15" s="6" customFormat="1" ht="12" thickTop="1" x14ac:dyDescent="0.2">
      <c r="A18" s="9">
        <f t="shared" si="0"/>
        <v>9</v>
      </c>
      <c r="C18" s="9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s="6" customFormat="1" x14ac:dyDescent="0.2">
      <c r="A19" s="9">
        <f t="shared" si="0"/>
        <v>10</v>
      </c>
      <c r="B19" s="10" t="s">
        <v>40</v>
      </c>
      <c r="C19" s="9"/>
      <c r="D19" s="9"/>
      <c r="J19" s="9"/>
      <c r="K19" s="9"/>
      <c r="L19" s="9"/>
      <c r="M19" s="9"/>
      <c r="N19" s="9"/>
      <c r="O19" s="9"/>
    </row>
    <row r="20" spans="1:15" s="6" customFormat="1" x14ac:dyDescent="0.2">
      <c r="A20" s="9">
        <f t="shared" si="0"/>
        <v>11</v>
      </c>
      <c r="B20" s="6" t="s">
        <v>41</v>
      </c>
      <c r="C20" s="9" t="s">
        <v>42</v>
      </c>
      <c r="D20" s="12">
        <f t="shared" ref="D20" si="6">SUM(H20:I20)</f>
        <v>415937278.84182</v>
      </c>
      <c r="E20" s="12">
        <f t="shared" ref="E20:E22" si="7">SUM(J20:K20)</f>
        <v>132170612.62645999</v>
      </c>
      <c r="F20" s="12">
        <f t="shared" ref="F20:F22" si="8">SUM(L20:O20)</f>
        <v>24734326.216877617</v>
      </c>
      <c r="G20" s="12"/>
      <c r="H20" s="13">
        <v>415937278.84182</v>
      </c>
      <c r="I20" s="13">
        <v>0</v>
      </c>
      <c r="J20" s="13">
        <v>132147602.97527999</v>
      </c>
      <c r="K20" s="13">
        <v>23009.651180000001</v>
      </c>
      <c r="L20" s="13">
        <v>18328037.113149997</v>
      </c>
      <c r="M20" s="13">
        <v>5102447.79</v>
      </c>
      <c r="N20" s="13">
        <v>1155483.3842585422</v>
      </c>
      <c r="O20" s="13">
        <v>148357.9294690782</v>
      </c>
    </row>
    <row r="21" spans="1:15" s="6" customFormat="1" x14ac:dyDescent="0.2">
      <c r="A21" s="9">
        <f t="shared" si="0"/>
        <v>12</v>
      </c>
      <c r="B21" s="6" t="s">
        <v>43</v>
      </c>
      <c r="C21" s="9" t="str">
        <f>C20</f>
        <v>Exhibit JDT-5, GAS RATE SPREAD DESIGN</v>
      </c>
      <c r="D21" s="13">
        <f t="shared" ref="D21:D22" si="9">SUM(H21:I21)</f>
        <v>-642733.05460999999</v>
      </c>
      <c r="E21" s="13">
        <f t="shared" si="7"/>
        <v>-226200.77985000002</v>
      </c>
      <c r="F21" s="13">
        <f t="shared" si="8"/>
        <v>-42945.790480000003</v>
      </c>
      <c r="G21" s="13"/>
      <c r="H21" s="13">
        <v>-642733.05460999999</v>
      </c>
      <c r="I21" s="13">
        <v>0</v>
      </c>
      <c r="J21" s="13">
        <v>-226168.79064000002</v>
      </c>
      <c r="K21" s="13">
        <v>-31.989210000000003</v>
      </c>
      <c r="L21" s="13">
        <v>-30115.29825</v>
      </c>
      <c r="M21" s="13">
        <v>-11459.034449999999</v>
      </c>
      <c r="N21" s="13">
        <v>-1252.1278</v>
      </c>
      <c r="O21" s="13">
        <v>-119.32998000000001</v>
      </c>
    </row>
    <row r="22" spans="1:15" s="6" customFormat="1" x14ac:dyDescent="0.2">
      <c r="A22" s="9">
        <f t="shared" si="0"/>
        <v>13</v>
      </c>
      <c r="B22" s="6" t="s">
        <v>44</v>
      </c>
      <c r="C22" s="9" t="str">
        <f>C21</f>
        <v>Exhibit JDT-5, GAS RATE SPREAD DESIGN</v>
      </c>
      <c r="D22" s="16">
        <f t="shared" si="9"/>
        <v>30959369.41265</v>
      </c>
      <c r="E22" s="16">
        <f t="shared" si="7"/>
        <v>10923308.626949999</v>
      </c>
      <c r="F22" s="16">
        <f t="shared" si="8"/>
        <v>2048452.49541</v>
      </c>
      <c r="G22" s="16"/>
      <c r="H22" s="16">
        <v>30959369.41265</v>
      </c>
      <c r="I22" s="16">
        <v>0</v>
      </c>
      <c r="J22" s="16">
        <v>10921763.85768</v>
      </c>
      <c r="K22" s="16">
        <v>1544.76927</v>
      </c>
      <c r="L22" s="16">
        <v>1436834.3409499999</v>
      </c>
      <c r="M22" s="16">
        <v>546723.26587</v>
      </c>
      <c r="N22" s="16">
        <v>59248.410900000003</v>
      </c>
      <c r="O22" s="16">
        <v>5646.4776900000006</v>
      </c>
    </row>
    <row r="23" spans="1:15" s="6" customFormat="1" x14ac:dyDescent="0.2">
      <c r="A23" s="9">
        <f t="shared" si="0"/>
        <v>14</v>
      </c>
      <c r="B23" s="6" t="s">
        <v>34</v>
      </c>
      <c r="C23" s="9" t="str">
        <f>"("&amp;A20&amp;") +("&amp;A21&amp;") + ("&amp;A22&amp;")"</f>
        <v>(11) +(12) + (13)</v>
      </c>
      <c r="D23" s="12">
        <f>SUM(H23:I23)</f>
        <v>446253915.19985998</v>
      </c>
      <c r="E23" s="12">
        <f>SUM(J23:K23)</f>
        <v>142867720.47355998</v>
      </c>
      <c r="F23" s="12">
        <f>SUM(L23:O23)</f>
        <v>26739832.921807617</v>
      </c>
      <c r="G23" s="12"/>
      <c r="H23" s="13">
        <f t="shared" ref="H23:O23" si="10">SUM(H20:H22)</f>
        <v>446253915.19985998</v>
      </c>
      <c r="I23" s="13">
        <f t="shared" si="10"/>
        <v>0</v>
      </c>
      <c r="J23" s="13">
        <f t="shared" si="10"/>
        <v>142843198.04231998</v>
      </c>
      <c r="K23" s="13">
        <f t="shared" si="10"/>
        <v>24522.431240000002</v>
      </c>
      <c r="L23" s="13">
        <f t="shared" si="10"/>
        <v>19734756.155849997</v>
      </c>
      <c r="M23" s="13">
        <f t="shared" si="10"/>
        <v>5637712.0214200001</v>
      </c>
      <c r="N23" s="13">
        <f t="shared" si="10"/>
        <v>1213479.6673585423</v>
      </c>
      <c r="O23" s="13">
        <f t="shared" si="10"/>
        <v>153885.07717907819</v>
      </c>
    </row>
    <row r="24" spans="1:15" s="6" customFormat="1" x14ac:dyDescent="0.2">
      <c r="A24" s="9">
        <f t="shared" si="0"/>
        <v>15</v>
      </c>
      <c r="C24" s="9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s="6" customFormat="1" x14ac:dyDescent="0.2">
      <c r="A25" s="9">
        <f t="shared" si="0"/>
        <v>16</v>
      </c>
      <c r="B25" s="6" t="s">
        <v>36</v>
      </c>
      <c r="C25" s="9" t="str">
        <f>C20</f>
        <v>Exhibit JDT-5, GAS RATE SPREAD DESIGN</v>
      </c>
      <c r="D25" s="12">
        <f t="shared" ref="D25:D26" si="11">SUM(H25:I25)</f>
        <v>124085562.5</v>
      </c>
      <c r="E25" s="12">
        <f t="shared" ref="E25:E26" si="12">SUM(J25:K25)</f>
        <v>27617720.210000001</v>
      </c>
      <c r="F25" s="12">
        <f t="shared" ref="F25:F26" si="13">SUM(L25:O25)</f>
        <v>2692276.29</v>
      </c>
      <c r="G25" s="12"/>
      <c r="H25" s="13">
        <v>124085562.5</v>
      </c>
      <c r="I25" s="13">
        <v>0</v>
      </c>
      <c r="J25" s="13">
        <v>27608983.25</v>
      </c>
      <c r="K25" s="13">
        <v>8736.9600000000009</v>
      </c>
      <c r="L25" s="13">
        <v>2034320.9700000002</v>
      </c>
      <c r="M25" s="13">
        <v>436319.28</v>
      </c>
      <c r="N25" s="13">
        <v>177691.08</v>
      </c>
      <c r="O25" s="13">
        <v>43944.959999999999</v>
      </c>
    </row>
    <row r="26" spans="1:15" s="6" customFormat="1" x14ac:dyDescent="0.2">
      <c r="A26" s="9">
        <f t="shared" si="0"/>
        <v>17</v>
      </c>
      <c r="B26" s="6" t="s">
        <v>37</v>
      </c>
      <c r="C26" s="9" t="str">
        <f t="shared" ref="C26" si="14">C25</f>
        <v>Exhibit JDT-5, GAS RATE SPREAD DESIGN</v>
      </c>
      <c r="D26" s="12">
        <f t="shared" si="11"/>
        <v>0</v>
      </c>
      <c r="E26" s="12">
        <f t="shared" si="12"/>
        <v>0</v>
      </c>
      <c r="F26" s="12">
        <f t="shared" si="13"/>
        <v>2115195.42</v>
      </c>
      <c r="G26" s="12"/>
      <c r="H26" s="13">
        <v>0</v>
      </c>
      <c r="I26" s="13">
        <v>0</v>
      </c>
      <c r="J26" s="13">
        <v>0</v>
      </c>
      <c r="K26" s="13">
        <v>0</v>
      </c>
      <c r="L26" s="13">
        <v>1976879.85</v>
      </c>
      <c r="M26" s="13">
        <v>130702.8</v>
      </c>
      <c r="N26" s="13">
        <v>7612.77</v>
      </c>
      <c r="O26" s="13">
        <v>0</v>
      </c>
    </row>
    <row r="27" spans="1:15" s="6" customFormat="1" x14ac:dyDescent="0.2">
      <c r="A27" s="9">
        <f t="shared" si="0"/>
        <v>18</v>
      </c>
      <c r="B27" s="6" t="s">
        <v>38</v>
      </c>
      <c r="C27" s="9" t="str">
        <f>"("&amp;A25&amp;") + ("&amp;A26&amp;")"</f>
        <v>(16) + (17)</v>
      </c>
      <c r="D27" s="14">
        <f>SUM(D25:D26)</f>
        <v>124085562.5</v>
      </c>
      <c r="E27" s="14">
        <f>SUM(E25:E26)</f>
        <v>27617720.210000001</v>
      </c>
      <c r="F27" s="14">
        <f>SUM(F25:F26)</f>
        <v>4807471.71</v>
      </c>
      <c r="G27" s="12"/>
      <c r="H27" s="14">
        <f t="shared" ref="H27:O27" si="15">SUM(H25:H26)</f>
        <v>124085562.5</v>
      </c>
      <c r="I27" s="14">
        <f t="shared" si="15"/>
        <v>0</v>
      </c>
      <c r="J27" s="14">
        <f t="shared" si="15"/>
        <v>27608983.25</v>
      </c>
      <c r="K27" s="14">
        <f t="shared" si="15"/>
        <v>8736.9600000000009</v>
      </c>
      <c r="L27" s="14">
        <f t="shared" si="15"/>
        <v>4011200.8200000003</v>
      </c>
      <c r="M27" s="14">
        <f t="shared" si="15"/>
        <v>567022.08000000007</v>
      </c>
      <c r="N27" s="14">
        <f t="shared" si="15"/>
        <v>185303.84999999998</v>
      </c>
      <c r="O27" s="14">
        <f t="shared" si="15"/>
        <v>43944.959999999999</v>
      </c>
    </row>
    <row r="28" spans="1:15" s="6" customFormat="1" x14ac:dyDescent="0.2">
      <c r="A28" s="9">
        <f t="shared" si="0"/>
        <v>19</v>
      </c>
      <c r="C28" s="9"/>
      <c r="D28" s="12"/>
      <c r="E28" s="12"/>
      <c r="F28" s="12"/>
      <c r="G28" s="13"/>
      <c r="H28" s="13"/>
      <c r="I28" s="13"/>
      <c r="J28" s="13"/>
      <c r="K28" s="13"/>
      <c r="L28" s="13"/>
      <c r="M28" s="13"/>
      <c r="N28" s="13"/>
      <c r="O28" s="13"/>
    </row>
    <row r="29" spans="1:15" s="6" customFormat="1" ht="12" thickBot="1" x14ac:dyDescent="0.25">
      <c r="A29" s="9">
        <f t="shared" si="0"/>
        <v>20</v>
      </c>
      <c r="B29" s="6" t="s">
        <v>39</v>
      </c>
      <c r="C29" s="9" t="str">
        <f>"("&amp;A23&amp;") - ("&amp;A27&amp;")"</f>
        <v>(14) - (18)</v>
      </c>
      <c r="D29" s="15">
        <f>D23-D27</f>
        <v>322168352.69985998</v>
      </c>
      <c r="E29" s="15">
        <f>E23-E27</f>
        <v>115250000.26355997</v>
      </c>
      <c r="F29" s="15">
        <f>F23-F27</f>
        <v>21932361.211807616</v>
      </c>
      <c r="G29" s="13"/>
      <c r="H29" s="15">
        <f t="shared" ref="H29:O29" si="16">H23-H27</f>
        <v>322168352.69985998</v>
      </c>
      <c r="I29" s="15">
        <f t="shared" si="16"/>
        <v>0</v>
      </c>
      <c r="J29" s="15">
        <f t="shared" si="16"/>
        <v>115234214.79231998</v>
      </c>
      <c r="K29" s="15">
        <f t="shared" si="16"/>
        <v>15785.471240000001</v>
      </c>
      <c r="L29" s="15">
        <f t="shared" si="16"/>
        <v>15723555.335849997</v>
      </c>
      <c r="M29" s="15">
        <f t="shared" si="16"/>
        <v>5070689.94142</v>
      </c>
      <c r="N29" s="15">
        <f t="shared" si="16"/>
        <v>1028175.8173585424</v>
      </c>
      <c r="O29" s="15">
        <f t="shared" si="16"/>
        <v>109940.1171790782</v>
      </c>
    </row>
    <row r="30" spans="1:15" s="6" customFormat="1" ht="12" thickTop="1" x14ac:dyDescent="0.2">
      <c r="A30" s="9">
        <f t="shared" si="0"/>
        <v>21</v>
      </c>
      <c r="G30" s="17"/>
    </row>
    <row r="31" spans="1:15" s="6" customFormat="1" x14ac:dyDescent="0.2">
      <c r="A31" s="9">
        <f t="shared" si="0"/>
        <v>22</v>
      </c>
      <c r="B31" s="6" t="s">
        <v>45</v>
      </c>
      <c r="D31" s="12">
        <f>D29-D17</f>
        <v>66503389.729859948</v>
      </c>
      <c r="E31" s="12">
        <f>E29-E17</f>
        <v>23155899.503559977</v>
      </c>
      <c r="F31" s="12">
        <f>F29-F17</f>
        <v>3754916.3084741458</v>
      </c>
      <c r="H31" s="12">
        <f t="shared" ref="H31:O31" si="17">H29-H17</f>
        <v>66503424.699859977</v>
      </c>
      <c r="I31" s="12">
        <f t="shared" si="17"/>
        <v>-34.97</v>
      </c>
      <c r="J31" s="12">
        <f t="shared" si="17"/>
        <v>23153914.822319984</v>
      </c>
      <c r="K31" s="12">
        <f t="shared" si="17"/>
        <v>1984.6812400000017</v>
      </c>
      <c r="L31" s="12">
        <f t="shared" si="17"/>
        <v>2876980.148342168</v>
      </c>
      <c r="M31" s="12">
        <f t="shared" si="17"/>
        <v>1360538.155594361</v>
      </c>
      <c r="N31" s="12">
        <f t="shared" si="17"/>
        <v>-532371.89264145761</v>
      </c>
      <c r="O31" s="12">
        <f t="shared" si="17"/>
        <v>49769.897179078194</v>
      </c>
    </row>
    <row r="32" spans="1:15" ht="12" thickBot="1" x14ac:dyDescent="0.25">
      <c r="A32" s="9">
        <f t="shared" si="0"/>
        <v>23</v>
      </c>
      <c r="B32" s="1" t="s">
        <v>46</v>
      </c>
      <c r="D32" s="18"/>
      <c r="E32" s="18"/>
      <c r="F32" s="19">
        <f>SUM(D31:F31)</f>
        <v>93414205.541894078</v>
      </c>
      <c r="H32" s="18"/>
      <c r="I32" s="18"/>
      <c r="J32" s="18"/>
      <c r="K32" s="18"/>
      <c r="L32" s="18"/>
      <c r="M32" s="18"/>
      <c r="N32" s="18"/>
      <c r="O32" s="18"/>
    </row>
    <row r="33" spans="1:15" ht="12" thickTop="1" x14ac:dyDescent="0.2">
      <c r="E33" s="18">
        <v>157471028.97504112</v>
      </c>
      <c r="F33" s="12">
        <f>E33-F32</f>
        <v>64056823.433147043</v>
      </c>
    </row>
    <row r="34" spans="1:15" ht="4.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6" spans="1:15" x14ac:dyDescent="0.2">
      <c r="A36" s="53" t="str">
        <f>A1</f>
        <v>Puget Sound Energy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x14ac:dyDescent="0.2">
      <c r="A37" s="53" t="str">
        <f>A2</f>
        <v>2022 General Rate Case (GRC)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</row>
    <row r="38" spans="1:15" x14ac:dyDescent="0.2">
      <c r="A38" s="53" t="str">
        <f>A3</f>
        <v>Gas Decoupling Mechanism (Schedule 142)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</row>
    <row r="39" spans="1:15" x14ac:dyDescent="0.2">
      <c r="A39" s="53" t="str">
        <f>A4</f>
        <v>Development of Decoupled Delivery Revenue by Decoupling Group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</row>
    <row r="40" spans="1:15" ht="15" x14ac:dyDescent="0.25">
      <c r="A40" s="53" t="s">
        <v>47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A42" s="4" t="s">
        <v>5</v>
      </c>
      <c r="B42" s="5"/>
      <c r="C42" s="5"/>
      <c r="D42" s="4" t="s">
        <v>6</v>
      </c>
      <c r="E42" s="4" t="s">
        <v>6</v>
      </c>
      <c r="F42" s="4" t="s">
        <v>6</v>
      </c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">
      <c r="A43" s="7" t="s">
        <v>7</v>
      </c>
      <c r="B43" s="8"/>
      <c r="C43" s="7" t="s">
        <v>8</v>
      </c>
      <c r="D43" s="7" t="s">
        <v>9</v>
      </c>
      <c r="E43" s="7" t="s">
        <v>10</v>
      </c>
      <c r="F43" s="7" t="s">
        <v>11</v>
      </c>
      <c r="G43" s="7"/>
      <c r="H43" s="7" t="s">
        <v>12</v>
      </c>
      <c r="I43" s="7" t="s">
        <v>13</v>
      </c>
      <c r="J43" s="7" t="s">
        <v>14</v>
      </c>
      <c r="K43" s="7" t="s">
        <v>15</v>
      </c>
      <c r="L43" s="7" t="s">
        <v>16</v>
      </c>
      <c r="M43" s="7" t="s">
        <v>17</v>
      </c>
      <c r="N43" s="7" t="s">
        <v>18</v>
      </c>
      <c r="O43" s="7" t="s">
        <v>19</v>
      </c>
    </row>
    <row r="44" spans="1:15" x14ac:dyDescent="0.2">
      <c r="A44" s="6"/>
      <c r="B44" s="9" t="s">
        <v>20</v>
      </c>
      <c r="C44" s="9" t="s">
        <v>21</v>
      </c>
      <c r="D44" s="9" t="s">
        <v>22</v>
      </c>
      <c r="E44" s="9" t="s">
        <v>23</v>
      </c>
      <c r="F44" s="9" t="s">
        <v>24</v>
      </c>
      <c r="G44" s="9"/>
      <c r="H44" s="9" t="s">
        <v>25</v>
      </c>
      <c r="I44" s="9" t="s">
        <v>26</v>
      </c>
      <c r="J44" s="9" t="s">
        <v>27</v>
      </c>
      <c r="K44" s="9" t="s">
        <v>28</v>
      </c>
      <c r="L44" s="9" t="s">
        <v>29</v>
      </c>
      <c r="M44" s="9" t="s">
        <v>30</v>
      </c>
      <c r="N44" s="9" t="s">
        <v>31</v>
      </c>
      <c r="O44" s="9" t="s">
        <v>32</v>
      </c>
    </row>
    <row r="45" spans="1:15" x14ac:dyDescent="0.2">
      <c r="A45" s="9">
        <v>1</v>
      </c>
      <c r="B45" s="10" t="s">
        <v>33</v>
      </c>
      <c r="C45" s="9"/>
      <c r="D45" s="9"/>
      <c r="E45" s="6"/>
      <c r="F45" s="6"/>
      <c r="G45" s="6"/>
      <c r="H45" s="6"/>
      <c r="I45" s="6"/>
      <c r="J45" s="9"/>
      <c r="K45" s="9"/>
      <c r="L45" s="9"/>
      <c r="M45" s="9"/>
      <c r="N45" s="9"/>
      <c r="O45" s="9"/>
    </row>
    <row r="46" spans="1:15" x14ac:dyDescent="0.2">
      <c r="A46" s="9">
        <f>A45+1</f>
        <v>2</v>
      </c>
      <c r="B46" s="6" t="s">
        <v>41</v>
      </c>
      <c r="C46" s="9" t="str">
        <f>C20</f>
        <v>Exhibit JDT-5, GAS RATE SPREAD DESIGN</v>
      </c>
      <c r="D46" s="12">
        <f t="shared" ref="D46:D48" si="18">SUM(H46:I46)</f>
        <v>415937278.84182</v>
      </c>
      <c r="E46" s="12">
        <f t="shared" ref="E46:E48" si="19">SUM(J46:K46)</f>
        <v>132170612.62645999</v>
      </c>
      <c r="F46" s="12">
        <f t="shared" ref="F46:F48" si="20">SUM(L46:O46)</f>
        <v>24734326.216877617</v>
      </c>
      <c r="G46" s="12"/>
      <c r="H46" s="13">
        <f>H20</f>
        <v>415937278.84182</v>
      </c>
      <c r="I46" s="13">
        <f t="shared" ref="I46:O46" si="21">I20</f>
        <v>0</v>
      </c>
      <c r="J46" s="13">
        <f t="shared" si="21"/>
        <v>132147602.97527999</v>
      </c>
      <c r="K46" s="13">
        <f t="shared" si="21"/>
        <v>23009.651180000001</v>
      </c>
      <c r="L46" s="13">
        <f t="shared" si="21"/>
        <v>18328037.113149997</v>
      </c>
      <c r="M46" s="13">
        <f t="shared" si="21"/>
        <v>5102447.79</v>
      </c>
      <c r="N46" s="13">
        <f t="shared" si="21"/>
        <v>1155483.3842585422</v>
      </c>
      <c r="O46" s="13">
        <f t="shared" si="21"/>
        <v>148357.9294690782</v>
      </c>
    </row>
    <row r="47" spans="1:15" x14ac:dyDescent="0.2">
      <c r="A47" s="9">
        <f t="shared" ref="A47:A70" si="22">A46+1</f>
        <v>3</v>
      </c>
      <c r="B47" s="6" t="s">
        <v>43</v>
      </c>
      <c r="C47" s="9" t="str">
        <f t="shared" ref="C47:C48" si="23">C21</f>
        <v>Exhibit JDT-5, GAS RATE SPREAD DESIGN</v>
      </c>
      <c r="D47" s="13">
        <f t="shared" si="18"/>
        <v>-642733.05460999999</v>
      </c>
      <c r="E47" s="13">
        <f t="shared" si="19"/>
        <v>-226200.77985000002</v>
      </c>
      <c r="F47" s="13">
        <f t="shared" si="20"/>
        <v>-42945.790480000003</v>
      </c>
      <c r="G47" s="13"/>
      <c r="H47" s="13">
        <f t="shared" ref="H47:O48" si="24">H21</f>
        <v>-642733.05460999999</v>
      </c>
      <c r="I47" s="13">
        <f t="shared" si="24"/>
        <v>0</v>
      </c>
      <c r="J47" s="13">
        <f t="shared" si="24"/>
        <v>-226168.79064000002</v>
      </c>
      <c r="K47" s="13">
        <f t="shared" si="24"/>
        <v>-31.989210000000003</v>
      </c>
      <c r="L47" s="13">
        <f t="shared" si="24"/>
        <v>-30115.29825</v>
      </c>
      <c r="M47" s="13">
        <f t="shared" si="24"/>
        <v>-11459.034449999999</v>
      </c>
      <c r="N47" s="13">
        <f t="shared" si="24"/>
        <v>-1252.1278</v>
      </c>
      <c r="O47" s="13">
        <f t="shared" si="24"/>
        <v>-119.32998000000001</v>
      </c>
    </row>
    <row r="48" spans="1:15" x14ac:dyDescent="0.2">
      <c r="A48" s="9">
        <f t="shared" si="22"/>
        <v>4</v>
      </c>
      <c r="B48" s="6" t="s">
        <v>44</v>
      </c>
      <c r="C48" s="9" t="str">
        <f t="shared" si="23"/>
        <v>Exhibit JDT-5, GAS RATE SPREAD DESIGN</v>
      </c>
      <c r="D48" s="16">
        <f t="shared" si="18"/>
        <v>30959369.41265</v>
      </c>
      <c r="E48" s="16">
        <f t="shared" si="19"/>
        <v>10923308.626949999</v>
      </c>
      <c r="F48" s="16">
        <f t="shared" si="20"/>
        <v>2048452.49541</v>
      </c>
      <c r="G48" s="16"/>
      <c r="H48" s="16">
        <f t="shared" si="24"/>
        <v>30959369.41265</v>
      </c>
      <c r="I48" s="16">
        <f t="shared" si="24"/>
        <v>0</v>
      </c>
      <c r="J48" s="16">
        <f t="shared" si="24"/>
        <v>10921763.85768</v>
      </c>
      <c r="K48" s="16">
        <f t="shared" si="24"/>
        <v>1544.76927</v>
      </c>
      <c r="L48" s="16">
        <f t="shared" si="24"/>
        <v>1436834.3409499999</v>
      </c>
      <c r="M48" s="16">
        <f t="shared" si="24"/>
        <v>546723.26587</v>
      </c>
      <c r="N48" s="16">
        <f t="shared" si="24"/>
        <v>59248.410900000003</v>
      </c>
      <c r="O48" s="16">
        <f t="shared" si="24"/>
        <v>5646.4776900000006</v>
      </c>
    </row>
    <row r="49" spans="1:15" x14ac:dyDescent="0.2">
      <c r="A49" s="9">
        <f t="shared" si="22"/>
        <v>5</v>
      </c>
      <c r="B49" s="6" t="s">
        <v>34</v>
      </c>
      <c r="C49" s="9" t="str">
        <f>"("&amp;A46&amp;") +("&amp;A47&amp;") + ("&amp;A48&amp;")"</f>
        <v>(2) +(3) + (4)</v>
      </c>
      <c r="D49" s="12">
        <f>SUM(H49:I49)</f>
        <v>446253915.19985998</v>
      </c>
      <c r="E49" s="12">
        <f>SUM(J49:K49)</f>
        <v>142867720.47355998</v>
      </c>
      <c r="F49" s="12">
        <f>SUM(L49:O49)</f>
        <v>26739832.921807617</v>
      </c>
      <c r="G49" s="12"/>
      <c r="H49" s="13">
        <f>SUM(H46:H48)</f>
        <v>446253915.19985998</v>
      </c>
      <c r="I49" s="13">
        <f t="shared" ref="I49:O49" si="25">SUM(I46:I48)</f>
        <v>0</v>
      </c>
      <c r="J49" s="13">
        <f t="shared" si="25"/>
        <v>142843198.04231998</v>
      </c>
      <c r="K49" s="13">
        <f t="shared" si="25"/>
        <v>24522.431240000002</v>
      </c>
      <c r="L49" s="13">
        <f t="shared" si="25"/>
        <v>19734756.155849997</v>
      </c>
      <c r="M49" s="13">
        <f t="shared" si="25"/>
        <v>5637712.0214200001</v>
      </c>
      <c r="N49" s="13">
        <f t="shared" si="25"/>
        <v>1213479.6673585423</v>
      </c>
      <c r="O49" s="13">
        <f t="shared" si="25"/>
        <v>153885.07717907819</v>
      </c>
    </row>
    <row r="50" spans="1:15" x14ac:dyDescent="0.2">
      <c r="A50" s="9">
        <f t="shared" si="22"/>
        <v>6</v>
      </c>
      <c r="B50" s="6"/>
      <c r="C50" s="9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">
      <c r="A51" s="9">
        <f t="shared" si="22"/>
        <v>7</v>
      </c>
      <c r="B51" s="6" t="s">
        <v>36</v>
      </c>
      <c r="C51" s="9" t="str">
        <f t="shared" ref="C51:C52" si="26">C25</f>
        <v>Exhibit JDT-5, GAS RATE SPREAD DESIGN</v>
      </c>
      <c r="D51" s="12">
        <f t="shared" ref="D51:D52" si="27">SUM(H51:I51)</f>
        <v>124085562.5</v>
      </c>
      <c r="E51" s="12">
        <f t="shared" ref="E51:E52" si="28">SUM(J51:K51)</f>
        <v>27617720.210000001</v>
      </c>
      <c r="F51" s="12">
        <f t="shared" ref="F51:F52" si="29">SUM(L51:O51)</f>
        <v>2692276.29</v>
      </c>
      <c r="G51" s="12"/>
      <c r="H51" s="13">
        <f t="shared" ref="H51:O52" si="30">H25</f>
        <v>124085562.5</v>
      </c>
      <c r="I51" s="13">
        <f t="shared" si="30"/>
        <v>0</v>
      </c>
      <c r="J51" s="13">
        <f t="shared" si="30"/>
        <v>27608983.25</v>
      </c>
      <c r="K51" s="13">
        <f t="shared" si="30"/>
        <v>8736.9600000000009</v>
      </c>
      <c r="L51" s="13">
        <f t="shared" si="30"/>
        <v>2034320.9700000002</v>
      </c>
      <c r="M51" s="13">
        <f t="shared" si="30"/>
        <v>436319.28</v>
      </c>
      <c r="N51" s="13">
        <f t="shared" si="30"/>
        <v>177691.08</v>
      </c>
      <c r="O51" s="13">
        <f t="shared" si="30"/>
        <v>43944.959999999999</v>
      </c>
    </row>
    <row r="52" spans="1:15" x14ac:dyDescent="0.2">
      <c r="A52" s="9">
        <f t="shared" si="22"/>
        <v>8</v>
      </c>
      <c r="B52" s="6" t="s">
        <v>37</v>
      </c>
      <c r="C52" s="9" t="str">
        <f t="shared" si="26"/>
        <v>Exhibit JDT-5, GAS RATE SPREAD DESIGN</v>
      </c>
      <c r="D52" s="12">
        <f t="shared" si="27"/>
        <v>0</v>
      </c>
      <c r="E52" s="12">
        <f t="shared" si="28"/>
        <v>0</v>
      </c>
      <c r="F52" s="12">
        <f t="shared" si="29"/>
        <v>2115195.42</v>
      </c>
      <c r="G52" s="12"/>
      <c r="H52" s="13">
        <f t="shared" si="30"/>
        <v>0</v>
      </c>
      <c r="I52" s="13">
        <f t="shared" si="30"/>
        <v>0</v>
      </c>
      <c r="J52" s="13">
        <f t="shared" si="30"/>
        <v>0</v>
      </c>
      <c r="K52" s="13">
        <f t="shared" si="30"/>
        <v>0</v>
      </c>
      <c r="L52" s="13">
        <f t="shared" si="30"/>
        <v>1976879.85</v>
      </c>
      <c r="M52" s="13">
        <f t="shared" si="30"/>
        <v>130702.8</v>
      </c>
      <c r="N52" s="13">
        <f t="shared" si="30"/>
        <v>7612.77</v>
      </c>
      <c r="O52" s="13">
        <f t="shared" si="30"/>
        <v>0</v>
      </c>
    </row>
    <row r="53" spans="1:15" x14ac:dyDescent="0.2">
      <c r="A53" s="9">
        <f t="shared" si="22"/>
        <v>9</v>
      </c>
      <c r="B53" s="6" t="s">
        <v>38</v>
      </c>
      <c r="C53" s="9" t="str">
        <f>"("&amp;A51&amp;") + ("&amp;A52&amp;")"</f>
        <v>(7) + (8)</v>
      </c>
      <c r="D53" s="14">
        <f>SUM(D51:D52)</f>
        <v>124085562.5</v>
      </c>
      <c r="E53" s="14">
        <f>SUM(E51:E52)</f>
        <v>27617720.210000001</v>
      </c>
      <c r="F53" s="14">
        <f>SUM(F51:F52)</f>
        <v>4807471.71</v>
      </c>
      <c r="G53" s="12"/>
      <c r="H53" s="14">
        <f t="shared" ref="H53:O53" si="31">SUM(H51:H52)</f>
        <v>124085562.5</v>
      </c>
      <c r="I53" s="14">
        <f t="shared" si="31"/>
        <v>0</v>
      </c>
      <c r="J53" s="14">
        <f t="shared" si="31"/>
        <v>27608983.25</v>
      </c>
      <c r="K53" s="14">
        <f t="shared" si="31"/>
        <v>8736.9600000000009</v>
      </c>
      <c r="L53" s="14">
        <f t="shared" si="31"/>
        <v>4011200.8200000003</v>
      </c>
      <c r="M53" s="14">
        <f t="shared" si="31"/>
        <v>567022.08000000007</v>
      </c>
      <c r="N53" s="14">
        <f t="shared" si="31"/>
        <v>185303.84999999998</v>
      </c>
      <c r="O53" s="14">
        <f t="shared" si="31"/>
        <v>43944.959999999999</v>
      </c>
    </row>
    <row r="54" spans="1:15" x14ac:dyDescent="0.2">
      <c r="A54" s="9">
        <f t="shared" si="22"/>
        <v>10</v>
      </c>
      <c r="B54" s="6"/>
      <c r="C54" s="9"/>
      <c r="D54" s="12"/>
      <c r="E54" s="12"/>
      <c r="F54" s="12"/>
      <c r="G54" s="13"/>
      <c r="H54" s="13"/>
      <c r="I54" s="13"/>
      <c r="J54" s="13"/>
      <c r="K54" s="13"/>
      <c r="L54" s="13"/>
      <c r="M54" s="13"/>
      <c r="N54" s="13"/>
      <c r="O54" s="13"/>
    </row>
    <row r="55" spans="1:15" ht="12" thickBot="1" x14ac:dyDescent="0.25">
      <c r="A55" s="9">
        <f t="shared" si="22"/>
        <v>11</v>
      </c>
      <c r="B55" s="6" t="s">
        <v>39</v>
      </c>
      <c r="C55" s="9" t="str">
        <f>"("&amp;A49&amp;") - ("&amp;A53&amp;")"</f>
        <v>(5) - (9)</v>
      </c>
      <c r="D55" s="15">
        <f>D49-D53</f>
        <v>322168352.69985998</v>
      </c>
      <c r="E55" s="15">
        <f>E49-E53</f>
        <v>115250000.26355997</v>
      </c>
      <c r="F55" s="15">
        <f>F49-F53</f>
        <v>21932361.211807616</v>
      </c>
      <c r="G55" s="13"/>
      <c r="H55" s="15">
        <f t="shared" ref="H55:O55" si="32">H49-H53</f>
        <v>322168352.69985998</v>
      </c>
      <c r="I55" s="15">
        <f t="shared" si="32"/>
        <v>0</v>
      </c>
      <c r="J55" s="15">
        <f t="shared" si="32"/>
        <v>115234214.79231998</v>
      </c>
      <c r="K55" s="15">
        <f t="shared" si="32"/>
        <v>15785.471240000001</v>
      </c>
      <c r="L55" s="15">
        <f t="shared" si="32"/>
        <v>15723555.335849997</v>
      </c>
      <c r="M55" s="15">
        <f t="shared" si="32"/>
        <v>5070689.94142</v>
      </c>
      <c r="N55" s="15">
        <f t="shared" si="32"/>
        <v>1028175.8173585424</v>
      </c>
      <c r="O55" s="15">
        <f t="shared" si="32"/>
        <v>109940.1171790782</v>
      </c>
    </row>
    <row r="56" spans="1:15" s="6" customFormat="1" ht="12" thickTop="1" x14ac:dyDescent="0.2">
      <c r="A56" s="9">
        <f t="shared" si="22"/>
        <v>12</v>
      </c>
      <c r="C56" s="9" t="s">
        <v>48</v>
      </c>
      <c r="D56" s="12">
        <f>D29-D55</f>
        <v>0</v>
      </c>
      <c r="E56" s="12">
        <f t="shared" ref="E56:O56" si="33">E29-E55</f>
        <v>0</v>
      </c>
      <c r="F56" s="12">
        <f t="shared" si="33"/>
        <v>0</v>
      </c>
      <c r="G56" s="12">
        <f t="shared" si="33"/>
        <v>0</v>
      </c>
      <c r="H56" s="12">
        <f t="shared" si="33"/>
        <v>0</v>
      </c>
      <c r="I56" s="12">
        <f t="shared" si="33"/>
        <v>0</v>
      </c>
      <c r="J56" s="12">
        <f t="shared" si="33"/>
        <v>0</v>
      </c>
      <c r="K56" s="12">
        <f t="shared" si="33"/>
        <v>0</v>
      </c>
      <c r="L56" s="12">
        <f t="shared" si="33"/>
        <v>0</v>
      </c>
      <c r="M56" s="12">
        <f t="shared" si="33"/>
        <v>0</v>
      </c>
      <c r="N56" s="12">
        <f t="shared" si="33"/>
        <v>0</v>
      </c>
      <c r="O56" s="12">
        <f t="shared" si="33"/>
        <v>0</v>
      </c>
    </row>
    <row r="57" spans="1:15" s="6" customFormat="1" x14ac:dyDescent="0.2">
      <c r="A57" s="9">
        <f t="shared" si="22"/>
        <v>13</v>
      </c>
      <c r="B57" s="10" t="s">
        <v>40</v>
      </c>
      <c r="C57" s="9"/>
      <c r="D57" s="9"/>
      <c r="J57" s="9"/>
      <c r="K57" s="9"/>
      <c r="L57" s="9"/>
      <c r="M57" s="9"/>
      <c r="N57" s="9"/>
      <c r="O57" s="9"/>
    </row>
    <row r="58" spans="1:15" s="6" customFormat="1" x14ac:dyDescent="0.2">
      <c r="A58" s="9">
        <f t="shared" si="22"/>
        <v>14</v>
      </c>
      <c r="B58" s="6" t="s">
        <v>41</v>
      </c>
      <c r="C58" s="9" t="str">
        <f>C20</f>
        <v>Exhibit JDT-5, GAS RATE SPREAD DESIGN</v>
      </c>
      <c r="D58" s="12">
        <f t="shared" ref="D58:D60" si="34">SUM(H58:I58)</f>
        <v>418794256.46237999</v>
      </c>
      <c r="E58" s="12">
        <f t="shared" ref="E58:E60" si="35">SUM(J58:K58)</f>
        <v>133496658.36895999</v>
      </c>
      <c r="F58" s="12">
        <f t="shared" ref="F58:F60" si="36">SUM(L58:O58)</f>
        <v>24813392.075403444</v>
      </c>
      <c r="G58" s="12"/>
      <c r="H58" s="13">
        <v>418794256.46237999</v>
      </c>
      <c r="I58" s="13">
        <v>0</v>
      </c>
      <c r="J58" s="13">
        <v>133473868.63598</v>
      </c>
      <c r="K58" s="13">
        <v>22789.732980000001</v>
      </c>
      <c r="L58" s="13">
        <v>18320508.17379</v>
      </c>
      <c r="M58" s="13">
        <v>5226235.1399999997</v>
      </c>
      <c r="N58" s="13">
        <v>1113051.815126319</v>
      </c>
      <c r="O58" s="13">
        <v>153596.94648712408</v>
      </c>
    </row>
    <row r="59" spans="1:15" s="6" customFormat="1" x14ac:dyDescent="0.2">
      <c r="A59" s="9">
        <f t="shared" si="22"/>
        <v>15</v>
      </c>
      <c r="B59" s="6" t="s">
        <v>49</v>
      </c>
      <c r="C59" s="9" t="str">
        <f t="shared" ref="C59:C60" si="37">C21</f>
        <v>Exhibit JDT-5, GAS RATE SPREAD DESIGN</v>
      </c>
      <c r="D59" s="13">
        <f t="shared" si="34"/>
        <v>-19394959.771169998</v>
      </c>
      <c r="E59" s="13">
        <f t="shared" si="35"/>
        <v>-6842888.4602000006</v>
      </c>
      <c r="F59" s="13">
        <f t="shared" si="36"/>
        <v>-1282886.6445000002</v>
      </c>
      <c r="G59" s="13"/>
      <c r="H59" s="13">
        <v>-19394959.771169998</v>
      </c>
      <c r="I59" s="13">
        <v>0</v>
      </c>
      <c r="J59" s="13">
        <v>-6841946.2802600004</v>
      </c>
      <c r="K59" s="13">
        <v>-942.17993999999999</v>
      </c>
      <c r="L59" s="13">
        <v>-889644.19530000002</v>
      </c>
      <c r="M59" s="13">
        <v>-352586.11219999997</v>
      </c>
      <c r="N59" s="13">
        <v>-36779.033600000002</v>
      </c>
      <c r="O59" s="13">
        <v>-3877.3033999999993</v>
      </c>
    </row>
    <row r="60" spans="1:15" s="6" customFormat="1" x14ac:dyDescent="0.2">
      <c r="A60" s="9">
        <f t="shared" si="22"/>
        <v>16</v>
      </c>
      <c r="B60" s="6" t="s">
        <v>50</v>
      </c>
      <c r="C60" s="9" t="str">
        <f t="shared" si="37"/>
        <v>Exhibit JDT-5, GAS RATE SPREAD DESIGN</v>
      </c>
      <c r="D60" s="16">
        <f t="shared" si="34"/>
        <v>63166308.150220007</v>
      </c>
      <c r="E60" s="16">
        <f t="shared" si="35"/>
        <v>22284891.966000002</v>
      </c>
      <c r="F60" s="16">
        <f t="shared" si="36"/>
        <v>4178527.7331999997</v>
      </c>
      <c r="G60" s="16"/>
      <c r="H60" s="16">
        <v>63166308.150220007</v>
      </c>
      <c r="I60" s="16">
        <v>0</v>
      </c>
      <c r="J60" s="16">
        <v>22281823.615800001</v>
      </c>
      <c r="K60" s="16">
        <v>3068.3501999999999</v>
      </c>
      <c r="L60" s="16">
        <v>2897698.23612</v>
      </c>
      <c r="M60" s="16">
        <v>1148423.3368799998</v>
      </c>
      <c r="N60" s="16">
        <v>119778.88256</v>
      </c>
      <c r="O60" s="16">
        <v>12627.277639999997</v>
      </c>
    </row>
    <row r="61" spans="1:15" s="6" customFormat="1" x14ac:dyDescent="0.2">
      <c r="A61" s="9">
        <f t="shared" si="22"/>
        <v>17</v>
      </c>
      <c r="B61" s="6" t="s">
        <v>34</v>
      </c>
      <c r="C61" s="9" t="str">
        <f>"("&amp;A58&amp;") +("&amp;A59&amp;") + ("&amp;A60&amp;")"</f>
        <v>(14) +(15) + (16)</v>
      </c>
      <c r="D61" s="12">
        <f>SUM(H61:I61)</f>
        <v>462565604.84142995</v>
      </c>
      <c r="E61" s="12">
        <f>SUM(J61:K61)</f>
        <v>148938661.87476</v>
      </c>
      <c r="F61" s="12">
        <f>SUM(L61:O61)</f>
        <v>27709033.164103441</v>
      </c>
      <c r="G61" s="12"/>
      <c r="H61" s="13">
        <f t="shared" ref="H61:O61" si="38">SUM(H58:H60)</f>
        <v>462565604.84142995</v>
      </c>
      <c r="I61" s="13">
        <f t="shared" si="38"/>
        <v>0</v>
      </c>
      <c r="J61" s="13">
        <f t="shared" si="38"/>
        <v>148913745.97152001</v>
      </c>
      <c r="K61" s="13">
        <f t="shared" si="38"/>
        <v>24915.90324</v>
      </c>
      <c r="L61" s="13">
        <f t="shared" si="38"/>
        <v>20328562.214609999</v>
      </c>
      <c r="M61" s="13">
        <f t="shared" si="38"/>
        <v>6022072.3646799996</v>
      </c>
      <c r="N61" s="13">
        <f t="shared" si="38"/>
        <v>1196051.664086319</v>
      </c>
      <c r="O61" s="13">
        <f t="shared" si="38"/>
        <v>162346.92072712406</v>
      </c>
    </row>
    <row r="62" spans="1:15" s="6" customFormat="1" x14ac:dyDescent="0.2">
      <c r="A62" s="9">
        <f t="shared" si="22"/>
        <v>18</v>
      </c>
      <c r="C62" s="9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s="6" customFormat="1" x14ac:dyDescent="0.2">
      <c r="A63" s="9">
        <f t="shared" si="22"/>
        <v>19</v>
      </c>
      <c r="B63" s="6" t="s">
        <v>36</v>
      </c>
      <c r="C63" s="9" t="str">
        <f t="shared" ref="C63:C64" si="39">C25</f>
        <v>Exhibit JDT-5, GAS RATE SPREAD DESIGN</v>
      </c>
      <c r="D63" s="12">
        <f t="shared" ref="D63:D64" si="40">SUM(H63:I63)</f>
        <v>125523025</v>
      </c>
      <c r="E63" s="12">
        <f t="shared" ref="E63:E64" si="41">SUM(J63:K63)</f>
        <v>27764452.18</v>
      </c>
      <c r="F63" s="12">
        <f t="shared" ref="F63:F64" si="42">SUM(L63:O63)</f>
        <v>2681672.1900000004</v>
      </c>
      <c r="G63" s="12"/>
      <c r="H63" s="13">
        <v>125523025</v>
      </c>
      <c r="I63" s="13">
        <v>0</v>
      </c>
      <c r="J63" s="13">
        <v>27755715.219999999</v>
      </c>
      <c r="K63" s="13">
        <v>8736.9600000000009</v>
      </c>
      <c r="L63" s="13">
        <v>2033538.9900000002</v>
      </c>
      <c r="M63" s="13">
        <v>436319.28</v>
      </c>
      <c r="N63" s="13">
        <v>167868.96</v>
      </c>
      <c r="O63" s="13">
        <v>43944.959999999999</v>
      </c>
    </row>
    <row r="64" spans="1:15" s="6" customFormat="1" x14ac:dyDescent="0.2">
      <c r="A64" s="9">
        <f t="shared" si="22"/>
        <v>20</v>
      </c>
      <c r="B64" s="6" t="s">
        <v>37</v>
      </c>
      <c r="C64" s="9" t="str">
        <f t="shared" si="39"/>
        <v>Exhibit JDT-5, GAS RATE SPREAD DESIGN</v>
      </c>
      <c r="D64" s="12">
        <f t="shared" si="40"/>
        <v>0</v>
      </c>
      <c r="E64" s="12">
        <f t="shared" si="41"/>
        <v>0</v>
      </c>
      <c r="F64" s="12">
        <f t="shared" si="42"/>
        <v>2114435.52</v>
      </c>
      <c r="G64" s="12"/>
      <c r="H64" s="13">
        <v>0</v>
      </c>
      <c r="I64" s="13">
        <v>0</v>
      </c>
      <c r="J64" s="13">
        <v>0</v>
      </c>
      <c r="K64" s="13">
        <v>0</v>
      </c>
      <c r="L64" s="13">
        <v>1976119.9500000002</v>
      </c>
      <c r="M64" s="13">
        <v>130702.8</v>
      </c>
      <c r="N64" s="13">
        <v>7612.77</v>
      </c>
      <c r="O64" s="13">
        <v>0</v>
      </c>
    </row>
    <row r="65" spans="1:15" s="6" customFormat="1" x14ac:dyDescent="0.2">
      <c r="A65" s="9">
        <f t="shared" si="22"/>
        <v>21</v>
      </c>
      <c r="B65" s="6" t="s">
        <v>38</v>
      </c>
      <c r="C65" s="9" t="str">
        <f>"("&amp;A63&amp;") + ("&amp;A64&amp;")"</f>
        <v>(19) + (20)</v>
      </c>
      <c r="D65" s="14">
        <f>SUM(D63:D64)</f>
        <v>125523025</v>
      </c>
      <c r="E65" s="14">
        <f>SUM(E63:E64)</f>
        <v>27764452.18</v>
      </c>
      <c r="F65" s="14">
        <f>SUM(F63:F64)</f>
        <v>4796107.7100000009</v>
      </c>
      <c r="G65" s="12"/>
      <c r="H65" s="14">
        <f t="shared" ref="H65:O65" si="43">SUM(H63:H64)</f>
        <v>125523025</v>
      </c>
      <c r="I65" s="14">
        <f t="shared" si="43"/>
        <v>0</v>
      </c>
      <c r="J65" s="14">
        <f t="shared" si="43"/>
        <v>27755715.219999999</v>
      </c>
      <c r="K65" s="14">
        <f t="shared" si="43"/>
        <v>8736.9600000000009</v>
      </c>
      <c r="L65" s="14">
        <f t="shared" si="43"/>
        <v>4009658.9400000004</v>
      </c>
      <c r="M65" s="14">
        <f t="shared" si="43"/>
        <v>567022.08000000007</v>
      </c>
      <c r="N65" s="14">
        <f t="shared" si="43"/>
        <v>175481.72999999998</v>
      </c>
      <c r="O65" s="14">
        <f t="shared" si="43"/>
        <v>43944.959999999999</v>
      </c>
    </row>
    <row r="66" spans="1:15" s="6" customFormat="1" x14ac:dyDescent="0.2">
      <c r="A66" s="9">
        <f t="shared" si="22"/>
        <v>22</v>
      </c>
      <c r="C66" s="9"/>
      <c r="D66" s="12"/>
      <c r="E66" s="12"/>
      <c r="F66" s="12"/>
      <c r="G66" s="13"/>
      <c r="H66" s="13"/>
      <c r="I66" s="13"/>
      <c r="J66" s="13"/>
      <c r="K66" s="13"/>
      <c r="L66" s="13"/>
      <c r="M66" s="13"/>
      <c r="N66" s="13"/>
      <c r="O66" s="13"/>
    </row>
    <row r="67" spans="1:15" s="6" customFormat="1" ht="12" thickBot="1" x14ac:dyDescent="0.25">
      <c r="A67" s="9">
        <f t="shared" si="22"/>
        <v>23</v>
      </c>
      <c r="B67" s="6" t="s">
        <v>39</v>
      </c>
      <c r="C67" s="9" t="str">
        <f>"("&amp;A61&amp;") - ("&amp;A65&amp;")"</f>
        <v>(17) - (21)</v>
      </c>
      <c r="D67" s="15">
        <f>D61-D65</f>
        <v>337042579.84142995</v>
      </c>
      <c r="E67" s="15">
        <f>E61-E65</f>
        <v>121174209.69475999</v>
      </c>
      <c r="F67" s="15">
        <f>F61-F65</f>
        <v>22912925.45410344</v>
      </c>
      <c r="G67" s="13"/>
      <c r="H67" s="15">
        <f t="shared" ref="H67:O67" si="44">H61-H65</f>
        <v>337042579.84142995</v>
      </c>
      <c r="I67" s="15">
        <f t="shared" si="44"/>
        <v>0</v>
      </c>
      <c r="J67" s="15">
        <f t="shared" si="44"/>
        <v>121158030.75152001</v>
      </c>
      <c r="K67" s="15">
        <f t="shared" si="44"/>
        <v>16178.943239999999</v>
      </c>
      <c r="L67" s="15">
        <f t="shared" si="44"/>
        <v>16318903.274609998</v>
      </c>
      <c r="M67" s="15">
        <f t="shared" si="44"/>
        <v>5455050.2846799996</v>
      </c>
      <c r="N67" s="15">
        <f t="shared" si="44"/>
        <v>1020569.9340863191</v>
      </c>
      <c r="O67" s="15">
        <f t="shared" si="44"/>
        <v>118401.96072712407</v>
      </c>
    </row>
    <row r="68" spans="1:15" s="6" customFormat="1" ht="12" thickTop="1" x14ac:dyDescent="0.2">
      <c r="A68" s="9">
        <f t="shared" si="22"/>
        <v>24</v>
      </c>
      <c r="G68" s="17"/>
    </row>
    <row r="69" spans="1:15" s="6" customFormat="1" x14ac:dyDescent="0.2">
      <c r="A69" s="9">
        <f t="shared" si="22"/>
        <v>25</v>
      </c>
      <c r="B69" s="6" t="s">
        <v>45</v>
      </c>
      <c r="D69" s="12">
        <f>D67-D55</f>
        <v>14874227.141569972</v>
      </c>
      <c r="E69" s="12">
        <f>E67-E55</f>
        <v>5924209.4312000275</v>
      </c>
      <c r="F69" s="12">
        <f>F67-F55</f>
        <v>980564.24229582399</v>
      </c>
      <c r="H69" s="12">
        <f t="shared" ref="H69:O69" si="45">H67-H55</f>
        <v>14874227.141569972</v>
      </c>
      <c r="I69" s="12">
        <f t="shared" si="45"/>
        <v>0</v>
      </c>
      <c r="J69" s="12">
        <f t="shared" si="45"/>
        <v>5923815.9592000246</v>
      </c>
      <c r="K69" s="12">
        <f t="shared" si="45"/>
        <v>393.47199999999793</v>
      </c>
      <c r="L69" s="12">
        <f t="shared" si="45"/>
        <v>595347.93876000121</v>
      </c>
      <c r="M69" s="12">
        <f t="shared" si="45"/>
        <v>384360.34325999953</v>
      </c>
      <c r="N69" s="12">
        <f t="shared" si="45"/>
        <v>-7605.883272223291</v>
      </c>
      <c r="O69" s="12">
        <f t="shared" si="45"/>
        <v>8461.843548045872</v>
      </c>
    </row>
    <row r="70" spans="1:15" ht="12" thickBot="1" x14ac:dyDescent="0.25">
      <c r="A70" s="9">
        <f t="shared" si="22"/>
        <v>26</v>
      </c>
      <c r="B70" s="1" t="s">
        <v>46</v>
      </c>
      <c r="D70" s="18"/>
      <c r="E70" s="18"/>
      <c r="F70" s="19">
        <f>SUM(D69:F69)</f>
        <v>21779000.815065823</v>
      </c>
      <c r="H70" s="18"/>
      <c r="I70" s="18"/>
      <c r="J70" s="18"/>
      <c r="K70" s="18"/>
      <c r="L70" s="18"/>
      <c r="M70" s="18"/>
      <c r="N70" s="18"/>
      <c r="O70" s="18"/>
    </row>
    <row r="71" spans="1:15" ht="12" thickTop="1" x14ac:dyDescent="0.2">
      <c r="E71" s="18">
        <v>30879714.934532735</v>
      </c>
      <c r="F71" s="12">
        <f>E71-F70</f>
        <v>9100714.119466912</v>
      </c>
    </row>
    <row r="72" spans="1:15" ht="4.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4" spans="1:15" x14ac:dyDescent="0.2">
      <c r="A74" s="53" t="str">
        <f>A1</f>
        <v>Puget Sound Energy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</row>
    <row r="75" spans="1:15" x14ac:dyDescent="0.2">
      <c r="A75" s="53" t="str">
        <f t="shared" ref="A75:A77" si="46">A2</f>
        <v>2022 General Rate Case (GRC)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</row>
    <row r="76" spans="1:15" x14ac:dyDescent="0.2">
      <c r="A76" s="53" t="str">
        <f t="shared" si="46"/>
        <v>Gas Decoupling Mechanism (Schedule 142)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</row>
    <row r="77" spans="1:15" x14ac:dyDescent="0.2">
      <c r="A77" s="53" t="str">
        <f t="shared" si="46"/>
        <v>Development of Decoupled Delivery Revenue by Decoupling Group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</row>
    <row r="78" spans="1:15" ht="15" x14ac:dyDescent="0.25">
      <c r="A78" s="53" t="s">
        <v>51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</row>
    <row r="79" spans="1: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">
      <c r="A80" s="4" t="s">
        <v>5</v>
      </c>
      <c r="B80" s="5"/>
      <c r="C80" s="5"/>
      <c r="D80" s="4" t="s">
        <v>6</v>
      </c>
      <c r="E80" s="4" t="s">
        <v>6</v>
      </c>
      <c r="F80" s="4" t="s">
        <v>6</v>
      </c>
      <c r="G80" s="5"/>
      <c r="H80" s="5"/>
      <c r="I80" s="5"/>
      <c r="J80" s="5"/>
      <c r="K80" s="5"/>
      <c r="L80" s="5"/>
      <c r="M80" s="5"/>
      <c r="N80" s="5"/>
      <c r="O80" s="5"/>
    </row>
    <row r="81" spans="1:15" x14ac:dyDescent="0.2">
      <c r="A81" s="7" t="s">
        <v>7</v>
      </c>
      <c r="B81" s="8"/>
      <c r="C81" s="7" t="s">
        <v>8</v>
      </c>
      <c r="D81" s="7" t="s">
        <v>9</v>
      </c>
      <c r="E81" s="7" t="s">
        <v>10</v>
      </c>
      <c r="F81" s="7" t="s">
        <v>11</v>
      </c>
      <c r="G81" s="7"/>
      <c r="H81" s="7" t="s">
        <v>12</v>
      </c>
      <c r="I81" s="7" t="s">
        <v>13</v>
      </c>
      <c r="J81" s="7" t="s">
        <v>14</v>
      </c>
      <c r="K81" s="7" t="s">
        <v>15</v>
      </c>
      <c r="L81" s="7" t="s">
        <v>16</v>
      </c>
      <c r="M81" s="7" t="s">
        <v>17</v>
      </c>
      <c r="N81" s="7" t="s">
        <v>18</v>
      </c>
      <c r="O81" s="7" t="s">
        <v>19</v>
      </c>
    </row>
    <row r="82" spans="1:15" x14ac:dyDescent="0.2">
      <c r="A82" s="6"/>
      <c r="B82" s="9" t="s">
        <v>20</v>
      </c>
      <c r="C82" s="9" t="s">
        <v>21</v>
      </c>
      <c r="D82" s="9" t="s">
        <v>22</v>
      </c>
      <c r="E82" s="9" t="s">
        <v>23</v>
      </c>
      <c r="F82" s="9" t="s">
        <v>24</v>
      </c>
      <c r="G82" s="9"/>
      <c r="H82" s="9" t="s">
        <v>25</v>
      </c>
      <c r="I82" s="9" t="s">
        <v>26</v>
      </c>
      <c r="J82" s="9" t="s">
        <v>27</v>
      </c>
      <c r="K82" s="9" t="s">
        <v>28</v>
      </c>
      <c r="L82" s="9" t="s">
        <v>29</v>
      </c>
      <c r="M82" s="9" t="s">
        <v>30</v>
      </c>
      <c r="N82" s="9" t="s">
        <v>31</v>
      </c>
      <c r="O82" s="9" t="s">
        <v>32</v>
      </c>
    </row>
    <row r="83" spans="1:15" x14ac:dyDescent="0.2">
      <c r="A83" s="9">
        <v>1</v>
      </c>
      <c r="B83" s="10" t="s">
        <v>33</v>
      </c>
      <c r="C83" s="9"/>
      <c r="D83" s="9"/>
      <c r="E83" s="6"/>
      <c r="F83" s="6"/>
      <c r="G83" s="6"/>
      <c r="H83" s="6"/>
      <c r="I83" s="6"/>
      <c r="J83" s="9"/>
      <c r="K83" s="9"/>
      <c r="L83" s="9"/>
      <c r="M83" s="9"/>
      <c r="N83" s="9"/>
      <c r="O83" s="9"/>
    </row>
    <row r="84" spans="1:15" x14ac:dyDescent="0.2">
      <c r="A84" s="9">
        <f>A83+1</f>
        <v>2</v>
      </c>
      <c r="B84" s="6" t="s">
        <v>41</v>
      </c>
      <c r="C84" s="9" t="str">
        <f>C58</f>
        <v>Exhibit JDT-5, GAS RATE SPREAD DESIGN</v>
      </c>
      <c r="D84" s="12"/>
      <c r="E84" s="12"/>
      <c r="F84" s="12"/>
      <c r="G84" s="12"/>
      <c r="H84" s="13"/>
      <c r="I84" s="13"/>
      <c r="J84" s="13"/>
      <c r="K84" s="13"/>
      <c r="L84" s="13"/>
      <c r="M84" s="13"/>
      <c r="N84" s="13"/>
      <c r="O84" s="13"/>
    </row>
    <row r="85" spans="1:15" x14ac:dyDescent="0.2">
      <c r="A85" s="9">
        <f t="shared" ref="A85:A108" si="47">A84+1</f>
        <v>3</v>
      </c>
      <c r="B85" s="6" t="s">
        <v>43</v>
      </c>
      <c r="C85" s="9" t="str">
        <f t="shared" ref="C85:C86" si="48">C59</f>
        <v>Exhibit JDT-5, GAS RATE SPREAD DESIGN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x14ac:dyDescent="0.2">
      <c r="A86" s="9">
        <f t="shared" si="47"/>
        <v>4</v>
      </c>
      <c r="B86" s="6" t="s">
        <v>44</v>
      </c>
      <c r="C86" s="9" t="str">
        <f t="shared" si="48"/>
        <v>Exhibit JDT-5, GAS RATE SPREAD DESIGN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 x14ac:dyDescent="0.2">
      <c r="A87" s="9">
        <f t="shared" si="47"/>
        <v>5</v>
      </c>
      <c r="B87" s="6" t="s">
        <v>34</v>
      </c>
      <c r="C87" s="9" t="str">
        <f>"("&amp;A84&amp;") +("&amp;A85&amp;") + ("&amp;A86&amp;")"</f>
        <v>(2) +(3) + (4)</v>
      </c>
      <c r="D87" s="12"/>
      <c r="E87" s="12"/>
      <c r="F87" s="12"/>
      <c r="G87" s="12"/>
      <c r="H87" s="13"/>
      <c r="I87" s="13"/>
      <c r="J87" s="13"/>
      <c r="K87" s="13"/>
      <c r="L87" s="13"/>
      <c r="M87" s="13"/>
      <c r="N87" s="13"/>
      <c r="O87" s="13"/>
    </row>
    <row r="88" spans="1:15" x14ac:dyDescent="0.2">
      <c r="A88" s="9">
        <f t="shared" si="47"/>
        <v>6</v>
      </c>
      <c r="B88" s="6"/>
      <c r="C88" s="9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x14ac:dyDescent="0.2">
      <c r="A89" s="9">
        <f t="shared" si="47"/>
        <v>7</v>
      </c>
      <c r="B89" s="6" t="s">
        <v>36</v>
      </c>
      <c r="C89" s="9" t="str">
        <f t="shared" ref="C89:C90" si="49">C63</f>
        <v>Exhibit JDT-5, GAS RATE SPREAD DESIGN</v>
      </c>
      <c r="D89" s="12"/>
      <c r="E89" s="12"/>
      <c r="F89" s="12"/>
      <c r="G89" s="12"/>
      <c r="H89" s="13"/>
      <c r="I89" s="13"/>
      <c r="J89" s="13"/>
      <c r="K89" s="13"/>
      <c r="L89" s="13"/>
      <c r="M89" s="13"/>
      <c r="N89" s="13"/>
      <c r="O89" s="13"/>
    </row>
    <row r="90" spans="1:15" x14ac:dyDescent="0.2">
      <c r="A90" s="9">
        <f t="shared" si="47"/>
        <v>8</v>
      </c>
      <c r="B90" s="6" t="s">
        <v>37</v>
      </c>
      <c r="C90" s="9" t="str">
        <f t="shared" si="49"/>
        <v>Exhibit JDT-5, GAS RATE SPREAD DESIGN</v>
      </c>
      <c r="D90" s="12"/>
      <c r="E90" s="12"/>
      <c r="F90" s="12"/>
      <c r="G90" s="12"/>
      <c r="H90" s="13"/>
      <c r="I90" s="13"/>
      <c r="J90" s="13"/>
      <c r="K90" s="13"/>
      <c r="L90" s="13"/>
      <c r="M90" s="13"/>
      <c r="N90" s="13"/>
      <c r="O90" s="13"/>
    </row>
    <row r="91" spans="1:15" x14ac:dyDescent="0.2">
      <c r="A91" s="9">
        <f t="shared" si="47"/>
        <v>9</v>
      </c>
      <c r="B91" s="6" t="s">
        <v>38</v>
      </c>
      <c r="C91" s="9" t="str">
        <f>"("&amp;A89&amp;") + ("&amp;A90&amp;")"</f>
        <v>(7) + (8)</v>
      </c>
      <c r="D91" s="14"/>
      <c r="E91" s="14"/>
      <c r="F91" s="14"/>
      <c r="G91" s="12"/>
      <c r="H91" s="14"/>
      <c r="I91" s="14"/>
      <c r="J91" s="14"/>
      <c r="K91" s="14"/>
      <c r="L91" s="14"/>
      <c r="M91" s="14"/>
      <c r="N91" s="14"/>
      <c r="O91" s="14"/>
    </row>
    <row r="92" spans="1:15" x14ac:dyDescent="0.2">
      <c r="A92" s="9">
        <f t="shared" si="47"/>
        <v>10</v>
      </c>
      <c r="B92" s="6"/>
      <c r="C92" s="9"/>
      <c r="D92" s="12"/>
      <c r="E92" s="12"/>
      <c r="F92" s="12"/>
      <c r="G92" s="13"/>
      <c r="H92" s="13"/>
      <c r="I92" s="13"/>
      <c r="J92" s="13"/>
      <c r="K92" s="13"/>
      <c r="L92" s="13"/>
      <c r="M92" s="13"/>
      <c r="N92" s="13"/>
      <c r="O92" s="13"/>
    </row>
    <row r="93" spans="1:15" ht="12" thickBot="1" x14ac:dyDescent="0.25">
      <c r="A93" s="9">
        <f t="shared" si="47"/>
        <v>11</v>
      </c>
      <c r="B93" s="6" t="s">
        <v>39</v>
      </c>
      <c r="C93" s="9" t="str">
        <f>"("&amp;A87&amp;") - ("&amp;A91&amp;")"</f>
        <v>(5) - (9)</v>
      </c>
      <c r="D93" s="15"/>
      <c r="E93" s="15"/>
      <c r="F93" s="15"/>
      <c r="G93" s="13"/>
      <c r="H93" s="15"/>
      <c r="I93" s="15"/>
      <c r="J93" s="15"/>
      <c r="K93" s="15"/>
      <c r="L93" s="15"/>
      <c r="M93" s="15"/>
      <c r="N93" s="15"/>
      <c r="O93" s="15"/>
    </row>
    <row r="94" spans="1:15" s="6" customFormat="1" ht="12" thickTop="1" x14ac:dyDescent="0.2">
      <c r="A94" s="9">
        <f t="shared" si="47"/>
        <v>12</v>
      </c>
      <c r="C94" s="9" t="s">
        <v>48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5" s="6" customFormat="1" x14ac:dyDescent="0.2">
      <c r="A95" s="9">
        <f t="shared" si="47"/>
        <v>13</v>
      </c>
      <c r="B95" s="10" t="s">
        <v>40</v>
      </c>
      <c r="C95" s="9"/>
      <c r="D95" s="9"/>
      <c r="J95" s="9"/>
      <c r="K95" s="9"/>
      <c r="L95" s="9"/>
      <c r="M95" s="9"/>
      <c r="N95" s="9"/>
      <c r="O95" s="9"/>
    </row>
    <row r="96" spans="1:15" s="6" customFormat="1" x14ac:dyDescent="0.2">
      <c r="A96" s="9">
        <f t="shared" si="47"/>
        <v>14</v>
      </c>
      <c r="B96" s="6" t="s">
        <v>41</v>
      </c>
      <c r="C96" s="9" t="str">
        <f t="shared" ref="C96:C98" si="50">C58</f>
        <v>Exhibit JDT-5, GAS RATE SPREAD DESIGN</v>
      </c>
      <c r="D96" s="12"/>
      <c r="E96" s="12"/>
      <c r="F96" s="12"/>
      <c r="G96" s="12"/>
      <c r="H96" s="13"/>
      <c r="I96" s="13"/>
      <c r="J96" s="13"/>
      <c r="K96" s="13"/>
      <c r="L96" s="13"/>
      <c r="M96" s="13"/>
      <c r="N96" s="13"/>
      <c r="O96" s="13"/>
    </row>
    <row r="97" spans="1:15" s="6" customFormat="1" x14ac:dyDescent="0.2">
      <c r="A97" s="9">
        <f t="shared" si="47"/>
        <v>15</v>
      </c>
      <c r="B97" s="6" t="s">
        <v>49</v>
      </c>
      <c r="C97" s="9" t="str">
        <f t="shared" si="50"/>
        <v>Exhibit JDT-5, GAS RATE SPREAD DESIGN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s="6" customFormat="1" x14ac:dyDescent="0.2">
      <c r="A98" s="9">
        <f t="shared" si="47"/>
        <v>16</v>
      </c>
      <c r="B98" s="6" t="s">
        <v>50</v>
      </c>
      <c r="C98" s="9" t="str">
        <f t="shared" si="50"/>
        <v>Exhibit JDT-5, GAS RATE SPREAD DESIGN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 s="6" customFormat="1" x14ac:dyDescent="0.2">
      <c r="A99" s="9">
        <f t="shared" si="47"/>
        <v>17</v>
      </c>
      <c r="B99" s="6" t="s">
        <v>34</v>
      </c>
      <c r="C99" s="9" t="str">
        <f>"("&amp;A96&amp;") +("&amp;A97&amp;") + ("&amp;A98&amp;")"</f>
        <v>(14) +(15) + (16)</v>
      </c>
      <c r="D99" s="12"/>
      <c r="E99" s="12"/>
      <c r="F99" s="12"/>
      <c r="G99" s="12"/>
      <c r="H99" s="13"/>
      <c r="I99" s="13"/>
      <c r="J99" s="13"/>
      <c r="K99" s="13"/>
      <c r="L99" s="13"/>
      <c r="M99" s="13"/>
      <c r="N99" s="13"/>
      <c r="O99" s="13"/>
    </row>
    <row r="100" spans="1:15" s="6" customFormat="1" x14ac:dyDescent="0.2">
      <c r="A100" s="9">
        <f t="shared" si="47"/>
        <v>18</v>
      </c>
      <c r="C100" s="9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15" s="6" customFormat="1" x14ac:dyDescent="0.2">
      <c r="A101" s="9">
        <f t="shared" si="47"/>
        <v>19</v>
      </c>
      <c r="B101" s="6" t="s">
        <v>36</v>
      </c>
      <c r="C101" s="9" t="str">
        <f t="shared" ref="C101:C102" si="51">C63</f>
        <v>Exhibit JDT-5, GAS RATE SPREAD DESIGN</v>
      </c>
      <c r="D101" s="12"/>
      <c r="E101" s="12"/>
      <c r="F101" s="12"/>
      <c r="G101" s="12"/>
      <c r="H101" s="13"/>
      <c r="I101" s="13"/>
      <c r="J101" s="13"/>
      <c r="K101" s="13"/>
      <c r="L101" s="13"/>
      <c r="M101" s="13"/>
      <c r="N101" s="13"/>
      <c r="O101" s="13"/>
    </row>
    <row r="102" spans="1:15" s="6" customFormat="1" x14ac:dyDescent="0.2">
      <c r="A102" s="9">
        <f t="shared" si="47"/>
        <v>20</v>
      </c>
      <c r="B102" s="6" t="s">
        <v>37</v>
      </c>
      <c r="C102" s="9" t="str">
        <f t="shared" si="51"/>
        <v>Exhibit JDT-5, GAS RATE SPREAD DESIGN</v>
      </c>
      <c r="D102" s="12"/>
      <c r="E102" s="12"/>
      <c r="F102" s="12"/>
      <c r="G102" s="12"/>
      <c r="H102" s="13"/>
      <c r="I102" s="13"/>
      <c r="J102" s="13"/>
      <c r="K102" s="13"/>
      <c r="L102" s="13"/>
      <c r="M102" s="13"/>
      <c r="N102" s="13"/>
      <c r="O102" s="13"/>
    </row>
    <row r="103" spans="1:15" s="6" customFormat="1" x14ac:dyDescent="0.2">
      <c r="A103" s="9">
        <f t="shared" si="47"/>
        <v>21</v>
      </c>
      <c r="B103" s="6" t="s">
        <v>38</v>
      </c>
      <c r="C103" s="9" t="str">
        <f>"("&amp;A101&amp;") + ("&amp;A102&amp;")"</f>
        <v>(19) + (20)</v>
      </c>
      <c r="D103" s="14"/>
      <c r="E103" s="14"/>
      <c r="F103" s="14"/>
      <c r="G103" s="12"/>
      <c r="H103" s="14"/>
      <c r="I103" s="14"/>
      <c r="J103" s="14"/>
      <c r="K103" s="14"/>
      <c r="L103" s="14"/>
      <c r="M103" s="14"/>
      <c r="N103" s="14"/>
      <c r="O103" s="14"/>
    </row>
    <row r="104" spans="1:15" s="6" customFormat="1" x14ac:dyDescent="0.2">
      <c r="A104" s="9">
        <f t="shared" si="47"/>
        <v>22</v>
      </c>
      <c r="C104" s="9"/>
      <c r="D104" s="12"/>
      <c r="E104" s="12"/>
      <c r="F104" s="12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s="6" customFormat="1" ht="12" thickBot="1" x14ac:dyDescent="0.25">
      <c r="A105" s="9">
        <f t="shared" si="47"/>
        <v>23</v>
      </c>
      <c r="B105" s="6" t="s">
        <v>39</v>
      </c>
      <c r="C105" s="9" t="str">
        <f>"("&amp;A99&amp;") - ("&amp;A103&amp;")"</f>
        <v>(17) - (21)</v>
      </c>
      <c r="D105" s="15"/>
      <c r="E105" s="15"/>
      <c r="F105" s="15"/>
      <c r="G105" s="13"/>
      <c r="H105" s="15"/>
      <c r="I105" s="15"/>
      <c r="J105" s="15"/>
      <c r="K105" s="15"/>
      <c r="L105" s="15"/>
      <c r="M105" s="15"/>
      <c r="N105" s="15"/>
      <c r="O105" s="15"/>
    </row>
    <row r="106" spans="1:15" s="6" customFormat="1" ht="12" thickTop="1" x14ac:dyDescent="0.2">
      <c r="A106" s="9">
        <f t="shared" si="47"/>
        <v>24</v>
      </c>
      <c r="G106" s="17"/>
    </row>
    <row r="107" spans="1:15" s="6" customFormat="1" x14ac:dyDescent="0.2">
      <c r="A107" s="9">
        <f t="shared" si="47"/>
        <v>25</v>
      </c>
      <c r="B107" s="6" t="s">
        <v>45</v>
      </c>
      <c r="D107" s="12"/>
      <c r="E107" s="12"/>
      <c r="F107" s="12"/>
      <c r="H107" s="12"/>
      <c r="I107" s="12"/>
      <c r="J107" s="12"/>
      <c r="K107" s="12"/>
      <c r="L107" s="12"/>
      <c r="M107" s="12"/>
      <c r="N107" s="12"/>
      <c r="O107" s="12"/>
    </row>
    <row r="108" spans="1:15" s="6" customFormat="1" ht="12" thickBot="1" x14ac:dyDescent="0.25">
      <c r="A108" s="9">
        <f t="shared" si="47"/>
        <v>26</v>
      </c>
      <c r="B108" s="6" t="s">
        <v>46</v>
      </c>
      <c r="D108" s="12"/>
      <c r="E108" s="12"/>
      <c r="F108" s="15"/>
      <c r="H108" s="12"/>
      <c r="I108" s="12"/>
      <c r="J108" s="12"/>
      <c r="K108" s="12"/>
      <c r="L108" s="12"/>
      <c r="M108" s="12"/>
      <c r="N108" s="12"/>
      <c r="O108" s="12"/>
    </row>
    <row r="109" spans="1:15" s="6" customFormat="1" ht="12" thickTop="1" x14ac:dyDescent="0.2">
      <c r="E109" s="18"/>
      <c r="F109" s="12"/>
    </row>
    <row r="110" spans="1:15" s="6" customFormat="1" x14ac:dyDescent="0.2"/>
  </sheetData>
  <mergeCells count="15">
    <mergeCell ref="A36:O36"/>
    <mergeCell ref="A1:O1"/>
    <mergeCell ref="A2:O2"/>
    <mergeCell ref="A3:O3"/>
    <mergeCell ref="A4:O4"/>
    <mergeCell ref="A5:O5"/>
    <mergeCell ref="A76:O76"/>
    <mergeCell ref="A77:O77"/>
    <mergeCell ref="A78:O78"/>
    <mergeCell ref="A37:O37"/>
    <mergeCell ref="A38:O38"/>
    <mergeCell ref="A39:O39"/>
    <mergeCell ref="A40:O40"/>
    <mergeCell ref="A74:O74"/>
    <mergeCell ref="A75:O75"/>
  </mergeCells>
  <printOptions horizontalCentered="1"/>
  <pageMargins left="0.45" right="0.45" top="0.75" bottom="0.75" header="0.3" footer="0.3"/>
  <pageSetup scale="57" fitToHeight="3" orientation="landscape" blackAndWhite="1" horizontalDpi="1200" verticalDpi="1200" r:id="rId1"/>
  <headerFooter>
    <oddFooter>&amp;R&amp;A
 Page &amp;P of &amp;N</oddFooter>
  </headerFooter>
  <rowBreaks count="2" manualBreakCount="2">
    <brk id="35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7"/>
  <sheetViews>
    <sheetView zoomScaleNormal="100" workbookViewId="0">
      <pane ySplit="8" topLeftCell="A9" activePane="bottomLeft" state="frozen"/>
      <selection activeCell="J33" sqref="J33"/>
      <selection pane="bottomLeft" activeCell="J33" sqref="J33"/>
    </sheetView>
  </sheetViews>
  <sheetFormatPr defaultColWidth="9.140625" defaultRowHeight="11.25" x14ac:dyDescent="0.2"/>
  <cols>
    <col min="1" max="1" width="5.28515625" style="1" customWidth="1"/>
    <col min="2" max="2" width="42.7109375" style="1" bestFit="1" customWidth="1"/>
    <col min="3" max="3" width="41.140625" style="1" bestFit="1" customWidth="1"/>
    <col min="4" max="4" width="16.140625" style="1" bestFit="1" customWidth="1"/>
    <col min="5" max="5" width="11.5703125" style="1" bestFit="1" customWidth="1"/>
    <col min="6" max="6" width="13.7109375" style="1" bestFit="1" customWidth="1"/>
    <col min="7" max="16384" width="9.140625" style="1"/>
  </cols>
  <sheetData>
    <row r="1" spans="1:6" x14ac:dyDescent="0.2">
      <c r="A1" s="53" t="s">
        <v>0</v>
      </c>
      <c r="B1" s="53"/>
      <c r="C1" s="53"/>
      <c r="D1" s="53"/>
      <c r="E1" s="53"/>
      <c r="F1" s="53"/>
    </row>
    <row r="2" spans="1:6" x14ac:dyDescent="0.2">
      <c r="A2" s="53" t="str">
        <f>'Exh. JDT-7 (Delivery Rev)'!A2</f>
        <v>2022 General Rate Case (GRC)</v>
      </c>
      <c r="B2" s="53"/>
      <c r="C2" s="53"/>
      <c r="D2" s="53"/>
      <c r="E2" s="53"/>
      <c r="F2" s="53"/>
    </row>
    <row r="3" spans="1:6" x14ac:dyDescent="0.2">
      <c r="A3" s="53" t="s">
        <v>2</v>
      </c>
      <c r="B3" s="53"/>
      <c r="C3" s="53"/>
      <c r="D3" s="53"/>
      <c r="E3" s="53"/>
      <c r="F3" s="53"/>
    </row>
    <row r="4" spans="1:6" x14ac:dyDescent="0.2">
      <c r="A4" s="53" t="s">
        <v>52</v>
      </c>
      <c r="B4" s="53"/>
      <c r="C4" s="53"/>
      <c r="D4" s="53"/>
      <c r="E4" s="53"/>
      <c r="F4" s="53"/>
    </row>
    <row r="5" spans="1:6" x14ac:dyDescent="0.2">
      <c r="A5" s="53" t="str">
        <f>'Exh. JDT-7 (Delivery Rev)'!A5</f>
        <v>Proposed Effective January 1, 2023</v>
      </c>
      <c r="B5" s="53"/>
      <c r="C5" s="53"/>
      <c r="D5" s="53"/>
      <c r="E5" s="53"/>
      <c r="F5" s="53"/>
    </row>
    <row r="6" spans="1:6" x14ac:dyDescent="0.2">
      <c r="A6" s="6"/>
      <c r="B6" s="6"/>
      <c r="C6" s="6"/>
      <c r="D6" s="6"/>
      <c r="E6" s="6"/>
      <c r="F6" s="6"/>
    </row>
    <row r="7" spans="1:6" x14ac:dyDescent="0.2">
      <c r="A7" s="4" t="s">
        <v>5</v>
      </c>
      <c r="B7" s="6"/>
      <c r="C7" s="6"/>
      <c r="D7" s="4" t="s">
        <v>6</v>
      </c>
      <c r="E7" s="4" t="s">
        <v>6</v>
      </c>
      <c r="F7" s="4" t="s">
        <v>6</v>
      </c>
    </row>
    <row r="8" spans="1:6" x14ac:dyDescent="0.2">
      <c r="A8" s="7" t="s">
        <v>7</v>
      </c>
      <c r="B8" s="21"/>
      <c r="C8" s="7" t="s">
        <v>8</v>
      </c>
      <c r="D8" s="7" t="s">
        <v>9</v>
      </c>
      <c r="E8" s="7" t="s">
        <v>10</v>
      </c>
      <c r="F8" s="7" t="s">
        <v>11</v>
      </c>
    </row>
    <row r="9" spans="1:6" x14ac:dyDescent="0.2">
      <c r="A9" s="6"/>
      <c r="B9" s="9" t="s">
        <v>20</v>
      </c>
      <c r="C9" s="9" t="s">
        <v>21</v>
      </c>
      <c r="D9" s="9" t="s">
        <v>53</v>
      </c>
      <c r="E9" s="9" t="s">
        <v>54</v>
      </c>
      <c r="F9" s="9" t="s">
        <v>55</v>
      </c>
    </row>
    <row r="10" spans="1:6" x14ac:dyDescent="0.2">
      <c r="A10" s="9">
        <v>1</v>
      </c>
      <c r="B10" s="10" t="s">
        <v>33</v>
      </c>
      <c r="C10" s="9"/>
      <c r="D10" s="9"/>
      <c r="E10" s="9"/>
      <c r="F10" s="9"/>
    </row>
    <row r="11" spans="1:6" x14ac:dyDescent="0.2">
      <c r="A11" s="9">
        <f>A10+1</f>
        <v>2</v>
      </c>
      <c r="B11" s="6" t="s">
        <v>56</v>
      </c>
      <c r="C11" s="11" t="s">
        <v>57</v>
      </c>
      <c r="D11" s="12">
        <f>'Exh. JDT-7 (Delivery Rev)'!D17</f>
        <v>255664962.97000003</v>
      </c>
      <c r="E11" s="12">
        <f>'Exh. JDT-7 (Delivery Rev)'!E17</f>
        <v>92094100.75999999</v>
      </c>
      <c r="F11" s="12">
        <f>'Exh. JDT-7 (Delivery Rev)'!F17</f>
        <v>18177444.90333347</v>
      </c>
    </row>
    <row r="12" spans="1:6" x14ac:dyDescent="0.2">
      <c r="A12" s="9">
        <f t="shared" ref="A12:A20" si="0">A11+1</f>
        <v>3</v>
      </c>
      <c r="B12" s="6" t="s">
        <v>58</v>
      </c>
      <c r="C12" s="11" t="s">
        <v>59</v>
      </c>
      <c r="D12" s="22">
        <v>772124</v>
      </c>
      <c r="E12" s="22">
        <v>56692</v>
      </c>
      <c r="F12" s="22">
        <v>1670</v>
      </c>
    </row>
    <row r="13" spans="1:6" ht="12" thickBot="1" x14ac:dyDescent="0.25">
      <c r="A13" s="9">
        <f t="shared" si="0"/>
        <v>4</v>
      </c>
      <c r="B13" s="6" t="s">
        <v>60</v>
      </c>
      <c r="C13" s="9" t="str">
        <f>"("&amp;A11&amp;") / ("&amp;A12&amp;")"</f>
        <v>(2) / (3)</v>
      </c>
      <c r="D13" s="23">
        <f>ROUND(D11/D12,2)</f>
        <v>331.12</v>
      </c>
      <c r="E13" s="23">
        <f>ROUND(E11/E12,2)</f>
        <v>1624.46</v>
      </c>
      <c r="F13" s="23">
        <f>ROUND(F11/F12,2)</f>
        <v>10884.7</v>
      </c>
    </row>
    <row r="14" spans="1:6" ht="12" thickTop="1" x14ac:dyDescent="0.2">
      <c r="A14" s="9">
        <f t="shared" si="0"/>
        <v>5</v>
      </c>
      <c r="B14" s="10"/>
      <c r="C14" s="9"/>
      <c r="D14" s="9"/>
      <c r="E14" s="9"/>
      <c r="F14" s="9"/>
    </row>
    <row r="15" spans="1:6" x14ac:dyDescent="0.2">
      <c r="A15" s="9">
        <f t="shared" si="0"/>
        <v>6</v>
      </c>
      <c r="B15" s="10" t="s">
        <v>40</v>
      </c>
      <c r="C15" s="9"/>
      <c r="D15" s="9"/>
      <c r="E15" s="9"/>
      <c r="F15" s="9"/>
    </row>
    <row r="16" spans="1:6" x14ac:dyDescent="0.2">
      <c r="A16" s="9">
        <f t="shared" si="0"/>
        <v>7</v>
      </c>
      <c r="B16" s="6" t="s">
        <v>56</v>
      </c>
      <c r="C16" s="11" t="str">
        <f>C11</f>
        <v>Exhibit JDT-7, Delivery Rev</v>
      </c>
      <c r="D16" s="12">
        <f>'Exh. JDT-7 (Delivery Rev)'!D29</f>
        <v>322168352.69985998</v>
      </c>
      <c r="E16" s="12">
        <f>'Exh. JDT-7 (Delivery Rev)'!E29</f>
        <v>115250000.26355997</v>
      </c>
      <c r="F16" s="12">
        <f>'Exh. JDT-7 (Delivery Rev)'!F29</f>
        <v>21932361.211807616</v>
      </c>
    </row>
    <row r="17" spans="1:6" x14ac:dyDescent="0.2">
      <c r="A17" s="9">
        <f t="shared" si="0"/>
        <v>8</v>
      </c>
      <c r="B17" s="6" t="s">
        <v>61</v>
      </c>
      <c r="C17" s="11" t="s">
        <v>62</v>
      </c>
      <c r="D17" s="22">
        <v>820442.75</v>
      </c>
      <c r="E17" s="22">
        <v>58322.25</v>
      </c>
      <c r="F17" s="22">
        <v>1509.25</v>
      </c>
    </row>
    <row r="18" spans="1:6" ht="12" thickBot="1" x14ac:dyDescent="0.25">
      <c r="A18" s="9">
        <f t="shared" si="0"/>
        <v>9</v>
      </c>
      <c r="B18" s="6" t="s">
        <v>60</v>
      </c>
      <c r="C18" s="9" t="str">
        <f>"("&amp;A16&amp;") / ("&amp;A17&amp;")"</f>
        <v>(7) / (8)</v>
      </c>
      <c r="D18" s="23">
        <f>ROUND(D16/D17,2)</f>
        <v>392.68</v>
      </c>
      <c r="E18" s="23">
        <f>ROUND(E16/E17,2)</f>
        <v>1976.09</v>
      </c>
      <c r="F18" s="23">
        <f>ROUND(F16/F17,2)</f>
        <v>14531.96</v>
      </c>
    </row>
    <row r="19" spans="1:6" ht="12" thickTop="1" x14ac:dyDescent="0.2">
      <c r="A19" s="9">
        <f t="shared" si="0"/>
        <v>10</v>
      </c>
      <c r="B19" s="6"/>
      <c r="C19" s="6"/>
      <c r="D19" s="6"/>
      <c r="E19" s="6"/>
      <c r="F19" s="6"/>
    </row>
    <row r="20" spans="1:6" x14ac:dyDescent="0.2">
      <c r="A20" s="9">
        <f t="shared" si="0"/>
        <v>11</v>
      </c>
      <c r="B20" s="1" t="s">
        <v>63</v>
      </c>
      <c r="D20" s="18">
        <f>D18-D13</f>
        <v>61.56</v>
      </c>
      <c r="E20" s="18">
        <f>E18-E13</f>
        <v>351.62999999999988</v>
      </c>
      <c r="F20" s="18">
        <f>F18-F13</f>
        <v>3647.2599999999984</v>
      </c>
    </row>
    <row r="22" spans="1:6" ht="4.5" customHeight="1" x14ac:dyDescent="0.2">
      <c r="A22" s="20"/>
      <c r="B22" s="20"/>
      <c r="C22" s="20"/>
      <c r="D22" s="20"/>
      <c r="E22" s="20"/>
      <c r="F22" s="20"/>
    </row>
    <row r="24" spans="1:6" x14ac:dyDescent="0.2">
      <c r="A24" s="53" t="str">
        <f>A1</f>
        <v>Puget Sound Energy</v>
      </c>
      <c r="B24" s="53"/>
      <c r="C24" s="53"/>
      <c r="D24" s="53"/>
      <c r="E24" s="53"/>
      <c r="F24" s="53"/>
    </row>
    <row r="25" spans="1:6" x14ac:dyDescent="0.2">
      <c r="A25" s="53" t="str">
        <f t="shared" ref="A25:A27" si="1">A2</f>
        <v>2022 General Rate Case (GRC)</v>
      </c>
      <c r="B25" s="53"/>
      <c r="C25" s="53"/>
      <c r="D25" s="53"/>
      <c r="E25" s="53"/>
      <c r="F25" s="53"/>
    </row>
    <row r="26" spans="1:6" x14ac:dyDescent="0.2">
      <c r="A26" s="53" t="str">
        <f t="shared" si="1"/>
        <v>Gas Decoupling Mechanism (Schedule 142)</v>
      </c>
      <c r="B26" s="53"/>
      <c r="C26" s="53"/>
      <c r="D26" s="53"/>
      <c r="E26" s="53"/>
      <c r="F26" s="53"/>
    </row>
    <row r="27" spans="1:6" x14ac:dyDescent="0.2">
      <c r="A27" s="53" t="str">
        <f t="shared" si="1"/>
        <v>Development of Allowed Delivery Revenue Per Customer</v>
      </c>
      <c r="B27" s="53"/>
      <c r="C27" s="53"/>
      <c r="D27" s="53"/>
      <c r="E27" s="53"/>
      <c r="F27" s="53"/>
    </row>
    <row r="28" spans="1:6" x14ac:dyDescent="0.2">
      <c r="A28" s="53" t="str">
        <f>'Exh. JDT-7 (Delivery Rev)'!A40:O40</f>
        <v>Proposed Effective January 1, 2024</v>
      </c>
      <c r="B28" s="53"/>
      <c r="C28" s="53"/>
      <c r="D28" s="53"/>
      <c r="E28" s="53"/>
      <c r="F28" s="53"/>
    </row>
    <row r="29" spans="1:6" x14ac:dyDescent="0.2">
      <c r="A29" s="6"/>
      <c r="B29" s="6"/>
      <c r="C29" s="6"/>
      <c r="D29" s="6"/>
      <c r="E29" s="6"/>
      <c r="F29" s="6"/>
    </row>
    <row r="30" spans="1:6" x14ac:dyDescent="0.2">
      <c r="A30" s="4" t="s">
        <v>5</v>
      </c>
      <c r="B30" s="6"/>
      <c r="C30" s="6"/>
      <c r="D30" s="4" t="s">
        <v>6</v>
      </c>
      <c r="E30" s="4" t="s">
        <v>6</v>
      </c>
      <c r="F30" s="4" t="s">
        <v>6</v>
      </c>
    </row>
    <row r="31" spans="1:6" x14ac:dyDescent="0.2">
      <c r="A31" s="7" t="s">
        <v>7</v>
      </c>
      <c r="B31" s="21"/>
      <c r="C31" s="7" t="s">
        <v>8</v>
      </c>
      <c r="D31" s="7" t="s">
        <v>9</v>
      </c>
      <c r="E31" s="7" t="s">
        <v>10</v>
      </c>
      <c r="F31" s="7" t="s">
        <v>11</v>
      </c>
    </row>
    <row r="32" spans="1:6" x14ac:dyDescent="0.2">
      <c r="A32" s="6"/>
      <c r="B32" s="9" t="s">
        <v>20</v>
      </c>
      <c r="C32" s="9" t="s">
        <v>21</v>
      </c>
      <c r="D32" s="9" t="s">
        <v>53</v>
      </c>
      <c r="E32" s="9" t="s">
        <v>54</v>
      </c>
      <c r="F32" s="9" t="s">
        <v>55</v>
      </c>
    </row>
    <row r="33" spans="1:7" x14ac:dyDescent="0.2">
      <c r="A33" s="9">
        <v>1</v>
      </c>
      <c r="B33" s="10" t="s">
        <v>33</v>
      </c>
      <c r="C33" s="9"/>
      <c r="D33" s="9"/>
      <c r="E33" s="9"/>
      <c r="F33" s="9"/>
      <c r="G33" s="6"/>
    </row>
    <row r="34" spans="1:7" x14ac:dyDescent="0.2">
      <c r="A34" s="9">
        <f>A33+1</f>
        <v>2</v>
      </c>
      <c r="B34" s="6" t="s">
        <v>56</v>
      </c>
      <c r="C34" s="11" t="str">
        <f>C16</f>
        <v>Exhibit JDT-7, Delivery Rev</v>
      </c>
      <c r="D34" s="12">
        <f>D16</f>
        <v>322168352.69985998</v>
      </c>
      <c r="E34" s="12">
        <f t="shared" ref="E34:F35" si="2">E16</f>
        <v>115250000.26355997</v>
      </c>
      <c r="F34" s="12">
        <f t="shared" si="2"/>
        <v>21932361.211807616</v>
      </c>
      <c r="G34" s="6"/>
    </row>
    <row r="35" spans="1:7" x14ac:dyDescent="0.2">
      <c r="A35" s="9">
        <f t="shared" ref="A35:A43" si="3">A34+1</f>
        <v>3</v>
      </c>
      <c r="B35" s="6" t="s">
        <v>64</v>
      </c>
      <c r="C35" s="11" t="str">
        <f>C17</f>
        <v>Work Papers, Billing Determinants</v>
      </c>
      <c r="D35" s="22">
        <f>D17</f>
        <v>820442.75</v>
      </c>
      <c r="E35" s="22">
        <f t="shared" si="2"/>
        <v>58322.25</v>
      </c>
      <c r="F35" s="22">
        <f t="shared" si="2"/>
        <v>1509.25</v>
      </c>
      <c r="G35" s="6"/>
    </row>
    <row r="36" spans="1:7" ht="12" thickBot="1" x14ac:dyDescent="0.25">
      <c r="A36" s="9">
        <f t="shared" si="3"/>
        <v>4</v>
      </c>
      <c r="B36" s="6" t="s">
        <v>60</v>
      </c>
      <c r="C36" s="9" t="str">
        <f>"("&amp;A34&amp;") / ("&amp;A35&amp;")"</f>
        <v>(2) / (3)</v>
      </c>
      <c r="D36" s="23">
        <f>ROUND(D34/D35,2)</f>
        <v>392.68</v>
      </c>
      <c r="E36" s="23">
        <f>ROUND(E34/E35,2)</f>
        <v>1976.09</v>
      </c>
      <c r="F36" s="23">
        <f>ROUND(F34/F35,2)</f>
        <v>14531.96</v>
      </c>
      <c r="G36" s="6"/>
    </row>
    <row r="37" spans="1:7" ht="12" thickTop="1" x14ac:dyDescent="0.2">
      <c r="A37" s="9">
        <f t="shared" si="3"/>
        <v>5</v>
      </c>
      <c r="B37" s="10"/>
      <c r="C37" s="9"/>
      <c r="D37" s="9"/>
      <c r="E37" s="9"/>
      <c r="F37" s="9"/>
      <c r="G37" s="6"/>
    </row>
    <row r="38" spans="1:7" x14ac:dyDescent="0.2">
      <c r="A38" s="9">
        <f t="shared" si="3"/>
        <v>6</v>
      </c>
      <c r="B38" s="10" t="s">
        <v>40</v>
      </c>
      <c r="C38" s="9"/>
      <c r="D38" s="9"/>
      <c r="E38" s="9"/>
      <c r="F38" s="9"/>
      <c r="G38" s="6"/>
    </row>
    <row r="39" spans="1:7" x14ac:dyDescent="0.2">
      <c r="A39" s="9">
        <f t="shared" si="3"/>
        <v>7</v>
      </c>
      <c r="B39" s="6" t="s">
        <v>56</v>
      </c>
      <c r="C39" s="11" t="str">
        <f>C16</f>
        <v>Exhibit JDT-7, Delivery Rev</v>
      </c>
      <c r="D39" s="12">
        <f>'Exh. JDT-7 (Delivery Rev)'!D67</f>
        <v>337042579.84142995</v>
      </c>
      <c r="E39" s="12">
        <f>'Exh. JDT-7 (Delivery Rev)'!E67</f>
        <v>121174209.69475999</v>
      </c>
      <c r="F39" s="12">
        <f>'Exh. JDT-7 (Delivery Rev)'!F67</f>
        <v>22912925.45410344</v>
      </c>
      <c r="G39" s="6"/>
    </row>
    <row r="40" spans="1:7" x14ac:dyDescent="0.2">
      <c r="A40" s="9">
        <f t="shared" si="3"/>
        <v>8</v>
      </c>
      <c r="B40" s="6" t="s">
        <v>61</v>
      </c>
      <c r="C40" s="11" t="str">
        <f>C17</f>
        <v>Work Papers, Billing Determinants</v>
      </c>
      <c r="D40" s="22">
        <v>829947.08333333337</v>
      </c>
      <c r="E40" s="22">
        <v>58632.666666666664</v>
      </c>
      <c r="F40" s="22">
        <v>1502.75</v>
      </c>
      <c r="G40" s="6"/>
    </row>
    <row r="41" spans="1:7" ht="12" thickBot="1" x14ac:dyDescent="0.25">
      <c r="A41" s="9">
        <f t="shared" si="3"/>
        <v>9</v>
      </c>
      <c r="B41" s="6" t="s">
        <v>60</v>
      </c>
      <c r="C41" s="9" t="str">
        <f>"("&amp;A39&amp;") / ("&amp;A40&amp;")"</f>
        <v>(7) / (8)</v>
      </c>
      <c r="D41" s="23">
        <f>ROUND(D39/D40,2)</f>
        <v>406.1</v>
      </c>
      <c r="E41" s="23">
        <f>ROUND(E39/E40,2)</f>
        <v>2066.67</v>
      </c>
      <c r="F41" s="23">
        <f>ROUND(F39/F40,2)</f>
        <v>15247.33</v>
      </c>
      <c r="G41" s="6"/>
    </row>
    <row r="42" spans="1:7" ht="12" thickTop="1" x14ac:dyDescent="0.2">
      <c r="A42" s="9">
        <f t="shared" si="3"/>
        <v>10</v>
      </c>
      <c r="B42" s="6"/>
      <c r="C42" s="6"/>
      <c r="D42" s="6"/>
      <c r="E42" s="6"/>
      <c r="F42" s="6"/>
      <c r="G42" s="6"/>
    </row>
    <row r="43" spans="1:7" x14ac:dyDescent="0.2">
      <c r="A43" s="9">
        <f t="shared" si="3"/>
        <v>11</v>
      </c>
      <c r="B43" s="1" t="s">
        <v>63</v>
      </c>
      <c r="D43" s="18">
        <f>D41-D36</f>
        <v>13.420000000000016</v>
      </c>
      <c r="E43" s="18">
        <f>E41-E36</f>
        <v>90.580000000000155</v>
      </c>
      <c r="F43" s="18">
        <f>F41-F36</f>
        <v>715.3700000000008</v>
      </c>
    </row>
    <row r="44" spans="1:7" ht="15.75" customHeight="1" x14ac:dyDescent="0.2"/>
    <row r="45" spans="1:7" ht="4.5" customHeight="1" x14ac:dyDescent="0.2">
      <c r="A45" s="20"/>
      <c r="B45" s="20"/>
      <c r="C45" s="20"/>
      <c r="D45" s="20"/>
      <c r="E45" s="20"/>
      <c r="F45" s="20"/>
    </row>
    <row r="46" spans="1:7" ht="15.75" customHeight="1" x14ac:dyDescent="0.2"/>
    <row r="47" spans="1:7" x14ac:dyDescent="0.2">
      <c r="A47" s="53" t="str">
        <f>A24</f>
        <v>Puget Sound Energy</v>
      </c>
      <c r="B47" s="53"/>
      <c r="C47" s="53"/>
      <c r="D47" s="53"/>
      <c r="E47" s="53"/>
      <c r="F47" s="53"/>
    </row>
    <row r="48" spans="1:7" x14ac:dyDescent="0.2">
      <c r="A48" s="53" t="str">
        <f t="shared" ref="A48:A50" si="4">A25</f>
        <v>2022 General Rate Case (GRC)</v>
      </c>
      <c r="B48" s="53"/>
      <c r="C48" s="53"/>
      <c r="D48" s="53"/>
      <c r="E48" s="53"/>
      <c r="F48" s="53"/>
    </row>
    <row r="49" spans="1:7" x14ac:dyDescent="0.2">
      <c r="A49" s="53" t="str">
        <f t="shared" si="4"/>
        <v>Gas Decoupling Mechanism (Schedule 142)</v>
      </c>
      <c r="B49" s="53"/>
      <c r="C49" s="53"/>
      <c r="D49" s="53"/>
      <c r="E49" s="53"/>
      <c r="F49" s="53"/>
    </row>
    <row r="50" spans="1:7" x14ac:dyDescent="0.2">
      <c r="A50" s="53" t="str">
        <f t="shared" si="4"/>
        <v>Development of Allowed Delivery Revenue Per Customer</v>
      </c>
      <c r="B50" s="53"/>
      <c r="C50" s="53"/>
      <c r="D50" s="53"/>
      <c r="E50" s="53"/>
      <c r="F50" s="53"/>
    </row>
    <row r="51" spans="1:7" x14ac:dyDescent="0.2">
      <c r="A51" s="53" t="str">
        <f>'Exh. JDT-7 (Delivery Rev)'!A78:O78</f>
        <v>Proposed Effective January 1, 2025</v>
      </c>
      <c r="B51" s="53"/>
      <c r="C51" s="53"/>
      <c r="D51" s="53"/>
      <c r="E51" s="53"/>
      <c r="F51" s="53"/>
    </row>
    <row r="52" spans="1:7" x14ac:dyDescent="0.2">
      <c r="A52" s="6"/>
      <c r="B52" s="6"/>
      <c r="C52" s="6"/>
      <c r="D52" s="6"/>
      <c r="E52" s="6"/>
      <c r="F52" s="6"/>
    </row>
    <row r="53" spans="1:7" x14ac:dyDescent="0.2">
      <c r="A53" s="4" t="s">
        <v>5</v>
      </c>
      <c r="B53" s="6"/>
      <c r="C53" s="6"/>
      <c r="D53" s="4" t="s">
        <v>6</v>
      </c>
      <c r="E53" s="4" t="s">
        <v>6</v>
      </c>
      <c r="F53" s="4" t="s">
        <v>6</v>
      </c>
    </row>
    <row r="54" spans="1:7" x14ac:dyDescent="0.2">
      <c r="A54" s="7" t="s">
        <v>7</v>
      </c>
      <c r="B54" s="21"/>
      <c r="C54" s="7" t="s">
        <v>8</v>
      </c>
      <c r="D54" s="7" t="s">
        <v>9</v>
      </c>
      <c r="E54" s="7" t="s">
        <v>10</v>
      </c>
      <c r="F54" s="7" t="s">
        <v>11</v>
      </c>
    </row>
    <row r="55" spans="1:7" x14ac:dyDescent="0.2">
      <c r="A55" s="6"/>
      <c r="B55" s="9" t="s">
        <v>20</v>
      </c>
      <c r="C55" s="9" t="s">
        <v>21</v>
      </c>
      <c r="D55" s="9" t="s">
        <v>53</v>
      </c>
      <c r="E55" s="9" t="s">
        <v>54</v>
      </c>
      <c r="F55" s="9" t="s">
        <v>55</v>
      </c>
    </row>
    <row r="56" spans="1:7" x14ac:dyDescent="0.2">
      <c r="A56" s="9">
        <v>1</v>
      </c>
      <c r="B56" s="10" t="s">
        <v>33</v>
      </c>
      <c r="C56" s="9"/>
      <c r="D56" s="9"/>
      <c r="E56" s="9"/>
      <c r="F56" s="9"/>
    </row>
    <row r="57" spans="1:7" x14ac:dyDescent="0.2">
      <c r="A57" s="9">
        <f>A56+1</f>
        <v>2</v>
      </c>
      <c r="B57" s="6" t="s">
        <v>56</v>
      </c>
      <c r="C57" s="11" t="str">
        <f>C39</f>
        <v>Exhibit JDT-7, Delivery Rev</v>
      </c>
      <c r="D57" s="12"/>
      <c r="E57" s="12"/>
      <c r="F57" s="12"/>
      <c r="G57" s="6"/>
    </row>
    <row r="58" spans="1:7" x14ac:dyDescent="0.2">
      <c r="A58" s="9">
        <f t="shared" ref="A58:A66" si="5">A57+1</f>
        <v>3</v>
      </c>
      <c r="B58" s="6" t="s">
        <v>64</v>
      </c>
      <c r="C58" s="11" t="str">
        <f>C40</f>
        <v>Work Papers, Billing Determinants</v>
      </c>
      <c r="D58" s="22"/>
      <c r="E58" s="22"/>
      <c r="F58" s="22"/>
      <c r="G58" s="6"/>
    </row>
    <row r="59" spans="1:7" ht="12" thickBot="1" x14ac:dyDescent="0.25">
      <c r="A59" s="9">
        <f t="shared" si="5"/>
        <v>4</v>
      </c>
      <c r="B59" s="6" t="s">
        <v>60</v>
      </c>
      <c r="C59" s="9" t="str">
        <f>"("&amp;A57&amp;") / ("&amp;A58&amp;")"</f>
        <v>(2) / (3)</v>
      </c>
      <c r="D59" s="23"/>
      <c r="E59" s="23"/>
      <c r="F59" s="23"/>
      <c r="G59" s="6"/>
    </row>
    <row r="60" spans="1:7" ht="12" thickTop="1" x14ac:dyDescent="0.2">
      <c r="A60" s="9">
        <f t="shared" si="5"/>
        <v>5</v>
      </c>
      <c r="B60" s="10"/>
      <c r="C60" s="9"/>
      <c r="D60" s="9"/>
      <c r="E60" s="9"/>
      <c r="F60" s="9"/>
      <c r="G60" s="6"/>
    </row>
    <row r="61" spans="1:7" x14ac:dyDescent="0.2">
      <c r="A61" s="9">
        <f t="shared" si="5"/>
        <v>6</v>
      </c>
      <c r="B61" s="10" t="s">
        <v>40</v>
      </c>
      <c r="C61" s="9"/>
      <c r="D61" s="22"/>
      <c r="E61" s="22"/>
      <c r="F61" s="22"/>
      <c r="G61" s="6"/>
    </row>
    <row r="62" spans="1:7" x14ac:dyDescent="0.2">
      <c r="A62" s="9">
        <f t="shared" si="5"/>
        <v>7</v>
      </c>
      <c r="B62" s="6" t="s">
        <v>56</v>
      </c>
      <c r="C62" s="11" t="str">
        <f>C39</f>
        <v>Exhibit JDT-7, Delivery Rev</v>
      </c>
      <c r="D62" s="12"/>
      <c r="E62" s="12"/>
      <c r="F62" s="12"/>
      <c r="G62" s="6"/>
    </row>
    <row r="63" spans="1:7" x14ac:dyDescent="0.2">
      <c r="A63" s="9">
        <f t="shared" si="5"/>
        <v>8</v>
      </c>
      <c r="B63" s="6" t="s">
        <v>61</v>
      </c>
      <c r="C63" s="11" t="str">
        <f>C40</f>
        <v>Work Papers, Billing Determinants</v>
      </c>
      <c r="D63" s="22"/>
      <c r="E63" s="22"/>
      <c r="F63" s="22"/>
      <c r="G63" s="6"/>
    </row>
    <row r="64" spans="1:7" ht="12" thickBot="1" x14ac:dyDescent="0.25">
      <c r="A64" s="9">
        <f t="shared" si="5"/>
        <v>9</v>
      </c>
      <c r="B64" s="6" t="s">
        <v>60</v>
      </c>
      <c r="C64" s="9" t="str">
        <f>"("&amp;A62&amp;") / ("&amp;A63&amp;")"</f>
        <v>(7) / (8)</v>
      </c>
      <c r="D64" s="23"/>
      <c r="E64" s="23"/>
      <c r="F64" s="23"/>
      <c r="G64" s="6"/>
    </row>
    <row r="65" spans="1:7" ht="12" thickTop="1" x14ac:dyDescent="0.2">
      <c r="A65" s="9">
        <f t="shared" si="5"/>
        <v>10</v>
      </c>
      <c r="B65" s="6"/>
      <c r="C65" s="6"/>
      <c r="D65" s="6"/>
      <c r="E65" s="6"/>
      <c r="F65" s="6"/>
      <c r="G65" s="6"/>
    </row>
    <row r="66" spans="1:7" x14ac:dyDescent="0.2">
      <c r="A66" s="9">
        <f t="shared" si="5"/>
        <v>11</v>
      </c>
      <c r="B66" s="1" t="s">
        <v>63</v>
      </c>
      <c r="C66" s="6"/>
      <c r="D66" s="12"/>
      <c r="E66" s="12"/>
      <c r="F66" s="12"/>
      <c r="G66" s="6"/>
    </row>
    <row r="67" spans="1:7" x14ac:dyDescent="0.2">
      <c r="C67" s="6"/>
      <c r="D67" s="6"/>
      <c r="E67" s="6"/>
      <c r="F67" s="6"/>
      <c r="G67" s="6"/>
    </row>
  </sheetData>
  <mergeCells count="15">
    <mergeCell ref="A24:F24"/>
    <mergeCell ref="A1:F1"/>
    <mergeCell ref="A2:F2"/>
    <mergeCell ref="A3:F3"/>
    <mergeCell ref="A4:F4"/>
    <mergeCell ref="A5:F5"/>
    <mergeCell ref="A49:F49"/>
    <mergeCell ref="A50:F50"/>
    <mergeCell ref="A51:F51"/>
    <mergeCell ref="A25:F25"/>
    <mergeCell ref="A26:F26"/>
    <mergeCell ref="A27:F27"/>
    <mergeCell ref="A28:F28"/>
    <mergeCell ref="A47:F47"/>
    <mergeCell ref="A48:F48"/>
  </mergeCells>
  <printOptions horizontalCentered="1"/>
  <pageMargins left="0.7" right="0.7" top="0.75" bottom="0.75" header="0.3" footer="0.3"/>
  <pageSetup scale="70" orientation="landscape" blackAndWhite="1" horizontalDpi="1200" verticalDpi="1200" r:id="rId1"/>
  <headerFooter>
    <oddFooter>&amp;R&amp;A
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55"/>
  <sheetViews>
    <sheetView zoomScaleNormal="100" workbookViewId="0">
      <pane ySplit="8" topLeftCell="A9" activePane="bottomLeft" state="frozen"/>
      <selection activeCell="J33" sqref="J33"/>
      <selection pane="bottomLeft" activeCell="J33" sqref="J33"/>
    </sheetView>
  </sheetViews>
  <sheetFormatPr defaultColWidth="9.140625" defaultRowHeight="15" customHeight="1" x14ac:dyDescent="0.2"/>
  <cols>
    <col min="1" max="1" width="5.5703125" style="6" bestFit="1" customWidth="1"/>
    <col min="2" max="2" width="1" style="6" customWidth="1"/>
    <col min="3" max="3" width="51.140625" style="17" customWidth="1"/>
    <col min="4" max="4" width="6.5703125" style="17" bestFit="1" customWidth="1"/>
    <col min="5" max="5" width="33.140625" style="17" bestFit="1" customWidth="1"/>
    <col min="6" max="6" width="14.7109375" style="17" bestFit="1" customWidth="1"/>
    <col min="7" max="7" width="19.140625" style="17" bestFit="1" customWidth="1"/>
    <col min="8" max="9" width="18.85546875" style="17" bestFit="1" customWidth="1"/>
    <col min="10" max="10" width="20.5703125" style="17" bestFit="1" customWidth="1"/>
    <col min="11" max="11" width="1" style="6" customWidth="1"/>
    <col min="12" max="12" width="14.7109375" style="6" bestFit="1" customWidth="1"/>
    <col min="13" max="13" width="1" style="6" customWidth="1"/>
    <col min="14" max="14" width="13.42578125" style="6" bestFit="1" customWidth="1"/>
    <col min="15" max="15" width="1" style="6" customWidth="1"/>
    <col min="16" max="16" width="5.5703125" style="6" bestFit="1" customWidth="1"/>
    <col min="17" max="17" width="1" style="6" customWidth="1"/>
    <col min="18" max="18" width="51.140625" style="17" customWidth="1"/>
    <col min="19" max="19" width="6.5703125" style="17" bestFit="1" customWidth="1"/>
    <col min="20" max="20" width="33.140625" style="17" bestFit="1" customWidth="1"/>
    <col min="21" max="21" width="14.7109375" style="17" bestFit="1" customWidth="1"/>
    <col min="22" max="22" width="19.140625" style="17" bestFit="1" customWidth="1"/>
    <col min="23" max="24" width="18.85546875" style="17" bestFit="1" customWidth="1"/>
    <col min="25" max="25" width="20.5703125" style="17" bestFit="1" customWidth="1"/>
    <col min="26" max="26" width="1" style="6" customWidth="1"/>
    <col min="27" max="27" width="14.7109375" style="6" bestFit="1" customWidth="1"/>
    <col min="28" max="28" width="1" style="6" customWidth="1"/>
    <col min="29" max="29" width="13.42578125" style="6" bestFit="1" customWidth="1"/>
    <col min="30" max="30" width="1" style="6" customWidth="1"/>
    <col min="31" max="31" width="5.5703125" style="6" bestFit="1" customWidth="1"/>
    <col min="32" max="32" width="1" style="6" customWidth="1"/>
    <col min="33" max="33" width="51.140625" style="17" customWidth="1"/>
    <col min="34" max="34" width="6.5703125" style="17" bestFit="1" customWidth="1"/>
    <col min="35" max="35" width="33.140625" style="17" bestFit="1" customWidth="1"/>
    <col min="36" max="36" width="14.7109375" style="17" bestFit="1" customWidth="1"/>
    <col min="37" max="37" width="19.140625" style="17" bestFit="1" customWidth="1"/>
    <col min="38" max="39" width="18.85546875" style="17" bestFit="1" customWidth="1"/>
    <col min="40" max="40" width="20.5703125" style="17" bestFit="1" customWidth="1"/>
    <col min="41" max="41" width="1" style="6" customWidth="1"/>
    <col min="42" max="42" width="14.7109375" style="6" bestFit="1" customWidth="1"/>
    <col min="43" max="43" width="1" style="6" customWidth="1"/>
    <col min="44" max="44" width="13.42578125" style="6" bestFit="1" customWidth="1"/>
    <col min="45" max="16384" width="9.140625" style="6"/>
  </cols>
  <sheetData>
    <row r="1" spans="1:44" ht="1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5"/>
      <c r="L1" s="55"/>
      <c r="M1" s="55"/>
      <c r="N1" s="55"/>
      <c r="O1" s="24"/>
      <c r="P1" s="53" t="str">
        <f>A1</f>
        <v>Puget Sound Energy</v>
      </c>
      <c r="Q1" s="53"/>
      <c r="R1" s="53"/>
      <c r="S1" s="53"/>
      <c r="T1" s="53"/>
      <c r="U1" s="53"/>
      <c r="V1" s="53"/>
      <c r="W1" s="53"/>
      <c r="X1" s="53"/>
      <c r="Y1" s="53"/>
      <c r="Z1" s="55"/>
      <c r="AA1" s="55"/>
      <c r="AB1" s="55"/>
      <c r="AC1" s="55"/>
      <c r="AD1" s="24"/>
      <c r="AE1" s="53" t="str">
        <f>P1</f>
        <v>Puget Sound Energy</v>
      </c>
      <c r="AF1" s="53"/>
      <c r="AG1" s="53"/>
      <c r="AH1" s="53"/>
      <c r="AI1" s="53"/>
      <c r="AJ1" s="53"/>
      <c r="AK1" s="53"/>
      <c r="AL1" s="53"/>
      <c r="AM1" s="53"/>
      <c r="AN1" s="53"/>
      <c r="AO1" s="55"/>
      <c r="AP1" s="55"/>
      <c r="AQ1" s="55"/>
      <c r="AR1" s="55"/>
    </row>
    <row r="2" spans="1:44" ht="15" customHeight="1" x14ac:dyDescent="0.25">
      <c r="A2" s="53" t="str">
        <f>'Exh. JDT-7 (Delivery Rev)'!A2:O2</f>
        <v>2022 General Rate Case (GRC)</v>
      </c>
      <c r="B2" s="53"/>
      <c r="C2" s="53"/>
      <c r="D2" s="53"/>
      <c r="E2" s="53"/>
      <c r="F2" s="53"/>
      <c r="G2" s="53"/>
      <c r="H2" s="53"/>
      <c r="I2" s="53"/>
      <c r="J2" s="53"/>
      <c r="K2" s="55"/>
      <c r="L2" s="55"/>
      <c r="M2" s="55"/>
      <c r="N2" s="55"/>
      <c r="O2" s="24"/>
      <c r="P2" s="53" t="str">
        <f t="shared" ref="P2:P4" si="0">A2</f>
        <v>2022 General Rate Case (GRC)</v>
      </c>
      <c r="Q2" s="53"/>
      <c r="R2" s="53"/>
      <c r="S2" s="53"/>
      <c r="T2" s="53"/>
      <c r="U2" s="53"/>
      <c r="V2" s="53"/>
      <c r="W2" s="53"/>
      <c r="X2" s="53"/>
      <c r="Y2" s="53"/>
      <c r="Z2" s="55"/>
      <c r="AA2" s="55"/>
      <c r="AB2" s="55"/>
      <c r="AC2" s="55"/>
      <c r="AD2" s="24"/>
      <c r="AE2" s="53" t="str">
        <f t="shared" ref="AE2:AE4" si="1">P2</f>
        <v>2022 General Rate Case (GRC)</v>
      </c>
      <c r="AF2" s="53"/>
      <c r="AG2" s="53"/>
      <c r="AH2" s="53"/>
      <c r="AI2" s="53"/>
      <c r="AJ2" s="53"/>
      <c r="AK2" s="53"/>
      <c r="AL2" s="53"/>
      <c r="AM2" s="53"/>
      <c r="AN2" s="53"/>
      <c r="AO2" s="55"/>
      <c r="AP2" s="55"/>
      <c r="AQ2" s="55"/>
      <c r="AR2" s="55"/>
    </row>
    <row r="3" spans="1:44" ht="15" customHeight="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5"/>
      <c r="L3" s="55"/>
      <c r="M3" s="55"/>
      <c r="N3" s="55"/>
      <c r="O3" s="24"/>
      <c r="P3" s="53" t="str">
        <f t="shared" si="0"/>
        <v>Gas Decoupling Mechanism (Schedule 142)</v>
      </c>
      <c r="Q3" s="53"/>
      <c r="R3" s="53"/>
      <c r="S3" s="53"/>
      <c r="T3" s="53"/>
      <c r="U3" s="53"/>
      <c r="V3" s="53"/>
      <c r="W3" s="53"/>
      <c r="X3" s="53"/>
      <c r="Y3" s="53"/>
      <c r="Z3" s="55"/>
      <c r="AA3" s="55"/>
      <c r="AB3" s="55"/>
      <c r="AC3" s="55"/>
      <c r="AD3" s="24"/>
      <c r="AE3" s="53" t="str">
        <f t="shared" si="1"/>
        <v>Gas Decoupling Mechanism (Schedule 142)</v>
      </c>
      <c r="AF3" s="53"/>
      <c r="AG3" s="53"/>
      <c r="AH3" s="53"/>
      <c r="AI3" s="53"/>
      <c r="AJ3" s="53"/>
      <c r="AK3" s="53"/>
      <c r="AL3" s="53"/>
      <c r="AM3" s="53"/>
      <c r="AN3" s="53"/>
      <c r="AO3" s="55"/>
      <c r="AP3" s="55"/>
      <c r="AQ3" s="55"/>
      <c r="AR3" s="55"/>
    </row>
    <row r="4" spans="1:44" ht="15" customHeight="1" x14ac:dyDescent="0.25">
      <c r="A4" s="53" t="s">
        <v>65</v>
      </c>
      <c r="B4" s="53"/>
      <c r="C4" s="53"/>
      <c r="D4" s="53"/>
      <c r="E4" s="53"/>
      <c r="F4" s="53"/>
      <c r="G4" s="53"/>
      <c r="H4" s="53"/>
      <c r="I4" s="53"/>
      <c r="J4" s="53"/>
      <c r="K4" s="55"/>
      <c r="L4" s="55"/>
      <c r="M4" s="55"/>
      <c r="N4" s="55"/>
      <c r="O4" s="25"/>
      <c r="P4" s="53" t="str">
        <f t="shared" si="0"/>
        <v>Summary of Delivery Revenue Per Unit Rates ($/therm)</v>
      </c>
      <c r="Q4" s="53"/>
      <c r="R4" s="53"/>
      <c r="S4" s="53"/>
      <c r="T4" s="53"/>
      <c r="U4" s="53"/>
      <c r="V4" s="53"/>
      <c r="W4" s="53"/>
      <c r="X4" s="53"/>
      <c r="Y4" s="53"/>
      <c r="Z4" s="55"/>
      <c r="AA4" s="55"/>
      <c r="AB4" s="55"/>
      <c r="AC4" s="55"/>
      <c r="AD4" s="25"/>
      <c r="AE4" s="53" t="str">
        <f t="shared" si="1"/>
        <v>Summary of Delivery Revenue Per Unit Rates ($/therm)</v>
      </c>
      <c r="AF4" s="53"/>
      <c r="AG4" s="53"/>
      <c r="AH4" s="53"/>
      <c r="AI4" s="53"/>
      <c r="AJ4" s="53"/>
      <c r="AK4" s="53"/>
      <c r="AL4" s="53"/>
      <c r="AM4" s="53"/>
      <c r="AN4" s="53"/>
      <c r="AO4" s="55"/>
      <c r="AP4" s="55"/>
      <c r="AQ4" s="55"/>
      <c r="AR4" s="55"/>
    </row>
    <row r="5" spans="1:44" ht="15" customHeight="1" x14ac:dyDescent="0.25">
      <c r="A5" s="53" t="str">
        <f>'Exh. JDT-7 (Delivery Rev)'!A5:O5</f>
        <v>Proposed Effective January 1, 2023</v>
      </c>
      <c r="B5" s="53"/>
      <c r="C5" s="53"/>
      <c r="D5" s="53"/>
      <c r="E5" s="53"/>
      <c r="F5" s="53"/>
      <c r="G5" s="53"/>
      <c r="H5" s="53"/>
      <c r="I5" s="53"/>
      <c r="J5" s="53"/>
      <c r="K5" s="55"/>
      <c r="L5" s="55"/>
      <c r="M5" s="55"/>
      <c r="N5" s="55"/>
      <c r="O5" s="25"/>
      <c r="P5" s="53" t="str">
        <f>'Exh. JDT-7 (Delivery Rev)'!A40</f>
        <v>Proposed Effective January 1, 2024</v>
      </c>
      <c r="Q5" s="53"/>
      <c r="R5" s="53"/>
      <c r="S5" s="53"/>
      <c r="T5" s="53"/>
      <c r="U5" s="53"/>
      <c r="V5" s="53"/>
      <c r="W5" s="53"/>
      <c r="X5" s="53"/>
      <c r="Y5" s="53"/>
      <c r="Z5" s="55"/>
      <c r="AA5" s="55"/>
      <c r="AB5" s="55"/>
      <c r="AC5" s="55"/>
      <c r="AD5" s="25"/>
      <c r="AE5" s="53" t="str">
        <f>'Exh. JDT-7 (Delivery Rev)'!A78</f>
        <v>Proposed Effective January 1, 2025</v>
      </c>
      <c r="AF5" s="53"/>
      <c r="AG5" s="53"/>
      <c r="AH5" s="53"/>
      <c r="AI5" s="53"/>
      <c r="AJ5" s="53"/>
      <c r="AK5" s="53"/>
      <c r="AL5" s="53"/>
      <c r="AM5" s="53"/>
      <c r="AN5" s="53"/>
      <c r="AO5" s="55"/>
      <c r="AP5" s="55"/>
      <c r="AQ5" s="55"/>
      <c r="AR5" s="55"/>
    </row>
    <row r="6" spans="1:44" ht="23.25" x14ac:dyDescent="0.25">
      <c r="B6" s="26"/>
      <c r="C6" s="26"/>
      <c r="D6" s="26"/>
      <c r="E6" s="26"/>
      <c r="F6" s="27" t="s">
        <v>66</v>
      </c>
      <c r="G6" s="56" t="s">
        <v>40</v>
      </c>
      <c r="H6" s="57"/>
      <c r="I6" s="57"/>
      <c r="J6" s="58"/>
      <c r="K6" s="2"/>
      <c r="L6" s="28" t="s">
        <v>67</v>
      </c>
      <c r="M6" s="2"/>
      <c r="N6" s="2"/>
      <c r="O6" s="25"/>
      <c r="Q6" s="26"/>
      <c r="R6" s="26"/>
      <c r="S6" s="26"/>
      <c r="T6" s="26"/>
      <c r="U6" s="29" t="s">
        <v>33</v>
      </c>
      <c r="V6" s="56" t="s">
        <v>40</v>
      </c>
      <c r="W6" s="57"/>
      <c r="X6" s="57"/>
      <c r="Y6" s="58"/>
      <c r="Z6" s="2"/>
      <c r="AA6" s="28" t="s">
        <v>67</v>
      </c>
      <c r="AB6" s="2"/>
      <c r="AC6" s="2"/>
      <c r="AD6" s="25"/>
      <c r="AF6" s="26"/>
      <c r="AG6" s="26"/>
      <c r="AH6" s="26"/>
      <c r="AI6" s="26"/>
      <c r="AJ6" s="29" t="s">
        <v>33</v>
      </c>
      <c r="AK6" s="56" t="s">
        <v>40</v>
      </c>
      <c r="AL6" s="57"/>
      <c r="AM6" s="57"/>
      <c r="AN6" s="58"/>
      <c r="AO6" s="2"/>
      <c r="AP6" s="28" t="s">
        <v>67</v>
      </c>
      <c r="AQ6" s="2"/>
      <c r="AR6" s="2"/>
    </row>
    <row r="7" spans="1:44" s="30" customFormat="1" ht="15" customHeight="1" x14ac:dyDescent="0.2">
      <c r="A7" s="2" t="s">
        <v>5</v>
      </c>
      <c r="C7" s="31"/>
      <c r="D7" s="31"/>
      <c r="E7" s="31"/>
      <c r="F7" s="31" t="s">
        <v>68</v>
      </c>
      <c r="G7" s="31" t="s">
        <v>69</v>
      </c>
      <c r="H7" s="31" t="s">
        <v>70</v>
      </c>
      <c r="I7" s="31" t="s">
        <v>71</v>
      </c>
      <c r="J7" s="31" t="s">
        <v>72</v>
      </c>
      <c r="K7" s="2"/>
      <c r="L7" s="2" t="s">
        <v>68</v>
      </c>
      <c r="M7" s="2"/>
      <c r="N7" s="2"/>
      <c r="O7" s="25"/>
      <c r="P7" s="2" t="s">
        <v>5</v>
      </c>
      <c r="R7" s="31"/>
      <c r="S7" s="31"/>
      <c r="T7" s="31"/>
      <c r="U7" s="31" t="s">
        <v>68</v>
      </c>
      <c r="V7" s="31" t="s">
        <v>69</v>
      </c>
      <c r="W7" s="31" t="s">
        <v>70</v>
      </c>
      <c r="X7" s="31" t="s">
        <v>71</v>
      </c>
      <c r="Y7" s="31" t="s">
        <v>72</v>
      </c>
      <c r="Z7" s="2"/>
      <c r="AA7" s="2" t="s">
        <v>68</v>
      </c>
      <c r="AB7" s="2"/>
      <c r="AC7" s="2"/>
      <c r="AD7" s="25"/>
      <c r="AE7" s="2" t="s">
        <v>5</v>
      </c>
      <c r="AG7" s="31"/>
      <c r="AH7" s="31"/>
      <c r="AI7" s="31"/>
      <c r="AJ7" s="31" t="s">
        <v>68</v>
      </c>
      <c r="AK7" s="31" t="s">
        <v>69</v>
      </c>
      <c r="AL7" s="31" t="s">
        <v>70</v>
      </c>
      <c r="AM7" s="31" t="s">
        <v>71</v>
      </c>
      <c r="AN7" s="31" t="s">
        <v>72</v>
      </c>
      <c r="AO7" s="2"/>
      <c r="AP7" s="2" t="s">
        <v>68</v>
      </c>
      <c r="AQ7" s="2"/>
      <c r="AR7" s="2"/>
    </row>
    <row r="8" spans="1:44" s="30" customFormat="1" ht="15" customHeight="1" x14ac:dyDescent="0.2">
      <c r="A8" s="32" t="s">
        <v>7</v>
      </c>
      <c r="B8" s="33"/>
      <c r="C8" s="34"/>
      <c r="D8" s="34" t="s">
        <v>73</v>
      </c>
      <c r="E8" s="34" t="s">
        <v>8</v>
      </c>
      <c r="F8" s="34" t="s">
        <v>74</v>
      </c>
      <c r="G8" s="34" t="s">
        <v>74</v>
      </c>
      <c r="H8" s="34" t="s">
        <v>74</v>
      </c>
      <c r="I8" s="34" t="s">
        <v>74</v>
      </c>
      <c r="J8" s="34" t="s">
        <v>74</v>
      </c>
      <c r="K8" s="2"/>
      <c r="L8" s="2" t="s">
        <v>74</v>
      </c>
      <c r="M8" s="2"/>
      <c r="N8" s="2" t="s">
        <v>75</v>
      </c>
      <c r="O8" s="25"/>
      <c r="P8" s="32" t="s">
        <v>7</v>
      </c>
      <c r="Q8" s="33"/>
      <c r="R8" s="34"/>
      <c r="S8" s="34" t="s">
        <v>73</v>
      </c>
      <c r="T8" s="34" t="s">
        <v>8</v>
      </c>
      <c r="U8" s="34" t="s">
        <v>74</v>
      </c>
      <c r="V8" s="34" t="s">
        <v>74</v>
      </c>
      <c r="W8" s="34" t="s">
        <v>74</v>
      </c>
      <c r="X8" s="34" t="s">
        <v>74</v>
      </c>
      <c r="Y8" s="34" t="s">
        <v>74</v>
      </c>
      <c r="Z8" s="2"/>
      <c r="AA8" s="2" t="s">
        <v>74</v>
      </c>
      <c r="AB8" s="2"/>
      <c r="AC8" s="2" t="s">
        <v>75</v>
      </c>
      <c r="AD8" s="25"/>
      <c r="AE8" s="32" t="s">
        <v>7</v>
      </c>
      <c r="AF8" s="33"/>
      <c r="AG8" s="34"/>
      <c r="AH8" s="34" t="s">
        <v>73</v>
      </c>
      <c r="AI8" s="34" t="s">
        <v>8</v>
      </c>
      <c r="AJ8" s="34" t="s">
        <v>74</v>
      </c>
      <c r="AK8" s="34" t="s">
        <v>74</v>
      </c>
      <c r="AL8" s="34" t="s">
        <v>74</v>
      </c>
      <c r="AM8" s="34" t="s">
        <v>74</v>
      </c>
      <c r="AN8" s="34" t="s">
        <v>74</v>
      </c>
      <c r="AO8" s="2"/>
      <c r="AP8" s="2" t="s">
        <v>74</v>
      </c>
      <c r="AQ8" s="2"/>
      <c r="AR8" s="2" t="s">
        <v>75</v>
      </c>
    </row>
    <row r="9" spans="1:44" ht="15" customHeight="1" x14ac:dyDescent="0.2">
      <c r="A9" s="35"/>
      <c r="B9" s="17"/>
      <c r="C9" s="36" t="s">
        <v>20</v>
      </c>
      <c r="D9" s="36" t="s">
        <v>21</v>
      </c>
      <c r="E9" s="9" t="s">
        <v>53</v>
      </c>
      <c r="F9" s="9" t="s">
        <v>54</v>
      </c>
      <c r="G9" s="9" t="s">
        <v>55</v>
      </c>
      <c r="H9" s="9" t="s">
        <v>25</v>
      </c>
      <c r="I9" s="9" t="s">
        <v>26</v>
      </c>
      <c r="J9" s="9" t="s">
        <v>27</v>
      </c>
      <c r="K9" s="37"/>
      <c r="L9" s="9" t="s">
        <v>28</v>
      </c>
      <c r="N9" s="9" t="s">
        <v>29</v>
      </c>
      <c r="O9" s="24"/>
      <c r="P9" s="35"/>
      <c r="Q9" s="17"/>
      <c r="R9" s="36" t="s">
        <v>20</v>
      </c>
      <c r="S9" s="36" t="s">
        <v>21</v>
      </c>
      <c r="T9" s="9" t="s">
        <v>53</v>
      </c>
      <c r="U9" s="9" t="s">
        <v>54</v>
      </c>
      <c r="V9" s="9" t="s">
        <v>55</v>
      </c>
      <c r="W9" s="9" t="s">
        <v>25</v>
      </c>
      <c r="X9" s="9" t="s">
        <v>26</v>
      </c>
      <c r="Y9" s="9" t="s">
        <v>27</v>
      </c>
      <c r="Z9" s="37"/>
      <c r="AA9" s="9" t="s">
        <v>28</v>
      </c>
      <c r="AC9" s="9" t="s">
        <v>29</v>
      </c>
      <c r="AD9" s="24"/>
      <c r="AE9" s="35"/>
      <c r="AF9" s="17"/>
      <c r="AG9" s="36" t="s">
        <v>20</v>
      </c>
      <c r="AH9" s="36" t="s">
        <v>21</v>
      </c>
      <c r="AI9" s="9" t="s">
        <v>53</v>
      </c>
      <c r="AJ9" s="9" t="s">
        <v>54</v>
      </c>
      <c r="AK9" s="9" t="s">
        <v>55</v>
      </c>
      <c r="AL9" s="9" t="s">
        <v>25</v>
      </c>
      <c r="AM9" s="9" t="s">
        <v>26</v>
      </c>
      <c r="AN9" s="9" t="s">
        <v>27</v>
      </c>
      <c r="AO9" s="37"/>
      <c r="AP9" s="9" t="s">
        <v>28</v>
      </c>
      <c r="AR9" s="9" t="s">
        <v>29</v>
      </c>
    </row>
    <row r="10" spans="1:44" ht="12.75" customHeight="1" x14ac:dyDescent="0.2">
      <c r="A10" s="9">
        <v>1</v>
      </c>
      <c r="B10" s="38" t="s">
        <v>76</v>
      </c>
      <c r="C10" s="1"/>
      <c r="D10" s="36"/>
      <c r="E10" s="36"/>
      <c r="F10" s="36"/>
      <c r="G10" s="9"/>
      <c r="H10" s="9"/>
      <c r="I10" s="9"/>
      <c r="J10" s="11" t="s">
        <v>77</v>
      </c>
      <c r="K10" s="37"/>
      <c r="L10" s="11" t="s">
        <v>78</v>
      </c>
      <c r="O10" s="24"/>
      <c r="P10" s="9">
        <v>1</v>
      </c>
      <c r="Q10" s="38" t="str">
        <f>B10</f>
        <v>Schedule 23 (23D1, 23D2) Residential</v>
      </c>
      <c r="R10" s="1"/>
      <c r="S10" s="36"/>
      <c r="T10" s="36"/>
      <c r="U10" s="36"/>
      <c r="V10" s="9"/>
      <c r="W10" s="9"/>
      <c r="X10" s="9"/>
      <c r="Y10" s="11" t="s">
        <v>77</v>
      </c>
      <c r="Z10" s="37"/>
      <c r="AA10" s="11" t="s">
        <v>78</v>
      </c>
      <c r="AD10" s="24"/>
      <c r="AE10" s="9">
        <v>1</v>
      </c>
      <c r="AF10" s="38" t="str">
        <f>Q10</f>
        <v>Schedule 23 (23D1, 23D2) Residential</v>
      </c>
      <c r="AG10" s="1"/>
      <c r="AH10" s="36"/>
      <c r="AI10" s="36"/>
      <c r="AJ10" s="36"/>
      <c r="AK10" s="9"/>
      <c r="AL10" s="9"/>
      <c r="AM10" s="9"/>
      <c r="AN10" s="11" t="s">
        <v>77</v>
      </c>
      <c r="AO10" s="37"/>
      <c r="AP10" s="11" t="s">
        <v>78</v>
      </c>
    </row>
    <row r="11" spans="1:44" ht="12.75" customHeight="1" x14ac:dyDescent="0.2">
      <c r="A11" s="9">
        <f>A10+1</f>
        <v>2</v>
      </c>
      <c r="B11" s="1"/>
      <c r="C11" s="39" t="s">
        <v>79</v>
      </c>
      <c r="D11" s="17" t="s">
        <v>80</v>
      </c>
      <c r="E11" s="9" t="s">
        <v>42</v>
      </c>
      <c r="F11" s="40">
        <v>0.41964000000000001</v>
      </c>
      <c r="G11" s="40">
        <v>0.45862000000000003</v>
      </c>
      <c r="H11" s="40">
        <v>-1.01E-3</v>
      </c>
      <c r="I11" s="40">
        <v>4.8649999999999999E-2</v>
      </c>
      <c r="J11" s="40">
        <f>ROUND(SUM(G11:I11),5)</f>
        <v>0.50626000000000004</v>
      </c>
      <c r="K11" s="37"/>
      <c r="L11" s="40">
        <f>J11-F11</f>
        <v>8.662000000000003E-2</v>
      </c>
      <c r="N11" s="6" t="s">
        <v>81</v>
      </c>
      <c r="O11" s="24"/>
      <c r="P11" s="9">
        <f>P10+1</f>
        <v>2</v>
      </c>
      <c r="Q11" s="1"/>
      <c r="R11" s="39" t="s">
        <v>79</v>
      </c>
      <c r="S11" s="17" t="s">
        <v>80</v>
      </c>
      <c r="T11" s="9" t="str">
        <f>E11</f>
        <v>Exhibit JDT-5, GAS RATE SPREAD DESIGN</v>
      </c>
      <c r="U11" s="40">
        <f>J11</f>
        <v>0.50626000000000004</v>
      </c>
      <c r="V11" s="40">
        <f>G11</f>
        <v>0.45862000000000003</v>
      </c>
      <c r="W11" s="40">
        <v>-3.0329999999999999E-2</v>
      </c>
      <c r="X11" s="40">
        <v>9.8780000000000007E-2</v>
      </c>
      <c r="Y11" s="40">
        <f>ROUND(SUM(V11:X11),5)</f>
        <v>0.52707000000000004</v>
      </c>
      <c r="Z11" s="37"/>
      <c r="AA11" s="40">
        <f>Y11-U11</f>
        <v>2.0809999999999995E-2</v>
      </c>
      <c r="AC11" s="6" t="str">
        <f>N11</f>
        <v>Sheet No. 1142-A</v>
      </c>
      <c r="AD11" s="24"/>
      <c r="AE11" s="9">
        <f>AE10+1</f>
        <v>2</v>
      </c>
      <c r="AF11" s="1"/>
      <c r="AG11" s="39" t="s">
        <v>79</v>
      </c>
      <c r="AH11" s="17" t="s">
        <v>80</v>
      </c>
      <c r="AI11" s="9" t="str">
        <f>T11</f>
        <v>Exhibit JDT-5, GAS RATE SPREAD DESIGN</v>
      </c>
      <c r="AJ11" s="40"/>
      <c r="AK11" s="40"/>
      <c r="AL11" s="40"/>
      <c r="AM11" s="40"/>
      <c r="AN11" s="40"/>
      <c r="AO11" s="37"/>
      <c r="AP11" s="40"/>
    </row>
    <row r="12" spans="1:44" ht="12.75" customHeight="1" x14ac:dyDescent="0.2">
      <c r="A12" s="9">
        <f t="shared" ref="A12:A54" si="2">A11+1</f>
        <v>3</v>
      </c>
      <c r="B12" s="1"/>
      <c r="C12" s="6"/>
      <c r="F12" s="40"/>
      <c r="G12" s="40"/>
      <c r="H12" s="40"/>
      <c r="I12" s="40"/>
      <c r="J12" s="40"/>
      <c r="K12" s="37"/>
      <c r="L12" s="40"/>
      <c r="O12" s="24"/>
      <c r="P12" s="9">
        <f t="shared" ref="P12:P54" si="3">P11+1</f>
        <v>3</v>
      </c>
      <c r="Q12" s="1"/>
      <c r="R12" s="6"/>
      <c r="U12" s="40"/>
      <c r="V12" s="40"/>
      <c r="W12" s="40"/>
      <c r="X12" s="40"/>
      <c r="Y12" s="40"/>
      <c r="Z12" s="37"/>
      <c r="AA12" s="40"/>
      <c r="AD12" s="24"/>
      <c r="AE12" s="9">
        <f t="shared" ref="AE12:AE54" si="4">AE11+1</f>
        <v>3</v>
      </c>
      <c r="AF12" s="1"/>
      <c r="AG12" s="6"/>
      <c r="AJ12" s="40"/>
      <c r="AK12" s="40"/>
      <c r="AL12" s="40"/>
      <c r="AM12" s="40"/>
      <c r="AN12" s="40"/>
      <c r="AO12" s="37"/>
      <c r="AP12" s="40"/>
    </row>
    <row r="13" spans="1:44" ht="12.75" customHeight="1" x14ac:dyDescent="0.2">
      <c r="A13" s="9">
        <f t="shared" si="2"/>
        <v>4</v>
      </c>
      <c r="B13" s="41" t="s">
        <v>82</v>
      </c>
      <c r="C13" s="1"/>
      <c r="F13" s="40"/>
      <c r="G13" s="40"/>
      <c r="H13" s="40"/>
      <c r="I13" s="40"/>
      <c r="J13" s="40"/>
      <c r="K13" s="37"/>
      <c r="L13" s="40"/>
      <c r="O13" s="24"/>
      <c r="P13" s="9">
        <f t="shared" si="3"/>
        <v>4</v>
      </c>
      <c r="Q13" s="38" t="str">
        <f>B13</f>
        <v>Schedule 53 Residential Propane</v>
      </c>
      <c r="R13" s="1"/>
      <c r="U13" s="40"/>
      <c r="V13" s="40"/>
      <c r="W13" s="40"/>
      <c r="X13" s="40"/>
      <c r="Y13" s="40"/>
      <c r="Z13" s="37"/>
      <c r="AA13" s="40"/>
      <c r="AD13" s="24"/>
      <c r="AE13" s="9">
        <f t="shared" si="4"/>
        <v>4</v>
      </c>
      <c r="AF13" s="38" t="str">
        <f>Q13</f>
        <v>Schedule 53 Residential Propane</v>
      </c>
      <c r="AG13" s="1"/>
      <c r="AJ13" s="40"/>
      <c r="AK13" s="40"/>
      <c r="AL13" s="40"/>
      <c r="AM13" s="40"/>
      <c r="AN13" s="40"/>
      <c r="AO13" s="37"/>
      <c r="AP13" s="40"/>
    </row>
    <row r="14" spans="1:44" ht="12.75" customHeight="1" x14ac:dyDescent="0.2">
      <c r="A14" s="9">
        <f t="shared" si="2"/>
        <v>5</v>
      </c>
      <c r="C14" s="39" t="s">
        <v>79</v>
      </c>
      <c r="D14" s="17" t="s">
        <v>80</v>
      </c>
      <c r="E14" s="9" t="str">
        <f>E11</f>
        <v>Exhibit JDT-5, GAS RATE SPREAD DESIGN</v>
      </c>
      <c r="F14" s="40">
        <v>0.41964000000000001</v>
      </c>
      <c r="G14" s="40">
        <v>0.45862000000000003</v>
      </c>
      <c r="H14" s="40">
        <v>-1.01E-3</v>
      </c>
      <c r="I14" s="40">
        <v>4.8649999999999999E-2</v>
      </c>
      <c r="J14" s="40">
        <f>ROUND(SUM(G14:I14),5)</f>
        <v>0.50626000000000004</v>
      </c>
      <c r="K14" s="37"/>
      <c r="L14" s="40">
        <f>J14-F14</f>
        <v>8.662000000000003E-2</v>
      </c>
      <c r="N14" s="6" t="s">
        <v>81</v>
      </c>
      <c r="O14" s="24"/>
      <c r="P14" s="9">
        <f t="shared" si="3"/>
        <v>5</v>
      </c>
      <c r="R14" s="39" t="s">
        <v>79</v>
      </c>
      <c r="S14" s="17" t="s">
        <v>80</v>
      </c>
      <c r="T14" s="9" t="str">
        <f>T11</f>
        <v>Exhibit JDT-5, GAS RATE SPREAD DESIGN</v>
      </c>
      <c r="U14" s="40">
        <f>J14</f>
        <v>0.50626000000000004</v>
      </c>
      <c r="V14" s="40">
        <f>G14</f>
        <v>0.45862000000000003</v>
      </c>
      <c r="W14" s="40">
        <v>-3.0329999999999999E-2</v>
      </c>
      <c r="X14" s="40">
        <v>9.8780000000000007E-2</v>
      </c>
      <c r="Y14" s="40">
        <f>ROUND(SUM(V14:X14),5)</f>
        <v>0.52707000000000004</v>
      </c>
      <c r="Z14" s="37"/>
      <c r="AA14" s="40">
        <f>Y14-U14</f>
        <v>2.0809999999999995E-2</v>
      </c>
      <c r="AC14" s="6" t="str">
        <f>N14</f>
        <v>Sheet No. 1142-A</v>
      </c>
      <c r="AD14" s="24"/>
      <c r="AE14" s="9">
        <f t="shared" si="4"/>
        <v>5</v>
      </c>
      <c r="AG14" s="39" t="s">
        <v>79</v>
      </c>
      <c r="AH14" s="17" t="s">
        <v>80</v>
      </c>
      <c r="AI14" s="9" t="str">
        <f>AI11</f>
        <v>Exhibit JDT-5, GAS RATE SPREAD DESIGN</v>
      </c>
      <c r="AJ14" s="40"/>
      <c r="AK14" s="40"/>
      <c r="AL14" s="40"/>
      <c r="AM14" s="40"/>
      <c r="AN14" s="40"/>
      <c r="AO14" s="37"/>
      <c r="AP14" s="40"/>
    </row>
    <row r="15" spans="1:44" ht="12.75" customHeight="1" x14ac:dyDescent="0.2">
      <c r="A15" s="9">
        <f t="shared" si="2"/>
        <v>6</v>
      </c>
      <c r="C15" s="6"/>
      <c r="D15" s="36"/>
      <c r="E15" s="36"/>
      <c r="F15" s="40"/>
      <c r="G15" s="40"/>
      <c r="H15" s="40"/>
      <c r="I15" s="40"/>
      <c r="J15" s="40"/>
      <c r="K15" s="37"/>
      <c r="L15" s="40"/>
      <c r="O15" s="24"/>
      <c r="P15" s="9">
        <f t="shared" si="3"/>
        <v>6</v>
      </c>
      <c r="R15" s="6"/>
      <c r="S15" s="36"/>
      <c r="T15" s="36"/>
      <c r="U15" s="40"/>
      <c r="V15" s="40"/>
      <c r="W15" s="40"/>
      <c r="X15" s="40"/>
      <c r="Y15" s="40"/>
      <c r="Z15" s="37"/>
      <c r="AA15" s="40"/>
      <c r="AD15" s="24"/>
      <c r="AE15" s="9">
        <f t="shared" si="4"/>
        <v>6</v>
      </c>
      <c r="AG15" s="6"/>
      <c r="AH15" s="36"/>
      <c r="AI15" s="36"/>
      <c r="AJ15" s="40"/>
      <c r="AK15" s="40"/>
      <c r="AL15" s="40"/>
      <c r="AM15" s="40"/>
      <c r="AN15" s="40"/>
      <c r="AO15" s="37"/>
      <c r="AP15" s="40"/>
    </row>
    <row r="16" spans="1:44" ht="12.75" customHeight="1" x14ac:dyDescent="0.2">
      <c r="A16" s="9">
        <f t="shared" si="2"/>
        <v>7</v>
      </c>
      <c r="B16" s="41" t="s">
        <v>83</v>
      </c>
      <c r="C16" s="6"/>
      <c r="D16" s="42"/>
      <c r="E16" s="42"/>
      <c r="F16" s="40"/>
      <c r="G16" s="40"/>
      <c r="H16" s="40"/>
      <c r="I16" s="40"/>
      <c r="J16" s="40"/>
      <c r="L16" s="40"/>
      <c r="O16" s="24"/>
      <c r="P16" s="9">
        <f t="shared" si="3"/>
        <v>7</v>
      </c>
      <c r="Q16" s="38" t="str">
        <f>B16</f>
        <v>Schedule 31 Commercial &amp; Industrial - Sales</v>
      </c>
      <c r="R16" s="6"/>
      <c r="S16" s="42"/>
      <c r="T16" s="42"/>
      <c r="U16" s="40"/>
      <c r="V16" s="40"/>
      <c r="W16" s="40"/>
      <c r="X16" s="40"/>
      <c r="Y16" s="40"/>
      <c r="AA16" s="40"/>
      <c r="AD16" s="24"/>
      <c r="AE16" s="9">
        <f t="shared" si="4"/>
        <v>7</v>
      </c>
      <c r="AF16" s="38" t="str">
        <f>Q16</f>
        <v>Schedule 31 Commercial &amp; Industrial - Sales</v>
      </c>
      <c r="AG16" s="6"/>
      <c r="AH16" s="42"/>
      <c r="AI16" s="42"/>
      <c r="AJ16" s="40"/>
      <c r="AK16" s="40"/>
      <c r="AL16" s="40"/>
      <c r="AM16" s="40"/>
      <c r="AN16" s="40"/>
      <c r="AP16" s="40"/>
    </row>
    <row r="17" spans="1:42" ht="12.75" customHeight="1" x14ac:dyDescent="0.2">
      <c r="A17" s="9">
        <f t="shared" si="2"/>
        <v>8</v>
      </c>
      <c r="C17" s="17" t="s">
        <v>79</v>
      </c>
      <c r="D17" s="17" t="s">
        <v>80</v>
      </c>
      <c r="E17" s="9" t="str">
        <f>E14</f>
        <v>Exhibit JDT-5, GAS RATE SPREAD DESIGN</v>
      </c>
      <c r="F17" s="40">
        <v>0.37956000000000001</v>
      </c>
      <c r="G17" s="40">
        <v>0.41493999999999998</v>
      </c>
      <c r="H17" s="40">
        <v>-9.3000000000000005E-4</v>
      </c>
      <c r="I17" s="40">
        <v>4.4909999999999999E-2</v>
      </c>
      <c r="J17" s="40">
        <f>ROUND(SUM(G17:I17),5)</f>
        <v>0.45891999999999999</v>
      </c>
      <c r="L17" s="40">
        <f>J17-F17</f>
        <v>7.9359999999999986E-2</v>
      </c>
      <c r="N17" s="6" t="s">
        <v>81</v>
      </c>
      <c r="O17" s="24"/>
      <c r="P17" s="9">
        <f t="shared" si="3"/>
        <v>8</v>
      </c>
      <c r="R17" s="17" t="s">
        <v>79</v>
      </c>
      <c r="S17" s="17" t="s">
        <v>80</v>
      </c>
      <c r="T17" s="9" t="str">
        <f>T14</f>
        <v>Exhibit JDT-5, GAS RATE SPREAD DESIGN</v>
      </c>
      <c r="U17" s="40">
        <f>J17</f>
        <v>0.45891999999999999</v>
      </c>
      <c r="V17" s="40">
        <f>G17</f>
        <v>0.41493999999999998</v>
      </c>
      <c r="W17" s="40">
        <v>-2.7820000000000001E-2</v>
      </c>
      <c r="X17" s="40">
        <v>9.06E-2</v>
      </c>
      <c r="Y17" s="40">
        <f>ROUND(SUM(V17:X17),5)</f>
        <v>0.47771999999999998</v>
      </c>
      <c r="AA17" s="40">
        <f>Y17-U17</f>
        <v>1.8799999999999983E-2</v>
      </c>
      <c r="AC17" s="6" t="str">
        <f>N17</f>
        <v>Sheet No. 1142-A</v>
      </c>
      <c r="AD17" s="24"/>
      <c r="AE17" s="9">
        <f t="shared" si="4"/>
        <v>8</v>
      </c>
      <c r="AG17" s="17" t="s">
        <v>79</v>
      </c>
      <c r="AH17" s="17" t="s">
        <v>80</v>
      </c>
      <c r="AI17" s="9" t="str">
        <f>AI14</f>
        <v>Exhibit JDT-5, GAS RATE SPREAD DESIGN</v>
      </c>
      <c r="AJ17" s="40"/>
      <c r="AK17" s="40"/>
      <c r="AL17" s="40"/>
      <c r="AM17" s="40"/>
      <c r="AN17" s="40"/>
      <c r="AP17" s="40"/>
    </row>
    <row r="18" spans="1:42" ht="12.75" customHeight="1" x14ac:dyDescent="0.2">
      <c r="A18" s="9">
        <f t="shared" si="2"/>
        <v>9</v>
      </c>
      <c r="F18" s="40"/>
      <c r="G18" s="40"/>
      <c r="H18" s="40"/>
      <c r="I18" s="40"/>
      <c r="J18" s="40"/>
      <c r="L18" s="40"/>
      <c r="O18" s="24"/>
      <c r="P18" s="9">
        <f t="shared" si="3"/>
        <v>9</v>
      </c>
      <c r="U18" s="40"/>
      <c r="V18" s="40"/>
      <c r="W18" s="40"/>
      <c r="X18" s="40"/>
      <c r="Y18" s="40"/>
      <c r="AA18" s="40"/>
      <c r="AD18" s="24"/>
      <c r="AE18" s="9">
        <f t="shared" si="4"/>
        <v>9</v>
      </c>
      <c r="AJ18" s="40"/>
      <c r="AK18" s="40"/>
      <c r="AL18" s="40"/>
      <c r="AM18" s="40"/>
      <c r="AN18" s="40"/>
      <c r="AP18" s="40"/>
    </row>
    <row r="19" spans="1:42" ht="12.75" customHeight="1" x14ac:dyDescent="0.2">
      <c r="A19" s="9">
        <f t="shared" si="2"/>
        <v>10</v>
      </c>
      <c r="C19" s="17" t="s">
        <v>84</v>
      </c>
      <c r="D19" s="17" t="s">
        <v>80</v>
      </c>
      <c r="E19" s="9" t="str">
        <f>E17</f>
        <v>Exhibit JDT-5, GAS RATE SPREAD DESIGN</v>
      </c>
      <c r="F19" s="40">
        <v>1.371E-2</v>
      </c>
      <c r="G19" s="40">
        <v>1.4919999999999999E-2</v>
      </c>
      <c r="H19" s="40">
        <v>0</v>
      </c>
      <c r="I19" s="40">
        <v>0</v>
      </c>
      <c r="J19" s="40">
        <f>ROUND(SUM(G19:I19),5)</f>
        <v>1.4919999999999999E-2</v>
      </c>
      <c r="L19" s="40">
        <f>J19-F19</f>
        <v>1.2099999999999993E-3</v>
      </c>
      <c r="N19" s="6" t="s">
        <v>81</v>
      </c>
      <c r="O19" s="24"/>
      <c r="P19" s="9">
        <f t="shared" si="3"/>
        <v>10</v>
      </c>
      <c r="R19" s="17" t="s">
        <v>84</v>
      </c>
      <c r="S19" s="17" t="s">
        <v>80</v>
      </c>
      <c r="T19" s="9" t="str">
        <f>T17</f>
        <v>Exhibit JDT-5, GAS RATE SPREAD DESIGN</v>
      </c>
      <c r="U19" s="40">
        <f>J19</f>
        <v>1.4919999999999999E-2</v>
      </c>
      <c r="V19" s="40">
        <f>G19</f>
        <v>1.4919999999999999E-2</v>
      </c>
      <c r="W19" s="40">
        <v>0</v>
      </c>
      <c r="X19" s="40">
        <v>0</v>
      </c>
      <c r="Y19" s="40">
        <f>ROUND(SUM(V19:X19),5)</f>
        <v>1.4919999999999999E-2</v>
      </c>
      <c r="AA19" s="40">
        <f>Y19-U19</f>
        <v>0</v>
      </c>
      <c r="AC19" s="6" t="str">
        <f>N19</f>
        <v>Sheet No. 1142-A</v>
      </c>
      <c r="AD19" s="24"/>
      <c r="AE19" s="9">
        <f t="shared" si="4"/>
        <v>10</v>
      </c>
      <c r="AG19" s="17" t="s">
        <v>84</v>
      </c>
      <c r="AH19" s="17" t="s">
        <v>80</v>
      </c>
      <c r="AI19" s="9" t="str">
        <f>AI17</f>
        <v>Exhibit JDT-5, GAS RATE SPREAD DESIGN</v>
      </c>
      <c r="AJ19" s="40"/>
      <c r="AK19" s="40"/>
      <c r="AL19" s="40"/>
      <c r="AM19" s="40"/>
      <c r="AN19" s="40"/>
      <c r="AP19" s="40"/>
    </row>
    <row r="20" spans="1:42" ht="12.75" customHeight="1" x14ac:dyDescent="0.2">
      <c r="A20" s="9">
        <f t="shared" si="2"/>
        <v>11</v>
      </c>
      <c r="F20" s="40"/>
      <c r="G20" s="40"/>
      <c r="H20" s="40"/>
      <c r="I20" s="40"/>
      <c r="J20" s="40"/>
      <c r="L20" s="40"/>
      <c r="O20" s="24"/>
      <c r="P20" s="9">
        <f t="shared" si="3"/>
        <v>11</v>
      </c>
      <c r="U20" s="40"/>
      <c r="V20" s="40"/>
      <c r="W20" s="40"/>
      <c r="X20" s="40"/>
      <c r="Y20" s="40"/>
      <c r="AA20" s="40"/>
      <c r="AD20" s="24"/>
      <c r="AE20" s="9">
        <f t="shared" si="4"/>
        <v>11</v>
      </c>
      <c r="AJ20" s="40"/>
      <c r="AK20" s="40"/>
      <c r="AL20" s="40"/>
      <c r="AM20" s="40"/>
      <c r="AN20" s="40"/>
      <c r="AP20" s="40"/>
    </row>
    <row r="21" spans="1:42" ht="12.75" customHeight="1" x14ac:dyDescent="0.2">
      <c r="A21" s="9">
        <f t="shared" si="2"/>
        <v>12</v>
      </c>
      <c r="B21" s="41" t="s">
        <v>85</v>
      </c>
      <c r="C21" s="6"/>
      <c r="D21" s="42"/>
      <c r="E21" s="42"/>
      <c r="F21" s="40"/>
      <c r="G21" s="40"/>
      <c r="H21" s="40"/>
      <c r="I21" s="40"/>
      <c r="J21" s="40"/>
      <c r="L21" s="40"/>
      <c r="O21" s="24"/>
      <c r="P21" s="9">
        <f t="shared" si="3"/>
        <v>12</v>
      </c>
      <c r="Q21" s="38" t="str">
        <f>B21</f>
        <v>Schedule 31 Commercial &amp; Industrial - Transportation</v>
      </c>
      <c r="R21" s="6"/>
      <c r="S21" s="42"/>
      <c r="T21" s="42"/>
      <c r="U21" s="40"/>
      <c r="V21" s="40"/>
      <c r="W21" s="40"/>
      <c r="X21" s="40"/>
      <c r="Y21" s="40"/>
      <c r="AA21" s="40"/>
      <c r="AD21" s="24"/>
      <c r="AE21" s="9">
        <f t="shared" si="4"/>
        <v>12</v>
      </c>
      <c r="AF21" s="38" t="str">
        <f>Q21</f>
        <v>Schedule 31 Commercial &amp; Industrial - Transportation</v>
      </c>
      <c r="AG21" s="6"/>
      <c r="AH21" s="42"/>
      <c r="AI21" s="42"/>
      <c r="AJ21" s="40"/>
      <c r="AK21" s="40"/>
      <c r="AL21" s="40"/>
      <c r="AM21" s="40"/>
      <c r="AN21" s="40"/>
      <c r="AP21" s="40"/>
    </row>
    <row r="22" spans="1:42" ht="12.75" customHeight="1" x14ac:dyDescent="0.2">
      <c r="A22" s="9">
        <f t="shared" si="2"/>
        <v>13</v>
      </c>
      <c r="B22" s="17"/>
      <c r="C22" s="17" t="s">
        <v>79</v>
      </c>
      <c r="D22" s="17" t="s">
        <v>80</v>
      </c>
      <c r="E22" s="9" t="str">
        <f>E19</f>
        <v>Exhibit JDT-5, GAS RATE SPREAD DESIGN</v>
      </c>
      <c r="F22" s="40">
        <v>0.37956000000000001</v>
      </c>
      <c r="G22" s="40">
        <v>0.41493999999999998</v>
      </c>
      <c r="H22" s="40">
        <v>-9.3000000000000005E-4</v>
      </c>
      <c r="I22" s="40">
        <v>4.4909999999999999E-2</v>
      </c>
      <c r="J22" s="40">
        <f>SUM(G22:I22)</f>
        <v>0.45891999999999999</v>
      </c>
      <c r="L22" s="40">
        <f>J22-F22</f>
        <v>7.9359999999999986E-2</v>
      </c>
      <c r="N22" s="6" t="s">
        <v>81</v>
      </c>
      <c r="O22" s="24"/>
      <c r="P22" s="9">
        <f t="shared" si="3"/>
        <v>13</v>
      </c>
      <c r="Q22" s="17"/>
      <c r="R22" s="17" t="s">
        <v>79</v>
      </c>
      <c r="S22" s="17" t="s">
        <v>80</v>
      </c>
      <c r="T22" s="9" t="str">
        <f>T19</f>
        <v>Exhibit JDT-5, GAS RATE SPREAD DESIGN</v>
      </c>
      <c r="U22" s="40">
        <f>J22</f>
        <v>0.45891999999999999</v>
      </c>
      <c r="V22" s="40">
        <f>G22</f>
        <v>0.41493999999999998</v>
      </c>
      <c r="W22" s="40">
        <v>-2.7820000000000001E-2</v>
      </c>
      <c r="X22" s="40">
        <v>9.06E-2</v>
      </c>
      <c r="Y22" s="40">
        <f>SUM(V22:X22)</f>
        <v>0.47771999999999998</v>
      </c>
      <c r="AA22" s="40">
        <f>Y22-U22</f>
        <v>1.8799999999999983E-2</v>
      </c>
      <c r="AC22" s="6" t="str">
        <f>N22</f>
        <v>Sheet No. 1142-A</v>
      </c>
      <c r="AD22" s="24"/>
      <c r="AE22" s="9">
        <f t="shared" si="4"/>
        <v>13</v>
      </c>
      <c r="AF22" s="17"/>
      <c r="AG22" s="17" t="s">
        <v>79</v>
      </c>
      <c r="AH22" s="17" t="s">
        <v>80</v>
      </c>
      <c r="AI22" s="9" t="str">
        <f>AI19</f>
        <v>Exhibit JDT-5, GAS RATE SPREAD DESIGN</v>
      </c>
      <c r="AJ22" s="40"/>
      <c r="AK22" s="40"/>
      <c r="AL22" s="40"/>
      <c r="AM22" s="40"/>
      <c r="AN22" s="40"/>
      <c r="AP22" s="40"/>
    </row>
    <row r="23" spans="1:42" ht="12.75" customHeight="1" x14ac:dyDescent="0.2">
      <c r="A23" s="9">
        <f t="shared" si="2"/>
        <v>14</v>
      </c>
      <c r="B23" s="17"/>
      <c r="F23" s="40"/>
      <c r="G23" s="40"/>
      <c r="H23" s="40"/>
      <c r="I23" s="40"/>
      <c r="J23" s="40"/>
      <c r="L23" s="40"/>
      <c r="O23" s="24"/>
      <c r="P23" s="9">
        <f t="shared" si="3"/>
        <v>14</v>
      </c>
      <c r="Q23" s="17"/>
      <c r="U23" s="40"/>
      <c r="V23" s="40"/>
      <c r="W23" s="40"/>
      <c r="X23" s="40"/>
      <c r="Y23" s="40"/>
      <c r="AA23" s="40"/>
      <c r="AD23" s="24"/>
      <c r="AE23" s="9">
        <f t="shared" si="4"/>
        <v>14</v>
      </c>
      <c r="AF23" s="17"/>
      <c r="AJ23" s="40"/>
      <c r="AK23" s="40"/>
      <c r="AL23" s="40"/>
      <c r="AM23" s="40"/>
      <c r="AN23" s="40"/>
      <c r="AP23" s="40"/>
    </row>
    <row r="24" spans="1:42" ht="12.75" customHeight="1" x14ac:dyDescent="0.2">
      <c r="A24" s="9">
        <f t="shared" si="2"/>
        <v>15</v>
      </c>
      <c r="B24" s="41" t="s">
        <v>86</v>
      </c>
      <c r="C24" s="6"/>
      <c r="D24" s="42"/>
      <c r="E24" s="42"/>
      <c r="F24" s="40"/>
      <c r="G24" s="40"/>
      <c r="H24" s="40"/>
      <c r="I24" s="40"/>
      <c r="J24" s="40"/>
      <c r="L24" s="40"/>
      <c r="O24" s="24"/>
      <c r="P24" s="9">
        <f t="shared" si="3"/>
        <v>15</v>
      </c>
      <c r="Q24" s="38" t="str">
        <f>B24</f>
        <v>Schedule 41 Large Volume High Load Factor - Sales</v>
      </c>
      <c r="R24" s="6"/>
      <c r="S24" s="42"/>
      <c r="T24" s="42"/>
      <c r="U24" s="40"/>
      <c r="V24" s="40"/>
      <c r="W24" s="40"/>
      <c r="X24" s="40"/>
      <c r="Y24" s="40"/>
      <c r="AA24" s="40"/>
      <c r="AD24" s="24"/>
      <c r="AE24" s="9">
        <f t="shared" si="4"/>
        <v>15</v>
      </c>
      <c r="AF24" s="38" t="str">
        <f>Q24</f>
        <v>Schedule 41 Large Volume High Load Factor - Sales</v>
      </c>
      <c r="AG24" s="6"/>
      <c r="AH24" s="42"/>
      <c r="AI24" s="42"/>
      <c r="AJ24" s="40"/>
      <c r="AK24" s="40"/>
      <c r="AL24" s="40"/>
      <c r="AM24" s="40"/>
      <c r="AN24" s="40"/>
      <c r="AP24" s="40"/>
    </row>
    <row r="25" spans="1:42" ht="12.75" customHeight="1" x14ac:dyDescent="0.2">
      <c r="A25" s="9">
        <f t="shared" si="2"/>
        <v>16</v>
      </c>
      <c r="C25" s="17" t="s">
        <v>87</v>
      </c>
      <c r="D25" s="17" t="s">
        <v>80</v>
      </c>
      <c r="E25" s="9" t="str">
        <f>E22</f>
        <v>Exhibit JDT-5, GAS RATE SPREAD DESIGN</v>
      </c>
      <c r="F25" s="43">
        <v>1.25</v>
      </c>
      <c r="G25" s="43">
        <v>1.38</v>
      </c>
      <c r="H25" s="43">
        <v>0</v>
      </c>
      <c r="I25" s="43">
        <v>0</v>
      </c>
      <c r="J25" s="43">
        <f>ROUND(SUM(G25:I25),2)</f>
        <v>1.38</v>
      </c>
      <c r="L25" s="43">
        <f>J25-F25</f>
        <v>0.12999999999999989</v>
      </c>
      <c r="N25" s="6" t="s">
        <v>88</v>
      </c>
      <c r="O25" s="24"/>
      <c r="P25" s="9">
        <f t="shared" si="3"/>
        <v>16</v>
      </c>
      <c r="R25" s="17" t="s">
        <v>87</v>
      </c>
      <c r="S25" s="17" t="s">
        <v>80</v>
      </c>
      <c r="T25" s="9" t="str">
        <f>T22</f>
        <v>Exhibit JDT-5, GAS RATE SPREAD DESIGN</v>
      </c>
      <c r="U25" s="43">
        <f>J25</f>
        <v>1.38</v>
      </c>
      <c r="V25" s="43">
        <f>G25</f>
        <v>1.38</v>
      </c>
      <c r="W25" s="43">
        <v>0</v>
      </c>
      <c r="X25" s="43">
        <v>0</v>
      </c>
      <c r="Y25" s="43">
        <f>ROUND(SUM(V25:X25),2)</f>
        <v>1.38</v>
      </c>
      <c r="AA25" s="43">
        <f>Y25-U25</f>
        <v>0</v>
      </c>
      <c r="AC25" s="6" t="str">
        <f>N25</f>
        <v>Sheet No. 1142-B</v>
      </c>
      <c r="AD25" s="24"/>
      <c r="AE25" s="9">
        <f t="shared" si="4"/>
        <v>16</v>
      </c>
      <c r="AG25" s="17" t="s">
        <v>87</v>
      </c>
      <c r="AH25" s="17" t="s">
        <v>80</v>
      </c>
      <c r="AI25" s="9" t="str">
        <f>AI22</f>
        <v>Exhibit JDT-5, GAS RATE SPREAD DESIGN</v>
      </c>
      <c r="AJ25" s="43"/>
      <c r="AK25" s="43"/>
      <c r="AL25" s="43"/>
      <c r="AM25" s="43"/>
      <c r="AN25" s="43"/>
      <c r="AP25" s="43"/>
    </row>
    <row r="26" spans="1:42" ht="12.75" customHeight="1" x14ac:dyDescent="0.2">
      <c r="A26" s="9">
        <f t="shared" si="2"/>
        <v>17</v>
      </c>
      <c r="F26" s="40"/>
      <c r="G26" s="40"/>
      <c r="H26" s="40"/>
      <c r="I26" s="40"/>
      <c r="J26" s="40"/>
      <c r="L26" s="40"/>
      <c r="O26" s="24"/>
      <c r="P26" s="9">
        <f t="shared" si="3"/>
        <v>17</v>
      </c>
      <c r="U26" s="40"/>
      <c r="V26" s="40"/>
      <c r="W26" s="40"/>
      <c r="X26" s="40"/>
      <c r="Y26" s="40"/>
      <c r="AA26" s="40"/>
      <c r="AD26" s="24"/>
      <c r="AE26" s="9">
        <f t="shared" si="4"/>
        <v>17</v>
      </c>
      <c r="AJ26" s="40"/>
      <c r="AK26" s="40"/>
      <c r="AL26" s="40"/>
      <c r="AM26" s="40"/>
      <c r="AN26" s="40"/>
      <c r="AP26" s="40"/>
    </row>
    <row r="27" spans="1:42" ht="12.75" customHeight="1" x14ac:dyDescent="0.2">
      <c r="A27" s="9">
        <f t="shared" si="2"/>
        <v>18</v>
      </c>
      <c r="C27" s="17" t="s">
        <v>89</v>
      </c>
      <c r="F27" s="40"/>
      <c r="G27" s="40"/>
      <c r="H27" s="40"/>
      <c r="I27" s="40"/>
      <c r="J27" s="40"/>
      <c r="L27" s="40"/>
      <c r="O27" s="24"/>
      <c r="P27" s="9">
        <f t="shared" si="3"/>
        <v>18</v>
      </c>
      <c r="R27" s="17" t="s">
        <v>89</v>
      </c>
      <c r="U27" s="40"/>
      <c r="V27" s="40"/>
      <c r="W27" s="40"/>
      <c r="X27" s="40"/>
      <c r="Y27" s="40"/>
      <c r="AA27" s="40"/>
      <c r="AD27" s="24"/>
      <c r="AE27" s="9">
        <f t="shared" si="4"/>
        <v>18</v>
      </c>
      <c r="AG27" s="17" t="s">
        <v>89</v>
      </c>
      <c r="AJ27" s="40"/>
      <c r="AK27" s="40"/>
      <c r="AL27" s="40"/>
      <c r="AM27" s="40"/>
      <c r="AN27" s="40"/>
      <c r="AP27" s="40"/>
    </row>
    <row r="28" spans="1:42" ht="12.75" customHeight="1" x14ac:dyDescent="0.2">
      <c r="A28" s="9">
        <f t="shared" si="2"/>
        <v>19</v>
      </c>
      <c r="C28" s="17" t="s">
        <v>90</v>
      </c>
      <c r="D28" s="17" t="s">
        <v>80</v>
      </c>
      <c r="E28" s="9" t="str">
        <f>E25</f>
        <v>Exhibit JDT-5, GAS RATE SPREAD DESIGN</v>
      </c>
      <c r="F28" s="40">
        <v>0.13758000000000001</v>
      </c>
      <c r="G28" s="40">
        <v>0.14072124633258759</v>
      </c>
      <c r="H28" s="40">
        <v>-4.4999999999999999E-4</v>
      </c>
      <c r="I28" s="40">
        <v>2.147E-2</v>
      </c>
      <c r="J28" s="40">
        <f t="shared" ref="J28:J29" si="5">ROUND(SUM(G28:I28),5)</f>
        <v>0.16173999999999999</v>
      </c>
      <c r="L28" s="40">
        <f t="shared" ref="L28:L29" si="6">J28-F28</f>
        <v>2.4159999999999987E-2</v>
      </c>
      <c r="N28" s="6" t="s">
        <v>88</v>
      </c>
      <c r="O28" s="24"/>
      <c r="P28" s="9">
        <f t="shared" si="3"/>
        <v>19</v>
      </c>
      <c r="R28" s="17" t="s">
        <v>90</v>
      </c>
      <c r="S28" s="17" t="s">
        <v>80</v>
      </c>
      <c r="T28" s="9" t="str">
        <f>T25</f>
        <v>Exhibit JDT-5, GAS RATE SPREAD DESIGN</v>
      </c>
      <c r="U28" s="40">
        <f t="shared" ref="U28:U29" si="7">J28</f>
        <v>0.16173999999999999</v>
      </c>
      <c r="V28" s="40">
        <f t="shared" ref="V28:V29" si="8">G28</f>
        <v>0.14072124633258759</v>
      </c>
      <c r="W28" s="40">
        <v>-1.3299999999999999E-2</v>
      </c>
      <c r="X28" s="40">
        <v>4.3319999999999997E-2</v>
      </c>
      <c r="Y28" s="40">
        <f t="shared" ref="Y28:Y29" si="9">ROUND(SUM(V28:X28),5)</f>
        <v>0.17074</v>
      </c>
      <c r="AA28" s="40">
        <f t="shared" ref="AA28:AA29" si="10">Y28-U28</f>
        <v>9.000000000000008E-3</v>
      </c>
      <c r="AC28" s="6" t="str">
        <f t="shared" ref="AC28:AC29" si="11">N28</f>
        <v>Sheet No. 1142-B</v>
      </c>
      <c r="AD28" s="24"/>
      <c r="AE28" s="9">
        <f t="shared" si="4"/>
        <v>19</v>
      </c>
      <c r="AG28" s="17" t="s">
        <v>90</v>
      </c>
      <c r="AH28" s="17" t="s">
        <v>80</v>
      </c>
      <c r="AI28" s="9" t="str">
        <f>AI25</f>
        <v>Exhibit JDT-5, GAS RATE SPREAD DESIGN</v>
      </c>
      <c r="AJ28" s="40"/>
      <c r="AK28" s="40"/>
      <c r="AL28" s="40"/>
      <c r="AM28" s="40"/>
      <c r="AN28" s="40"/>
      <c r="AP28" s="40"/>
    </row>
    <row r="29" spans="1:42" ht="12.75" customHeight="1" x14ac:dyDescent="0.2">
      <c r="A29" s="9">
        <f t="shared" si="2"/>
        <v>20</v>
      </c>
      <c r="C29" s="17" t="s">
        <v>91</v>
      </c>
      <c r="D29" s="17" t="s">
        <v>80</v>
      </c>
      <c r="E29" s="9" t="str">
        <f>E28</f>
        <v>Exhibit JDT-5, GAS RATE SPREAD DESIGN</v>
      </c>
      <c r="F29" s="40">
        <v>0.11074000000000001</v>
      </c>
      <c r="G29" s="40">
        <v>0.12185</v>
      </c>
      <c r="H29" s="40">
        <v>-4.4999999999999999E-4</v>
      </c>
      <c r="I29" s="40">
        <v>2.147E-2</v>
      </c>
      <c r="J29" s="40">
        <f t="shared" si="5"/>
        <v>0.14287</v>
      </c>
      <c r="L29" s="40">
        <f t="shared" si="6"/>
        <v>3.2129999999999992E-2</v>
      </c>
      <c r="N29" s="6" t="s">
        <v>88</v>
      </c>
      <c r="O29" s="24"/>
      <c r="P29" s="9">
        <f t="shared" si="3"/>
        <v>20</v>
      </c>
      <c r="R29" s="17" t="s">
        <v>91</v>
      </c>
      <c r="S29" s="17" t="s">
        <v>80</v>
      </c>
      <c r="T29" s="9" t="str">
        <f>T28</f>
        <v>Exhibit JDT-5, GAS RATE SPREAD DESIGN</v>
      </c>
      <c r="U29" s="40">
        <f t="shared" si="7"/>
        <v>0.14287</v>
      </c>
      <c r="V29" s="40">
        <f t="shared" si="8"/>
        <v>0.12185</v>
      </c>
      <c r="W29" s="40">
        <v>-1.3299999999999999E-2</v>
      </c>
      <c r="X29" s="40">
        <v>4.3319999999999997E-2</v>
      </c>
      <c r="Y29" s="40">
        <f t="shared" si="9"/>
        <v>0.15187</v>
      </c>
      <c r="AA29" s="40">
        <f t="shared" si="10"/>
        <v>9.000000000000008E-3</v>
      </c>
      <c r="AC29" s="6" t="str">
        <f t="shared" si="11"/>
        <v>Sheet No. 1142-B</v>
      </c>
      <c r="AD29" s="24"/>
      <c r="AE29" s="9">
        <f t="shared" si="4"/>
        <v>20</v>
      </c>
      <c r="AG29" s="17" t="s">
        <v>91</v>
      </c>
      <c r="AH29" s="17" t="s">
        <v>80</v>
      </c>
      <c r="AI29" s="9" t="str">
        <f>AI28</f>
        <v>Exhibit JDT-5, GAS RATE SPREAD DESIGN</v>
      </c>
      <c r="AJ29" s="40"/>
      <c r="AK29" s="40"/>
      <c r="AL29" s="40"/>
      <c r="AM29" s="40"/>
      <c r="AN29" s="40"/>
      <c r="AP29" s="40"/>
    </row>
    <row r="30" spans="1:42" ht="12.75" customHeight="1" x14ac:dyDescent="0.2">
      <c r="A30" s="9">
        <f t="shared" si="2"/>
        <v>21</v>
      </c>
      <c r="F30" s="40"/>
      <c r="G30" s="40"/>
      <c r="H30" s="40"/>
      <c r="I30" s="40"/>
      <c r="J30" s="40"/>
      <c r="L30" s="40"/>
      <c r="O30" s="24"/>
      <c r="P30" s="9">
        <f t="shared" si="3"/>
        <v>21</v>
      </c>
      <c r="U30" s="40"/>
      <c r="V30" s="40"/>
      <c r="W30" s="40"/>
      <c r="X30" s="40"/>
      <c r="Y30" s="40"/>
      <c r="AA30" s="40"/>
      <c r="AD30" s="24"/>
      <c r="AE30" s="9">
        <f t="shared" si="4"/>
        <v>21</v>
      </c>
      <c r="AJ30" s="40"/>
      <c r="AK30" s="40"/>
      <c r="AL30" s="40"/>
      <c r="AM30" s="40"/>
      <c r="AN30" s="40"/>
      <c r="AP30" s="40"/>
    </row>
    <row r="31" spans="1:42" ht="12.75" customHeight="1" x14ac:dyDescent="0.2">
      <c r="A31" s="9">
        <f t="shared" si="2"/>
        <v>22</v>
      </c>
      <c r="C31" s="17" t="s">
        <v>84</v>
      </c>
      <c r="D31" s="17" t="s">
        <v>80</v>
      </c>
      <c r="E31" s="9" t="str">
        <f>E29</f>
        <v>Exhibit JDT-5, GAS RATE SPREAD DESIGN</v>
      </c>
      <c r="F31" s="40">
        <v>1.005E-2</v>
      </c>
      <c r="G31" s="40">
        <v>1.119E-2</v>
      </c>
      <c r="H31" s="40">
        <v>0</v>
      </c>
      <c r="I31" s="40">
        <v>0</v>
      </c>
      <c r="J31" s="40">
        <f>ROUND(SUM(G31:I31),5)</f>
        <v>1.119E-2</v>
      </c>
      <c r="L31" s="40">
        <f>J31-F31</f>
        <v>1.1400000000000004E-3</v>
      </c>
      <c r="N31" s="6" t="s">
        <v>88</v>
      </c>
      <c r="O31" s="24"/>
      <c r="P31" s="9">
        <f t="shared" si="3"/>
        <v>22</v>
      </c>
      <c r="R31" s="17" t="s">
        <v>84</v>
      </c>
      <c r="S31" s="17" t="s">
        <v>80</v>
      </c>
      <c r="T31" s="9" t="str">
        <f>T29</f>
        <v>Exhibit JDT-5, GAS RATE SPREAD DESIGN</v>
      </c>
      <c r="U31" s="40">
        <f>J31</f>
        <v>1.119E-2</v>
      </c>
      <c r="V31" s="40">
        <f>G31</f>
        <v>1.119E-2</v>
      </c>
      <c r="W31" s="40">
        <v>0</v>
      </c>
      <c r="X31" s="40">
        <v>0</v>
      </c>
      <c r="Y31" s="40">
        <f>ROUND(SUM(V31:X31),5)</f>
        <v>1.119E-2</v>
      </c>
      <c r="AA31" s="40">
        <f>Y31-U31</f>
        <v>0</v>
      </c>
      <c r="AC31" s="6" t="str">
        <f>N31</f>
        <v>Sheet No. 1142-B</v>
      </c>
      <c r="AD31" s="24"/>
      <c r="AE31" s="9">
        <f t="shared" si="4"/>
        <v>22</v>
      </c>
      <c r="AG31" s="17" t="s">
        <v>84</v>
      </c>
      <c r="AH31" s="17" t="s">
        <v>80</v>
      </c>
      <c r="AI31" s="9" t="str">
        <f>AI29</f>
        <v>Exhibit JDT-5, GAS RATE SPREAD DESIGN</v>
      </c>
      <c r="AJ31" s="40"/>
      <c r="AK31" s="40"/>
      <c r="AL31" s="40"/>
      <c r="AM31" s="40"/>
      <c r="AN31" s="40"/>
      <c r="AP31" s="40"/>
    </row>
    <row r="32" spans="1:42" ht="12.75" customHeight="1" x14ac:dyDescent="0.2">
      <c r="A32" s="9">
        <f t="shared" si="2"/>
        <v>23</v>
      </c>
      <c r="C32" s="42"/>
      <c r="D32" s="42"/>
      <c r="E32" s="42"/>
      <c r="F32" s="40"/>
      <c r="G32" s="40"/>
      <c r="H32" s="40"/>
      <c r="I32" s="40"/>
      <c r="J32" s="40"/>
      <c r="L32" s="40"/>
      <c r="O32" s="24"/>
      <c r="P32" s="9">
        <f t="shared" si="3"/>
        <v>23</v>
      </c>
      <c r="R32" s="42"/>
      <c r="S32" s="42"/>
      <c r="T32" s="42"/>
      <c r="U32" s="40"/>
      <c r="V32" s="40"/>
      <c r="W32" s="40"/>
      <c r="X32" s="40"/>
      <c r="Y32" s="40"/>
      <c r="AA32" s="40"/>
      <c r="AD32" s="24"/>
      <c r="AE32" s="9">
        <f t="shared" si="4"/>
        <v>23</v>
      </c>
      <c r="AG32" s="42"/>
      <c r="AH32" s="42"/>
      <c r="AI32" s="42"/>
      <c r="AJ32" s="40"/>
      <c r="AK32" s="40"/>
      <c r="AL32" s="40"/>
      <c r="AM32" s="40"/>
      <c r="AN32" s="40"/>
      <c r="AP32" s="40"/>
    </row>
    <row r="33" spans="1:42" ht="12.75" customHeight="1" x14ac:dyDescent="0.2">
      <c r="A33" s="9">
        <f t="shared" si="2"/>
        <v>24</v>
      </c>
      <c r="B33" s="41" t="s">
        <v>92</v>
      </c>
      <c r="C33" s="6"/>
      <c r="D33" s="42"/>
      <c r="E33" s="42"/>
      <c r="F33" s="40"/>
      <c r="G33" s="40"/>
      <c r="H33" s="40"/>
      <c r="I33" s="40"/>
      <c r="J33" s="40"/>
      <c r="L33" s="40"/>
      <c r="O33" s="24"/>
      <c r="P33" s="9">
        <f t="shared" si="3"/>
        <v>24</v>
      </c>
      <c r="Q33" s="38" t="str">
        <f>B33</f>
        <v>Schedule 41 Large Volume High Load Factor - Transportation</v>
      </c>
      <c r="R33" s="6"/>
      <c r="S33" s="42"/>
      <c r="T33" s="42"/>
      <c r="U33" s="40"/>
      <c r="V33" s="40"/>
      <c r="W33" s="40"/>
      <c r="X33" s="40"/>
      <c r="Y33" s="40"/>
      <c r="AA33" s="40"/>
      <c r="AD33" s="24"/>
      <c r="AE33" s="9">
        <f t="shared" si="4"/>
        <v>24</v>
      </c>
      <c r="AF33" s="38" t="str">
        <f>Q33</f>
        <v>Schedule 41 Large Volume High Load Factor - Transportation</v>
      </c>
      <c r="AG33" s="6"/>
      <c r="AH33" s="42"/>
      <c r="AI33" s="42"/>
      <c r="AJ33" s="40"/>
      <c r="AK33" s="40"/>
      <c r="AL33" s="40"/>
      <c r="AM33" s="40"/>
      <c r="AN33" s="40"/>
      <c r="AP33" s="40"/>
    </row>
    <row r="34" spans="1:42" ht="12.75" customHeight="1" x14ac:dyDescent="0.2">
      <c r="A34" s="9">
        <f t="shared" si="2"/>
        <v>25</v>
      </c>
      <c r="B34" s="17"/>
      <c r="C34" s="17" t="s">
        <v>87</v>
      </c>
      <c r="D34" s="17" t="s">
        <v>80</v>
      </c>
      <c r="E34" s="9" t="str">
        <f>E31</f>
        <v>Exhibit JDT-5, GAS RATE SPREAD DESIGN</v>
      </c>
      <c r="F34" s="43">
        <v>1.25</v>
      </c>
      <c r="G34" s="43">
        <v>1.38</v>
      </c>
      <c r="H34" s="43">
        <v>0</v>
      </c>
      <c r="I34" s="43">
        <v>0</v>
      </c>
      <c r="J34" s="43">
        <f>ROUND(SUM(G34:I34),2)</f>
        <v>1.38</v>
      </c>
      <c r="L34" s="43">
        <f>J34-F34</f>
        <v>0.12999999999999989</v>
      </c>
      <c r="N34" s="6" t="s">
        <v>88</v>
      </c>
      <c r="O34" s="24"/>
      <c r="P34" s="9">
        <f t="shared" si="3"/>
        <v>25</v>
      </c>
      <c r="Q34" s="17"/>
      <c r="R34" s="17" t="s">
        <v>87</v>
      </c>
      <c r="S34" s="17" t="s">
        <v>80</v>
      </c>
      <c r="T34" s="9" t="str">
        <f>T31</f>
        <v>Exhibit JDT-5, GAS RATE SPREAD DESIGN</v>
      </c>
      <c r="U34" s="43">
        <f>J34</f>
        <v>1.38</v>
      </c>
      <c r="V34" s="43">
        <f>G34</f>
        <v>1.38</v>
      </c>
      <c r="W34" s="43">
        <v>0</v>
      </c>
      <c r="X34" s="43">
        <v>0</v>
      </c>
      <c r="Y34" s="43">
        <f>ROUND(SUM(V34:X34),2)</f>
        <v>1.38</v>
      </c>
      <c r="AA34" s="43">
        <f>Y34-U34</f>
        <v>0</v>
      </c>
      <c r="AC34" s="6" t="str">
        <f>N34</f>
        <v>Sheet No. 1142-B</v>
      </c>
      <c r="AD34" s="24"/>
      <c r="AE34" s="9">
        <f t="shared" si="4"/>
        <v>25</v>
      </c>
      <c r="AF34" s="17"/>
      <c r="AG34" s="17" t="s">
        <v>87</v>
      </c>
      <c r="AH34" s="17" t="s">
        <v>80</v>
      </c>
      <c r="AI34" s="9" t="str">
        <f>AI31</f>
        <v>Exhibit JDT-5, GAS RATE SPREAD DESIGN</v>
      </c>
      <c r="AJ34" s="43"/>
      <c r="AK34" s="43"/>
      <c r="AL34" s="43"/>
      <c r="AM34" s="43"/>
      <c r="AN34" s="43"/>
      <c r="AP34" s="43"/>
    </row>
    <row r="35" spans="1:42" ht="12.75" customHeight="1" x14ac:dyDescent="0.2">
      <c r="A35" s="9">
        <f t="shared" si="2"/>
        <v>26</v>
      </c>
      <c r="B35" s="17"/>
      <c r="F35" s="40"/>
      <c r="G35" s="40"/>
      <c r="H35" s="40"/>
      <c r="I35" s="40"/>
      <c r="J35" s="40"/>
      <c r="L35" s="40"/>
      <c r="O35" s="24"/>
      <c r="P35" s="9">
        <f t="shared" si="3"/>
        <v>26</v>
      </c>
      <c r="Q35" s="17"/>
      <c r="U35" s="40"/>
      <c r="V35" s="40"/>
      <c r="W35" s="40"/>
      <c r="X35" s="40"/>
      <c r="Y35" s="40"/>
      <c r="AA35" s="40"/>
      <c r="AD35" s="24"/>
      <c r="AE35" s="9">
        <f t="shared" si="4"/>
        <v>26</v>
      </c>
      <c r="AF35" s="17"/>
      <c r="AJ35" s="40"/>
      <c r="AK35" s="40"/>
      <c r="AL35" s="40"/>
      <c r="AM35" s="40"/>
      <c r="AN35" s="40"/>
      <c r="AP35" s="40"/>
    </row>
    <row r="36" spans="1:42" ht="12.75" customHeight="1" x14ac:dyDescent="0.2">
      <c r="A36" s="9">
        <f t="shared" si="2"/>
        <v>27</v>
      </c>
      <c r="B36" s="17"/>
      <c r="C36" s="17" t="s">
        <v>89</v>
      </c>
      <c r="F36" s="40"/>
      <c r="G36" s="40"/>
      <c r="H36" s="40"/>
      <c r="I36" s="40"/>
      <c r="J36" s="40"/>
      <c r="L36" s="40"/>
      <c r="O36" s="24"/>
      <c r="P36" s="9">
        <f t="shared" si="3"/>
        <v>27</v>
      </c>
      <c r="Q36" s="17"/>
      <c r="R36" s="17" t="s">
        <v>89</v>
      </c>
      <c r="U36" s="40"/>
      <c r="V36" s="40"/>
      <c r="W36" s="40"/>
      <c r="X36" s="40"/>
      <c r="Y36" s="40"/>
      <c r="AA36" s="40"/>
      <c r="AD36" s="24"/>
      <c r="AE36" s="9">
        <f t="shared" si="4"/>
        <v>27</v>
      </c>
      <c r="AF36" s="17"/>
      <c r="AG36" s="17" t="s">
        <v>89</v>
      </c>
      <c r="AJ36" s="40"/>
      <c r="AK36" s="40"/>
      <c r="AL36" s="40"/>
      <c r="AM36" s="40"/>
      <c r="AN36" s="40"/>
      <c r="AP36" s="40"/>
    </row>
    <row r="37" spans="1:42" ht="12.75" customHeight="1" x14ac:dyDescent="0.2">
      <c r="A37" s="9">
        <f t="shared" si="2"/>
        <v>28</v>
      </c>
      <c r="B37" s="17"/>
      <c r="C37" s="17" t="s">
        <v>90</v>
      </c>
      <c r="D37" s="17" t="s">
        <v>80</v>
      </c>
      <c r="E37" s="9" t="str">
        <f>E34</f>
        <v>Exhibit JDT-5, GAS RATE SPREAD DESIGN</v>
      </c>
      <c r="F37" s="40">
        <v>0.13758000000000001</v>
      </c>
      <c r="G37" s="40">
        <v>0.14072124633258759</v>
      </c>
      <c r="H37" s="40">
        <v>-4.4999999999999999E-4</v>
      </c>
      <c r="I37" s="40">
        <v>2.147E-2</v>
      </c>
      <c r="J37" s="40">
        <f t="shared" ref="J37:J38" si="12">ROUND(SUM(G37:I37),5)</f>
        <v>0.16173999999999999</v>
      </c>
      <c r="L37" s="40">
        <f t="shared" ref="L37:L38" si="13">J37-F37</f>
        <v>2.4159999999999987E-2</v>
      </c>
      <c r="N37" s="6" t="s">
        <v>88</v>
      </c>
      <c r="O37" s="24"/>
      <c r="P37" s="9">
        <f t="shared" si="3"/>
        <v>28</v>
      </c>
      <c r="Q37" s="17"/>
      <c r="R37" s="17" t="s">
        <v>90</v>
      </c>
      <c r="S37" s="17" t="s">
        <v>80</v>
      </c>
      <c r="T37" s="9" t="str">
        <f>T34</f>
        <v>Exhibit JDT-5, GAS RATE SPREAD DESIGN</v>
      </c>
      <c r="U37" s="40">
        <f t="shared" ref="U37:U38" si="14">J37</f>
        <v>0.16173999999999999</v>
      </c>
      <c r="V37" s="40">
        <f t="shared" ref="V37:V38" si="15">G37</f>
        <v>0.14072124633258759</v>
      </c>
      <c r="W37" s="40">
        <v>-1.3299999999999999E-2</v>
      </c>
      <c r="X37" s="40">
        <v>4.3319999999999997E-2</v>
      </c>
      <c r="Y37" s="40">
        <f t="shared" ref="Y37:Y38" si="16">ROUND(SUM(V37:X37),5)</f>
        <v>0.17074</v>
      </c>
      <c r="AA37" s="40">
        <f t="shared" ref="AA37:AA38" si="17">Y37-U37</f>
        <v>9.000000000000008E-3</v>
      </c>
      <c r="AC37" s="6" t="str">
        <f t="shared" ref="AC37:AC38" si="18">N37</f>
        <v>Sheet No. 1142-B</v>
      </c>
      <c r="AD37" s="24"/>
      <c r="AE37" s="9">
        <f t="shared" si="4"/>
        <v>28</v>
      </c>
      <c r="AF37" s="17"/>
      <c r="AG37" s="17" t="s">
        <v>90</v>
      </c>
      <c r="AH37" s="17" t="s">
        <v>80</v>
      </c>
      <c r="AI37" s="9" t="str">
        <f>AI34</f>
        <v>Exhibit JDT-5, GAS RATE SPREAD DESIGN</v>
      </c>
      <c r="AJ37" s="40"/>
      <c r="AK37" s="40"/>
      <c r="AL37" s="40"/>
      <c r="AM37" s="40"/>
      <c r="AN37" s="40"/>
      <c r="AP37" s="40"/>
    </row>
    <row r="38" spans="1:42" ht="12.75" customHeight="1" x14ac:dyDescent="0.2">
      <c r="A38" s="9">
        <f t="shared" si="2"/>
        <v>29</v>
      </c>
      <c r="B38" s="17"/>
      <c r="C38" s="17" t="s">
        <v>91</v>
      </c>
      <c r="D38" s="17" t="s">
        <v>80</v>
      </c>
      <c r="E38" s="9" t="str">
        <f>E37</f>
        <v>Exhibit JDT-5, GAS RATE SPREAD DESIGN</v>
      </c>
      <c r="F38" s="40">
        <v>0.11074000000000001</v>
      </c>
      <c r="G38" s="40">
        <v>0.12185</v>
      </c>
      <c r="H38" s="40">
        <v>-4.4999999999999999E-4</v>
      </c>
      <c r="I38" s="40">
        <v>2.147E-2</v>
      </c>
      <c r="J38" s="40">
        <f t="shared" si="12"/>
        <v>0.14287</v>
      </c>
      <c r="L38" s="40">
        <f t="shared" si="13"/>
        <v>3.2129999999999992E-2</v>
      </c>
      <c r="N38" s="6" t="s">
        <v>88</v>
      </c>
      <c r="O38" s="24"/>
      <c r="P38" s="9">
        <f t="shared" si="3"/>
        <v>29</v>
      </c>
      <c r="Q38" s="17"/>
      <c r="R38" s="17" t="s">
        <v>91</v>
      </c>
      <c r="S38" s="17" t="s">
        <v>80</v>
      </c>
      <c r="T38" s="9" t="str">
        <f>T37</f>
        <v>Exhibit JDT-5, GAS RATE SPREAD DESIGN</v>
      </c>
      <c r="U38" s="40">
        <f t="shared" si="14"/>
        <v>0.14287</v>
      </c>
      <c r="V38" s="40">
        <f t="shared" si="15"/>
        <v>0.12185</v>
      </c>
      <c r="W38" s="40">
        <v>-1.3299999999999999E-2</v>
      </c>
      <c r="X38" s="40">
        <v>4.3319999999999997E-2</v>
      </c>
      <c r="Y38" s="40">
        <f t="shared" si="16"/>
        <v>0.15187</v>
      </c>
      <c r="AA38" s="40">
        <f t="shared" si="17"/>
        <v>9.000000000000008E-3</v>
      </c>
      <c r="AC38" s="6" t="str">
        <f t="shared" si="18"/>
        <v>Sheet No. 1142-B</v>
      </c>
      <c r="AD38" s="24"/>
      <c r="AE38" s="9">
        <f t="shared" si="4"/>
        <v>29</v>
      </c>
      <c r="AF38" s="17"/>
      <c r="AG38" s="17" t="s">
        <v>91</v>
      </c>
      <c r="AH38" s="17" t="s">
        <v>80</v>
      </c>
      <c r="AI38" s="9" t="str">
        <f>AI37</f>
        <v>Exhibit JDT-5, GAS RATE SPREAD DESIGN</v>
      </c>
      <c r="AJ38" s="40"/>
      <c r="AK38" s="40"/>
      <c r="AL38" s="40"/>
      <c r="AM38" s="40"/>
      <c r="AN38" s="40"/>
      <c r="AP38" s="40"/>
    </row>
    <row r="39" spans="1:42" ht="12.75" customHeight="1" x14ac:dyDescent="0.2">
      <c r="A39" s="9">
        <f t="shared" si="2"/>
        <v>30</v>
      </c>
      <c r="B39" s="17"/>
      <c r="F39" s="40"/>
      <c r="G39" s="40"/>
      <c r="H39" s="40"/>
      <c r="I39" s="40"/>
      <c r="J39" s="40"/>
      <c r="L39" s="40"/>
      <c r="O39" s="24"/>
      <c r="P39" s="9">
        <f t="shared" si="3"/>
        <v>30</v>
      </c>
      <c r="Q39" s="17"/>
      <c r="U39" s="40"/>
      <c r="V39" s="40"/>
      <c r="W39" s="40"/>
      <c r="X39" s="40"/>
      <c r="Y39" s="40"/>
      <c r="AA39" s="40"/>
      <c r="AD39" s="24"/>
      <c r="AE39" s="9">
        <f t="shared" si="4"/>
        <v>30</v>
      </c>
      <c r="AF39" s="17"/>
      <c r="AJ39" s="40"/>
      <c r="AK39" s="40"/>
      <c r="AL39" s="40"/>
      <c r="AM39" s="40"/>
      <c r="AN39" s="40"/>
      <c r="AP39" s="40"/>
    </row>
    <row r="40" spans="1:42" ht="12.75" customHeight="1" x14ac:dyDescent="0.2">
      <c r="A40" s="9">
        <f t="shared" si="2"/>
        <v>31</v>
      </c>
      <c r="B40" s="41" t="s">
        <v>93</v>
      </c>
      <c r="C40" s="6"/>
      <c r="D40" s="42"/>
      <c r="E40" s="42"/>
      <c r="F40" s="40"/>
      <c r="G40" s="40"/>
      <c r="H40" s="40"/>
      <c r="I40" s="40"/>
      <c r="J40" s="40"/>
      <c r="L40" s="40"/>
      <c r="O40" s="24"/>
      <c r="P40" s="9">
        <f t="shared" si="3"/>
        <v>31</v>
      </c>
      <c r="Q40" s="38" t="str">
        <f>B40</f>
        <v>Schedule 86 Limited Interruptible - Sales</v>
      </c>
      <c r="R40" s="6"/>
      <c r="S40" s="42"/>
      <c r="T40" s="42"/>
      <c r="U40" s="40"/>
      <c r="V40" s="40"/>
      <c r="W40" s="40"/>
      <c r="X40" s="40"/>
      <c r="Y40" s="40"/>
      <c r="AA40" s="40"/>
      <c r="AD40" s="24"/>
      <c r="AE40" s="9">
        <f t="shared" si="4"/>
        <v>31</v>
      </c>
      <c r="AF40" s="38" t="str">
        <f>Q40</f>
        <v>Schedule 86 Limited Interruptible - Sales</v>
      </c>
      <c r="AG40" s="6"/>
      <c r="AH40" s="42"/>
      <c r="AI40" s="42"/>
      <c r="AJ40" s="40"/>
      <c r="AK40" s="40"/>
      <c r="AL40" s="40"/>
      <c r="AM40" s="40"/>
      <c r="AN40" s="40"/>
      <c r="AP40" s="40"/>
    </row>
    <row r="41" spans="1:42" ht="12.75" customHeight="1" x14ac:dyDescent="0.2">
      <c r="A41" s="9">
        <f t="shared" si="2"/>
        <v>32</v>
      </c>
      <c r="C41" s="17" t="s">
        <v>87</v>
      </c>
      <c r="D41" s="17" t="s">
        <v>80</v>
      </c>
      <c r="E41" s="9" t="str">
        <f>E38</f>
        <v>Exhibit JDT-5, GAS RATE SPREAD DESIGN</v>
      </c>
      <c r="F41" s="43">
        <v>1.35</v>
      </c>
      <c r="G41" s="43">
        <v>1.35</v>
      </c>
      <c r="H41" s="43">
        <v>0</v>
      </c>
      <c r="I41" s="43">
        <v>0</v>
      </c>
      <c r="J41" s="43">
        <f>ROUND(SUM(G41:I41),2)</f>
        <v>1.35</v>
      </c>
      <c r="L41" s="43">
        <f>J41-F41</f>
        <v>0</v>
      </c>
      <c r="N41" s="6" t="s">
        <v>88</v>
      </c>
      <c r="O41" s="24"/>
      <c r="P41" s="9">
        <f t="shared" si="3"/>
        <v>32</v>
      </c>
      <c r="R41" s="17" t="s">
        <v>87</v>
      </c>
      <c r="S41" s="17" t="s">
        <v>80</v>
      </c>
      <c r="T41" s="9" t="str">
        <f>T38</f>
        <v>Exhibit JDT-5, GAS RATE SPREAD DESIGN</v>
      </c>
      <c r="U41" s="43">
        <f>J41</f>
        <v>1.35</v>
      </c>
      <c r="V41" s="43">
        <f>G41</f>
        <v>1.35</v>
      </c>
      <c r="W41" s="43">
        <v>0</v>
      </c>
      <c r="X41" s="43">
        <v>0</v>
      </c>
      <c r="Y41" s="43">
        <f>ROUND(SUM(V41:X41),2)</f>
        <v>1.35</v>
      </c>
      <c r="AA41" s="43">
        <f>Y41-U41</f>
        <v>0</v>
      </c>
      <c r="AC41" s="6" t="str">
        <f>N41</f>
        <v>Sheet No. 1142-B</v>
      </c>
      <c r="AD41" s="24"/>
      <c r="AE41" s="9">
        <f t="shared" si="4"/>
        <v>32</v>
      </c>
      <c r="AG41" s="17" t="s">
        <v>87</v>
      </c>
      <c r="AH41" s="17" t="s">
        <v>80</v>
      </c>
      <c r="AI41" s="9" t="str">
        <f>AI38</f>
        <v>Exhibit JDT-5, GAS RATE SPREAD DESIGN</v>
      </c>
      <c r="AJ41" s="43"/>
      <c r="AK41" s="43"/>
      <c r="AL41" s="43"/>
      <c r="AM41" s="43"/>
      <c r="AN41" s="43"/>
      <c r="AP41" s="43"/>
    </row>
    <row r="42" spans="1:42" ht="12.75" customHeight="1" x14ac:dyDescent="0.2">
      <c r="A42" s="9">
        <f t="shared" si="2"/>
        <v>33</v>
      </c>
      <c r="F42" s="40"/>
      <c r="G42" s="40"/>
      <c r="H42" s="40"/>
      <c r="I42" s="40"/>
      <c r="J42" s="40"/>
      <c r="L42" s="40"/>
      <c r="O42" s="24"/>
      <c r="P42" s="9">
        <f t="shared" si="3"/>
        <v>33</v>
      </c>
      <c r="U42" s="40"/>
      <c r="V42" s="40"/>
      <c r="W42" s="40"/>
      <c r="X42" s="40"/>
      <c r="Y42" s="40"/>
      <c r="AA42" s="40"/>
      <c r="AD42" s="24"/>
      <c r="AE42" s="9">
        <f t="shared" si="4"/>
        <v>33</v>
      </c>
      <c r="AJ42" s="40"/>
      <c r="AK42" s="40"/>
      <c r="AL42" s="40"/>
      <c r="AM42" s="40"/>
      <c r="AN42" s="40"/>
      <c r="AP42" s="40"/>
    </row>
    <row r="43" spans="1:42" ht="12.75" customHeight="1" x14ac:dyDescent="0.2">
      <c r="A43" s="9">
        <f t="shared" si="2"/>
        <v>34</v>
      </c>
      <c r="C43" s="17" t="s">
        <v>89</v>
      </c>
      <c r="F43" s="40"/>
      <c r="G43" s="40"/>
      <c r="H43" s="40"/>
      <c r="I43" s="40"/>
      <c r="J43" s="40"/>
      <c r="L43" s="40"/>
      <c r="O43" s="24"/>
      <c r="P43" s="9">
        <f t="shared" si="3"/>
        <v>34</v>
      </c>
      <c r="R43" s="17" t="s">
        <v>89</v>
      </c>
      <c r="U43" s="40"/>
      <c r="V43" s="40"/>
      <c r="W43" s="40"/>
      <c r="X43" s="40"/>
      <c r="Y43" s="40"/>
      <c r="AA43" s="40"/>
      <c r="AD43" s="24"/>
      <c r="AE43" s="9">
        <f t="shared" si="4"/>
        <v>34</v>
      </c>
      <c r="AG43" s="17" t="s">
        <v>89</v>
      </c>
      <c r="AJ43" s="40"/>
      <c r="AK43" s="40"/>
      <c r="AL43" s="40"/>
      <c r="AM43" s="40"/>
      <c r="AN43" s="40"/>
      <c r="AP43" s="40"/>
    </row>
    <row r="44" spans="1:42" ht="12.75" customHeight="1" x14ac:dyDescent="0.2">
      <c r="A44" s="9">
        <f t="shared" si="2"/>
        <v>35</v>
      </c>
      <c r="C44" s="17" t="s">
        <v>94</v>
      </c>
      <c r="D44" s="17" t="s">
        <v>80</v>
      </c>
      <c r="E44" s="9" t="str">
        <f>E41</f>
        <v>Exhibit JDT-5, GAS RATE SPREAD DESIGN</v>
      </c>
      <c r="F44" s="40">
        <v>0.18382000000000001</v>
      </c>
      <c r="G44" s="40">
        <v>0.19567999999999999</v>
      </c>
      <c r="H44" s="40">
        <v>-2.2000000000000001E-4</v>
      </c>
      <c r="I44" s="40">
        <v>1.0410000000000001E-2</v>
      </c>
      <c r="J44" s="40">
        <f t="shared" ref="J44:J47" si="19">ROUND(SUM(G44:I44),5)</f>
        <v>0.20587</v>
      </c>
      <c r="L44" s="40">
        <f t="shared" ref="L44:L45" si="20">J44-F44</f>
        <v>2.2049999999999986E-2</v>
      </c>
      <c r="N44" s="6" t="s">
        <v>88</v>
      </c>
      <c r="O44" s="24"/>
      <c r="P44" s="9">
        <f t="shared" si="3"/>
        <v>35</v>
      </c>
      <c r="R44" s="17" t="s">
        <v>94</v>
      </c>
      <c r="S44" s="17" t="s">
        <v>80</v>
      </c>
      <c r="T44" s="9" t="str">
        <f>T41</f>
        <v>Exhibit JDT-5, GAS RATE SPREAD DESIGN</v>
      </c>
      <c r="U44" s="40">
        <f t="shared" ref="U44:U45" si="21">J44</f>
        <v>0.20587</v>
      </c>
      <c r="V44" s="40">
        <f t="shared" ref="V44:V45" si="22">G44</f>
        <v>0.19567999999999999</v>
      </c>
      <c r="W44" s="40">
        <v>-6.7000000000000002E-3</v>
      </c>
      <c r="X44" s="40">
        <v>2.1819999999999999E-2</v>
      </c>
      <c r="Y44" s="40">
        <f t="shared" ref="Y44:Y45" si="23">ROUND(SUM(V44:X44),5)</f>
        <v>0.21079999999999999</v>
      </c>
      <c r="AA44" s="40">
        <f t="shared" ref="AA44:AA45" si="24">Y44-U44</f>
        <v>4.9299999999999899E-3</v>
      </c>
      <c r="AC44" s="6" t="str">
        <f t="shared" ref="AC44:AC45" si="25">N44</f>
        <v>Sheet No. 1142-B</v>
      </c>
      <c r="AD44" s="24"/>
      <c r="AE44" s="9">
        <f t="shared" si="4"/>
        <v>35</v>
      </c>
      <c r="AG44" s="17" t="s">
        <v>94</v>
      </c>
      <c r="AH44" s="17" t="s">
        <v>80</v>
      </c>
      <c r="AI44" s="9" t="str">
        <f>AI41</f>
        <v>Exhibit JDT-5, GAS RATE SPREAD DESIGN</v>
      </c>
      <c r="AJ44" s="40"/>
      <c r="AK44" s="40"/>
      <c r="AL44" s="40"/>
      <c r="AM44" s="40"/>
      <c r="AN44" s="40"/>
      <c r="AP44" s="40"/>
    </row>
    <row r="45" spans="1:42" ht="12.75" customHeight="1" x14ac:dyDescent="0.2">
      <c r="A45" s="9">
        <f t="shared" si="2"/>
        <v>36</v>
      </c>
      <c r="C45" s="17" t="s">
        <v>95</v>
      </c>
      <c r="D45" s="17" t="s">
        <v>80</v>
      </c>
      <c r="E45" s="9" t="str">
        <f>E44</f>
        <v>Exhibit JDT-5, GAS RATE SPREAD DESIGN</v>
      </c>
      <c r="F45" s="40">
        <v>0.13031000000000001</v>
      </c>
      <c r="G45" s="40">
        <v>0.13871</v>
      </c>
      <c r="H45" s="40">
        <v>-2.2000000000000001E-4</v>
      </c>
      <c r="I45" s="40">
        <v>1.0410000000000001E-2</v>
      </c>
      <c r="J45" s="40">
        <f t="shared" si="19"/>
        <v>0.1489</v>
      </c>
      <c r="L45" s="40">
        <f t="shared" si="20"/>
        <v>1.8589999999999995E-2</v>
      </c>
      <c r="N45" s="6" t="s">
        <v>88</v>
      </c>
      <c r="O45" s="24"/>
      <c r="P45" s="9">
        <f t="shared" si="3"/>
        <v>36</v>
      </c>
      <c r="R45" s="17" t="s">
        <v>95</v>
      </c>
      <c r="S45" s="17" t="s">
        <v>80</v>
      </c>
      <c r="T45" s="9" t="str">
        <f>T44</f>
        <v>Exhibit JDT-5, GAS RATE SPREAD DESIGN</v>
      </c>
      <c r="U45" s="40">
        <f t="shared" si="21"/>
        <v>0.1489</v>
      </c>
      <c r="V45" s="40">
        <f t="shared" si="22"/>
        <v>0.13871</v>
      </c>
      <c r="W45" s="40">
        <v>-6.7000000000000002E-3</v>
      </c>
      <c r="X45" s="40">
        <v>2.1819999999999999E-2</v>
      </c>
      <c r="Y45" s="40">
        <f t="shared" si="23"/>
        <v>0.15382999999999999</v>
      </c>
      <c r="AA45" s="40">
        <f t="shared" si="24"/>
        <v>4.9299999999999899E-3</v>
      </c>
      <c r="AC45" s="6" t="str">
        <f t="shared" si="25"/>
        <v>Sheet No. 1142-B</v>
      </c>
      <c r="AD45" s="24"/>
      <c r="AE45" s="9">
        <f t="shared" si="4"/>
        <v>36</v>
      </c>
      <c r="AG45" s="17" t="s">
        <v>95</v>
      </c>
      <c r="AH45" s="17" t="s">
        <v>80</v>
      </c>
      <c r="AI45" s="9" t="str">
        <f>AI44</f>
        <v>Exhibit JDT-5, GAS RATE SPREAD DESIGN</v>
      </c>
      <c r="AJ45" s="40"/>
      <c r="AK45" s="40"/>
      <c r="AL45" s="40"/>
      <c r="AM45" s="40"/>
      <c r="AN45" s="40"/>
      <c r="AP45" s="40"/>
    </row>
    <row r="46" spans="1:42" ht="12.75" customHeight="1" x14ac:dyDescent="0.2">
      <c r="A46" s="9">
        <f t="shared" si="2"/>
        <v>37</v>
      </c>
      <c r="F46" s="40"/>
      <c r="G46" s="40"/>
      <c r="H46" s="40"/>
      <c r="I46" s="40"/>
      <c r="J46" s="40"/>
      <c r="L46" s="40"/>
      <c r="O46" s="24"/>
      <c r="P46" s="9">
        <f t="shared" si="3"/>
        <v>37</v>
      </c>
      <c r="U46" s="40"/>
      <c r="V46" s="40"/>
      <c r="W46" s="40"/>
      <c r="X46" s="40"/>
      <c r="Y46" s="40"/>
      <c r="AA46" s="40"/>
      <c r="AD46" s="24"/>
      <c r="AE46" s="9">
        <f t="shared" si="4"/>
        <v>37</v>
      </c>
      <c r="AJ46" s="40"/>
      <c r="AK46" s="40"/>
      <c r="AL46" s="40"/>
      <c r="AM46" s="40"/>
      <c r="AN46" s="40"/>
      <c r="AP46" s="40"/>
    </row>
    <row r="47" spans="1:42" ht="12.75" customHeight="1" x14ac:dyDescent="0.2">
      <c r="A47" s="9">
        <f t="shared" si="2"/>
        <v>38</v>
      </c>
      <c r="C47" s="17" t="s">
        <v>84</v>
      </c>
      <c r="D47" s="17" t="s">
        <v>80</v>
      </c>
      <c r="E47" s="9" t="str">
        <f>E45</f>
        <v>Exhibit JDT-5, GAS RATE SPREAD DESIGN</v>
      </c>
      <c r="F47" s="40">
        <v>1.222E-2</v>
      </c>
      <c r="G47" s="40">
        <v>1.222E-2</v>
      </c>
      <c r="H47" s="40">
        <v>0</v>
      </c>
      <c r="I47" s="40">
        <v>0</v>
      </c>
      <c r="J47" s="40">
        <f t="shared" si="19"/>
        <v>1.222E-2</v>
      </c>
      <c r="L47" s="40">
        <f>J47-F47</f>
        <v>0</v>
      </c>
      <c r="N47" s="6" t="s">
        <v>88</v>
      </c>
      <c r="O47" s="24"/>
      <c r="P47" s="9">
        <f t="shared" si="3"/>
        <v>38</v>
      </c>
      <c r="R47" s="17" t="s">
        <v>84</v>
      </c>
      <c r="S47" s="17" t="s">
        <v>80</v>
      </c>
      <c r="T47" s="9" t="str">
        <f>T45</f>
        <v>Exhibit JDT-5, GAS RATE SPREAD DESIGN</v>
      </c>
      <c r="U47" s="40">
        <f>J47</f>
        <v>1.222E-2</v>
      </c>
      <c r="V47" s="40">
        <f>G47</f>
        <v>1.222E-2</v>
      </c>
      <c r="W47" s="40">
        <v>0</v>
      </c>
      <c r="X47" s="40">
        <v>0</v>
      </c>
      <c r="Y47" s="40">
        <f t="shared" ref="Y47" si="26">ROUND(SUM(V47:X47),5)</f>
        <v>1.222E-2</v>
      </c>
      <c r="AA47" s="40">
        <f>Y47-U47</f>
        <v>0</v>
      </c>
      <c r="AC47" s="6" t="str">
        <f>N47</f>
        <v>Sheet No. 1142-B</v>
      </c>
      <c r="AD47" s="24"/>
      <c r="AE47" s="9">
        <f t="shared" si="4"/>
        <v>38</v>
      </c>
      <c r="AG47" s="17" t="s">
        <v>84</v>
      </c>
      <c r="AH47" s="17" t="s">
        <v>80</v>
      </c>
      <c r="AI47" s="9" t="str">
        <f>AI45</f>
        <v>Exhibit JDT-5, GAS RATE SPREAD DESIGN</v>
      </c>
      <c r="AJ47" s="40"/>
      <c r="AK47" s="40"/>
      <c r="AL47" s="40"/>
      <c r="AM47" s="40"/>
      <c r="AN47" s="40"/>
      <c r="AP47" s="40"/>
    </row>
    <row r="48" spans="1:42" ht="12.75" customHeight="1" x14ac:dyDescent="0.2">
      <c r="A48" s="9">
        <f t="shared" si="2"/>
        <v>39</v>
      </c>
      <c r="C48" s="42"/>
      <c r="D48" s="42"/>
      <c r="E48" s="42"/>
      <c r="F48" s="40"/>
      <c r="G48" s="40"/>
      <c r="H48" s="40"/>
      <c r="I48" s="40"/>
      <c r="J48" s="40"/>
      <c r="L48" s="40"/>
      <c r="O48" s="24"/>
      <c r="P48" s="9">
        <f t="shared" si="3"/>
        <v>39</v>
      </c>
      <c r="R48" s="42"/>
      <c r="S48" s="42"/>
      <c r="T48" s="42"/>
      <c r="U48" s="40"/>
      <c r="V48" s="40"/>
      <c r="W48" s="40"/>
      <c r="X48" s="40"/>
      <c r="Y48" s="40"/>
      <c r="AA48" s="40"/>
      <c r="AD48" s="24"/>
      <c r="AE48" s="9">
        <f t="shared" si="4"/>
        <v>39</v>
      </c>
      <c r="AG48" s="42"/>
      <c r="AH48" s="42"/>
      <c r="AI48" s="42"/>
      <c r="AJ48" s="40"/>
      <c r="AK48" s="40"/>
      <c r="AL48" s="40"/>
      <c r="AM48" s="40"/>
      <c r="AN48" s="40"/>
      <c r="AP48" s="40"/>
    </row>
    <row r="49" spans="1:42" ht="12.75" customHeight="1" x14ac:dyDescent="0.2">
      <c r="A49" s="9">
        <f t="shared" si="2"/>
        <v>40</v>
      </c>
      <c r="B49" s="41" t="s">
        <v>96</v>
      </c>
      <c r="C49" s="6"/>
      <c r="D49" s="42"/>
      <c r="E49" s="42"/>
      <c r="F49" s="40"/>
      <c r="G49" s="40"/>
      <c r="H49" s="40"/>
      <c r="I49" s="40"/>
      <c r="J49" s="40"/>
      <c r="L49" s="40"/>
      <c r="O49" s="24"/>
      <c r="P49" s="9">
        <f t="shared" si="3"/>
        <v>40</v>
      </c>
      <c r="Q49" s="38" t="str">
        <f>B49</f>
        <v>Schedule 86 Limited Interruptible - Transportation</v>
      </c>
      <c r="R49" s="6"/>
      <c r="S49" s="42"/>
      <c r="T49" s="42"/>
      <c r="U49" s="40"/>
      <c r="V49" s="40"/>
      <c r="W49" s="40"/>
      <c r="X49" s="40"/>
      <c r="Y49" s="40"/>
      <c r="AA49" s="40"/>
      <c r="AD49" s="24"/>
      <c r="AE49" s="9">
        <f t="shared" si="4"/>
        <v>40</v>
      </c>
      <c r="AF49" s="38" t="str">
        <f>Q49</f>
        <v>Schedule 86 Limited Interruptible - Transportation</v>
      </c>
      <c r="AG49" s="6"/>
      <c r="AH49" s="42"/>
      <c r="AI49" s="42"/>
      <c r="AJ49" s="40"/>
      <c r="AK49" s="40"/>
      <c r="AL49" s="40"/>
      <c r="AM49" s="40"/>
      <c r="AN49" s="40"/>
      <c r="AP49" s="40"/>
    </row>
    <row r="50" spans="1:42" ht="12.75" customHeight="1" x14ac:dyDescent="0.2">
      <c r="A50" s="9">
        <f t="shared" si="2"/>
        <v>41</v>
      </c>
      <c r="B50" s="17"/>
      <c r="C50" s="17" t="s">
        <v>87</v>
      </c>
      <c r="D50" s="17" t="s">
        <v>80</v>
      </c>
      <c r="E50" s="9" t="str">
        <f>E47</f>
        <v>Exhibit JDT-5, GAS RATE SPREAD DESIGN</v>
      </c>
      <c r="F50" s="43">
        <v>1.35</v>
      </c>
      <c r="G50" s="43">
        <v>1.35</v>
      </c>
      <c r="H50" s="43">
        <v>0</v>
      </c>
      <c r="I50" s="43">
        <v>0</v>
      </c>
      <c r="J50" s="43">
        <f>ROUND(SUM(G50:I50),2)</f>
        <v>1.35</v>
      </c>
      <c r="L50" s="43">
        <f>J50-F50</f>
        <v>0</v>
      </c>
      <c r="N50" s="6" t="s">
        <v>88</v>
      </c>
      <c r="O50" s="24"/>
      <c r="P50" s="9">
        <f t="shared" si="3"/>
        <v>41</v>
      </c>
      <c r="Q50" s="17"/>
      <c r="R50" s="17" t="s">
        <v>87</v>
      </c>
      <c r="S50" s="17" t="s">
        <v>80</v>
      </c>
      <c r="T50" s="9" t="str">
        <f>T47</f>
        <v>Exhibit JDT-5, GAS RATE SPREAD DESIGN</v>
      </c>
      <c r="U50" s="43">
        <f>J50</f>
        <v>1.35</v>
      </c>
      <c r="V50" s="43">
        <f>G50</f>
        <v>1.35</v>
      </c>
      <c r="W50" s="43">
        <v>0</v>
      </c>
      <c r="X50" s="43">
        <v>0</v>
      </c>
      <c r="Y50" s="43">
        <f>ROUND(SUM(V50:X50),2)</f>
        <v>1.35</v>
      </c>
      <c r="AA50" s="43">
        <f>Y50-U50</f>
        <v>0</v>
      </c>
      <c r="AC50" s="6" t="str">
        <f>N50</f>
        <v>Sheet No. 1142-B</v>
      </c>
      <c r="AD50" s="24"/>
      <c r="AE50" s="9">
        <f t="shared" si="4"/>
        <v>41</v>
      </c>
      <c r="AF50" s="17"/>
      <c r="AG50" s="17" t="s">
        <v>87</v>
      </c>
      <c r="AH50" s="17" t="s">
        <v>80</v>
      </c>
      <c r="AI50" s="9" t="str">
        <f>AI47</f>
        <v>Exhibit JDT-5, GAS RATE SPREAD DESIGN</v>
      </c>
      <c r="AJ50" s="43"/>
      <c r="AK50" s="43"/>
      <c r="AL50" s="43"/>
      <c r="AM50" s="43"/>
      <c r="AN50" s="43"/>
      <c r="AP50" s="43"/>
    </row>
    <row r="51" spans="1:42" ht="12.75" customHeight="1" x14ac:dyDescent="0.2">
      <c r="A51" s="9">
        <f t="shared" si="2"/>
        <v>42</v>
      </c>
      <c r="B51" s="17"/>
      <c r="F51" s="40"/>
      <c r="G51" s="40"/>
      <c r="H51" s="40"/>
      <c r="I51" s="40"/>
      <c r="J51" s="40"/>
      <c r="L51" s="40"/>
      <c r="O51" s="24"/>
      <c r="P51" s="9">
        <f t="shared" si="3"/>
        <v>42</v>
      </c>
      <c r="Q51" s="17"/>
      <c r="U51" s="40"/>
      <c r="V51" s="40"/>
      <c r="W51" s="40"/>
      <c r="X51" s="40"/>
      <c r="Y51" s="40"/>
      <c r="AA51" s="40"/>
      <c r="AD51" s="24"/>
      <c r="AE51" s="9">
        <f t="shared" si="4"/>
        <v>42</v>
      </c>
      <c r="AF51" s="17"/>
      <c r="AJ51" s="40"/>
      <c r="AK51" s="40"/>
      <c r="AL51" s="40"/>
      <c r="AM51" s="40"/>
      <c r="AN51" s="40"/>
      <c r="AP51" s="40"/>
    </row>
    <row r="52" spans="1:42" ht="12.75" customHeight="1" x14ac:dyDescent="0.2">
      <c r="A52" s="9">
        <f t="shared" si="2"/>
        <v>43</v>
      </c>
      <c r="B52" s="17"/>
      <c r="C52" s="17" t="s">
        <v>89</v>
      </c>
      <c r="F52" s="40"/>
      <c r="G52" s="40"/>
      <c r="H52" s="40"/>
      <c r="I52" s="40"/>
      <c r="J52" s="40"/>
      <c r="L52" s="40"/>
      <c r="O52" s="24"/>
      <c r="P52" s="9">
        <f t="shared" si="3"/>
        <v>43</v>
      </c>
      <c r="Q52" s="17"/>
      <c r="R52" s="17" t="s">
        <v>89</v>
      </c>
      <c r="U52" s="40"/>
      <c r="V52" s="40"/>
      <c r="W52" s="40"/>
      <c r="X52" s="40"/>
      <c r="Y52" s="40"/>
      <c r="AA52" s="40"/>
      <c r="AD52" s="24"/>
      <c r="AE52" s="9">
        <f t="shared" si="4"/>
        <v>43</v>
      </c>
      <c r="AF52" s="17"/>
      <c r="AG52" s="17" t="s">
        <v>89</v>
      </c>
      <c r="AJ52" s="40"/>
      <c r="AK52" s="40"/>
      <c r="AL52" s="40"/>
      <c r="AM52" s="40"/>
      <c r="AN52" s="40"/>
      <c r="AP52" s="40"/>
    </row>
    <row r="53" spans="1:42" ht="12.75" customHeight="1" x14ac:dyDescent="0.2">
      <c r="A53" s="9">
        <f t="shared" si="2"/>
        <v>44</v>
      </c>
      <c r="B53" s="17"/>
      <c r="C53" s="17" t="s">
        <v>94</v>
      </c>
      <c r="D53" s="17" t="s">
        <v>80</v>
      </c>
      <c r="E53" s="9" t="str">
        <f>E50</f>
        <v>Exhibit JDT-5, GAS RATE SPREAD DESIGN</v>
      </c>
      <c r="F53" s="40">
        <v>0.18382000000000001</v>
      </c>
      <c r="G53" s="40">
        <v>0.19567999999999999</v>
      </c>
      <c r="H53" s="40">
        <v>-2.2000000000000001E-4</v>
      </c>
      <c r="I53" s="40">
        <v>1.0410000000000001E-2</v>
      </c>
      <c r="J53" s="40">
        <f t="shared" ref="J53:J54" si="27">ROUND(SUM(G53:I53),5)</f>
        <v>0.20587</v>
      </c>
      <c r="L53" s="40">
        <f t="shared" ref="L53:L54" si="28">J53-F53</f>
        <v>2.2049999999999986E-2</v>
      </c>
      <c r="N53" s="6" t="s">
        <v>88</v>
      </c>
      <c r="O53" s="24"/>
      <c r="P53" s="9">
        <f t="shared" si="3"/>
        <v>44</v>
      </c>
      <c r="Q53" s="17"/>
      <c r="R53" s="17" t="s">
        <v>94</v>
      </c>
      <c r="S53" s="17" t="s">
        <v>80</v>
      </c>
      <c r="T53" s="9" t="str">
        <f>T50</f>
        <v>Exhibit JDT-5, GAS RATE SPREAD DESIGN</v>
      </c>
      <c r="U53" s="40">
        <f t="shared" ref="U53:U54" si="29">J53</f>
        <v>0.20587</v>
      </c>
      <c r="V53" s="40">
        <f t="shared" ref="V53:V54" si="30">G53</f>
        <v>0.19567999999999999</v>
      </c>
      <c r="W53" s="40">
        <v>-6.7000000000000002E-3</v>
      </c>
      <c r="X53" s="40">
        <v>2.1819999999999999E-2</v>
      </c>
      <c r="Y53" s="40">
        <f t="shared" ref="Y53:Y54" si="31">ROUND(SUM(V53:X53),5)</f>
        <v>0.21079999999999999</v>
      </c>
      <c r="AA53" s="40">
        <f t="shared" ref="AA53:AA54" si="32">Y53-U53</f>
        <v>4.9299999999999899E-3</v>
      </c>
      <c r="AC53" s="6" t="str">
        <f t="shared" ref="AC53:AC54" si="33">N53</f>
        <v>Sheet No. 1142-B</v>
      </c>
      <c r="AD53" s="24"/>
      <c r="AE53" s="9">
        <f t="shared" si="4"/>
        <v>44</v>
      </c>
      <c r="AF53" s="17"/>
      <c r="AG53" s="17" t="s">
        <v>94</v>
      </c>
      <c r="AH53" s="17" t="s">
        <v>80</v>
      </c>
      <c r="AI53" s="9" t="str">
        <f>AI50</f>
        <v>Exhibit JDT-5, GAS RATE SPREAD DESIGN</v>
      </c>
      <c r="AJ53" s="40"/>
      <c r="AK53" s="40"/>
      <c r="AL53" s="40"/>
      <c r="AM53" s="40"/>
      <c r="AN53" s="40"/>
      <c r="AP53" s="40"/>
    </row>
    <row r="54" spans="1:42" ht="12.75" customHeight="1" x14ac:dyDescent="0.2">
      <c r="A54" s="9">
        <f t="shared" si="2"/>
        <v>45</v>
      </c>
      <c r="B54" s="17"/>
      <c r="C54" s="17" t="s">
        <v>95</v>
      </c>
      <c r="D54" s="17" t="s">
        <v>80</v>
      </c>
      <c r="E54" s="9" t="str">
        <f>E53</f>
        <v>Exhibit JDT-5, GAS RATE SPREAD DESIGN</v>
      </c>
      <c r="F54" s="40">
        <v>0.13031000000000001</v>
      </c>
      <c r="G54" s="40">
        <v>0.13871</v>
      </c>
      <c r="H54" s="40">
        <v>-2.2000000000000001E-4</v>
      </c>
      <c r="I54" s="40">
        <v>1.0410000000000001E-2</v>
      </c>
      <c r="J54" s="40">
        <f t="shared" si="27"/>
        <v>0.1489</v>
      </c>
      <c r="L54" s="40">
        <f t="shared" si="28"/>
        <v>1.8589999999999995E-2</v>
      </c>
      <c r="N54" s="6" t="s">
        <v>88</v>
      </c>
      <c r="O54" s="24"/>
      <c r="P54" s="9">
        <f t="shared" si="3"/>
        <v>45</v>
      </c>
      <c r="Q54" s="17"/>
      <c r="R54" s="17" t="s">
        <v>95</v>
      </c>
      <c r="S54" s="17" t="s">
        <v>80</v>
      </c>
      <c r="T54" s="9" t="str">
        <f>T53</f>
        <v>Exhibit JDT-5, GAS RATE SPREAD DESIGN</v>
      </c>
      <c r="U54" s="40">
        <f t="shared" si="29"/>
        <v>0.1489</v>
      </c>
      <c r="V54" s="40">
        <f t="shared" si="30"/>
        <v>0.13871</v>
      </c>
      <c r="W54" s="40">
        <v>-6.7000000000000002E-3</v>
      </c>
      <c r="X54" s="40">
        <v>2.1819999999999999E-2</v>
      </c>
      <c r="Y54" s="40">
        <f t="shared" si="31"/>
        <v>0.15382999999999999</v>
      </c>
      <c r="AA54" s="40">
        <f t="shared" si="32"/>
        <v>4.9299999999999899E-3</v>
      </c>
      <c r="AC54" s="6" t="str">
        <f t="shared" si="33"/>
        <v>Sheet No. 1142-B</v>
      </c>
      <c r="AD54" s="24"/>
      <c r="AE54" s="9">
        <f t="shared" si="4"/>
        <v>45</v>
      </c>
      <c r="AF54" s="17"/>
      <c r="AG54" s="17" t="s">
        <v>95</v>
      </c>
      <c r="AH54" s="17" t="s">
        <v>80</v>
      </c>
      <c r="AI54" s="9" t="str">
        <f>AI53</f>
        <v>Exhibit JDT-5, GAS RATE SPREAD DESIGN</v>
      </c>
      <c r="AJ54" s="40"/>
      <c r="AK54" s="40"/>
      <c r="AL54" s="40"/>
      <c r="AM54" s="40"/>
      <c r="AN54" s="40"/>
      <c r="AP54" s="40"/>
    </row>
    <row r="55" spans="1:42" ht="12.75" customHeight="1" x14ac:dyDescent="0.2">
      <c r="A55" s="9"/>
      <c r="O55" s="24"/>
      <c r="P55" s="9"/>
      <c r="AD55" s="24"/>
      <c r="AE55" s="9"/>
    </row>
  </sheetData>
  <mergeCells count="18">
    <mergeCell ref="A1:N1"/>
    <mergeCell ref="P1:AC1"/>
    <mergeCell ref="AE1:AR1"/>
    <mergeCell ref="A2:N2"/>
    <mergeCell ref="P2:AC2"/>
    <mergeCell ref="AE2:AR2"/>
    <mergeCell ref="A3:N3"/>
    <mergeCell ref="P3:AC3"/>
    <mergeCell ref="AE3:AR3"/>
    <mergeCell ref="A4:N4"/>
    <mergeCell ref="P4:AC4"/>
    <mergeCell ref="AE4:AR4"/>
    <mergeCell ref="A5:N5"/>
    <mergeCell ref="P5:AC5"/>
    <mergeCell ref="AE5:AR5"/>
    <mergeCell ref="G6:J6"/>
    <mergeCell ref="V6:Y6"/>
    <mergeCell ref="AK6:AN6"/>
  </mergeCells>
  <printOptions horizontalCentered="1"/>
  <pageMargins left="0.7" right="0.7" top="0.75" bottom="0.75" header="0.3" footer="0.3"/>
  <pageSetup scale="55" fitToWidth="3" orientation="landscape" blackAndWhite="1" r:id="rId1"/>
  <headerFooter>
    <oddFooter>&amp;R&amp;A
 Page &amp;P of &amp;N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39"/>
  <sheetViews>
    <sheetView zoomScaleNormal="100" workbookViewId="0">
      <selection activeCell="J33" sqref="J33"/>
    </sheetView>
  </sheetViews>
  <sheetFormatPr defaultColWidth="9.140625" defaultRowHeight="11.25" x14ac:dyDescent="0.2"/>
  <cols>
    <col min="1" max="1" width="5.28515625" style="1" customWidth="1"/>
    <col min="2" max="2" width="1.5703125" style="1" customWidth="1"/>
    <col min="3" max="3" width="35.5703125" style="1" bestFit="1" customWidth="1"/>
    <col min="4" max="4" width="28.7109375" style="9" bestFit="1" customWidth="1"/>
    <col min="5" max="5" width="14.140625" style="9" bestFit="1" customWidth="1"/>
    <col min="6" max="6" width="9.85546875" style="9" bestFit="1" customWidth="1"/>
    <col min="7" max="7" width="9.85546875" style="9" customWidth="1"/>
    <col min="8" max="9" width="9.85546875" style="9" bestFit="1" customWidth="1"/>
    <col min="10" max="16" width="9.85546875" style="1" bestFit="1" customWidth="1"/>
    <col min="17" max="17" width="10.7109375" style="1" bestFit="1" customWidth="1"/>
    <col min="18" max="18" width="9.85546875" style="1" bestFit="1" customWidth="1"/>
    <col min="19" max="19" width="0.85546875" style="1" customWidth="1"/>
    <col min="20" max="20" width="5.28515625" style="1" customWidth="1"/>
    <col min="21" max="21" width="1.42578125" style="1" customWidth="1"/>
    <col min="22" max="22" width="35.5703125" style="1" bestFit="1" customWidth="1"/>
    <col min="23" max="23" width="28.7109375" style="1" bestFit="1" customWidth="1"/>
    <col min="24" max="24" width="14.140625" style="1" bestFit="1" customWidth="1"/>
    <col min="25" max="35" width="9.85546875" style="1" bestFit="1" customWidth="1"/>
    <col min="36" max="36" width="10.7109375" style="1" bestFit="1" customWidth="1"/>
    <col min="37" max="37" width="9.85546875" style="1" bestFit="1" customWidth="1"/>
    <col min="38" max="38" width="0.85546875" style="1" customWidth="1"/>
    <col min="39" max="39" width="5" style="1" customWidth="1"/>
    <col min="40" max="40" width="1.7109375" style="1" customWidth="1"/>
    <col min="41" max="41" width="35.5703125" style="1" bestFit="1" customWidth="1"/>
    <col min="42" max="42" width="28.7109375" style="1" bestFit="1" customWidth="1"/>
    <col min="43" max="43" width="14.140625" style="1" bestFit="1" customWidth="1"/>
    <col min="44" max="54" width="9.85546875" style="1" bestFit="1" customWidth="1"/>
    <col min="55" max="55" width="10.7109375" style="1" bestFit="1" customWidth="1"/>
    <col min="56" max="56" width="9.85546875" style="1" bestFit="1" customWidth="1"/>
    <col min="57" max="16384" width="9.140625" style="1"/>
  </cols>
  <sheetData>
    <row r="1" spans="1:56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20"/>
      <c r="T1" s="53" t="str">
        <f>A1</f>
        <v>Puget Sound Energy</v>
      </c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20"/>
      <c r="AM1" s="53" t="str">
        <f>T1</f>
        <v>Puget Sound Energy</v>
      </c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</row>
    <row r="2" spans="1:56" x14ac:dyDescent="0.2">
      <c r="A2" s="53" t="str">
        <f>'Exh. JDT-7 (Delivery Rev)'!A2:O2</f>
        <v>2022 General Rate Case (GRC)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20"/>
      <c r="T2" s="53" t="str">
        <f t="shared" ref="T2:T4" si="0">A2</f>
        <v>2022 General Rate Case (GRC)</v>
      </c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20"/>
      <c r="AM2" s="53" t="str">
        <f t="shared" ref="AM2:AM4" si="1">T2</f>
        <v>2022 General Rate Case (GRC)</v>
      </c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</row>
    <row r="3" spans="1:56" x14ac:dyDescent="0.2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20"/>
      <c r="T3" s="53" t="str">
        <f t="shared" si="0"/>
        <v>Gas Decoupling Mechanism (Schedule 142)</v>
      </c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20"/>
      <c r="AM3" s="53" t="str">
        <f t="shared" si="1"/>
        <v>Gas Decoupling Mechanism (Schedule 142)</v>
      </c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</row>
    <row r="4" spans="1:56" x14ac:dyDescent="0.2">
      <c r="A4" s="53" t="s">
        <v>97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20"/>
      <c r="T4" s="53" t="str">
        <f t="shared" si="0"/>
        <v>Development of Monthly Allowed Delivery Revenue Per Customer</v>
      </c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20"/>
      <c r="AM4" s="53" t="str">
        <f t="shared" si="1"/>
        <v>Development of Monthly Allowed Delivery Revenue Per Customer</v>
      </c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</row>
    <row r="5" spans="1:56" x14ac:dyDescent="0.2">
      <c r="A5" s="53" t="str">
        <f>'Exh. JDT-7 (Delivery Rev)'!A5:O5</f>
        <v>Proposed Effective January 1, 2023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20"/>
      <c r="T5" s="53" t="str">
        <f>'Exh. JDT-7 (Delivery Rev)'!A40</f>
        <v>Proposed Effective January 1, 2024</v>
      </c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20"/>
      <c r="AM5" s="53" t="str">
        <f>'Exh. JDT-7 (Delivery Rev)'!A78</f>
        <v>Proposed Effective January 1, 2025</v>
      </c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</row>
    <row r="6" spans="1:56" x14ac:dyDescent="0.2">
      <c r="A6" s="6"/>
      <c r="B6" s="6"/>
      <c r="C6" s="6"/>
      <c r="J6" s="6"/>
      <c r="K6" s="6"/>
      <c r="L6" s="6"/>
      <c r="M6" s="6"/>
      <c r="N6" s="6"/>
      <c r="O6" s="6"/>
      <c r="P6" s="6"/>
      <c r="Q6" s="6"/>
      <c r="R6" s="6"/>
      <c r="S6" s="20"/>
      <c r="T6" s="6"/>
      <c r="U6" s="6"/>
      <c r="V6" s="6"/>
      <c r="W6" s="9"/>
      <c r="X6" s="9"/>
      <c r="Y6" s="9"/>
      <c r="Z6" s="9"/>
      <c r="AA6" s="9"/>
      <c r="AB6" s="9"/>
      <c r="AC6" s="6"/>
      <c r="AD6" s="6"/>
      <c r="AE6" s="6"/>
      <c r="AF6" s="6"/>
      <c r="AG6" s="6"/>
      <c r="AH6" s="6"/>
      <c r="AI6" s="6"/>
      <c r="AJ6" s="6"/>
      <c r="AK6" s="6"/>
      <c r="AL6" s="20"/>
      <c r="AM6" s="6"/>
      <c r="AN6" s="6"/>
      <c r="AO6" s="6"/>
      <c r="AP6" s="9"/>
      <c r="AQ6" s="9"/>
      <c r="AR6" s="9"/>
      <c r="AS6" s="9"/>
      <c r="AT6" s="9"/>
      <c r="AU6" s="9"/>
      <c r="AV6" s="6"/>
      <c r="AW6" s="6"/>
      <c r="AX6" s="6"/>
      <c r="AY6" s="6"/>
      <c r="AZ6" s="6"/>
      <c r="BA6" s="6"/>
      <c r="BB6" s="6"/>
      <c r="BC6" s="6"/>
      <c r="BD6" s="6"/>
    </row>
    <row r="7" spans="1:56" ht="22.5" x14ac:dyDescent="0.2">
      <c r="A7" s="32" t="s">
        <v>98</v>
      </c>
      <c r="B7" s="32"/>
      <c r="C7" s="21"/>
      <c r="D7" s="32" t="s">
        <v>8</v>
      </c>
      <c r="E7" s="32" t="s">
        <v>75</v>
      </c>
      <c r="F7" s="44" t="s">
        <v>99</v>
      </c>
      <c r="G7" s="44" t="s">
        <v>100</v>
      </c>
      <c r="H7" s="44" t="s">
        <v>101</v>
      </c>
      <c r="I7" s="44" t="s">
        <v>102</v>
      </c>
      <c r="J7" s="44" t="s">
        <v>103</v>
      </c>
      <c r="K7" s="44" t="s">
        <v>104</v>
      </c>
      <c r="L7" s="44" t="s">
        <v>105</v>
      </c>
      <c r="M7" s="44" t="s">
        <v>106</v>
      </c>
      <c r="N7" s="44" t="s">
        <v>107</v>
      </c>
      <c r="O7" s="44" t="s">
        <v>108</v>
      </c>
      <c r="P7" s="44" t="s">
        <v>109</v>
      </c>
      <c r="Q7" s="44" t="s">
        <v>110</v>
      </c>
      <c r="R7" s="32" t="s">
        <v>111</v>
      </c>
      <c r="S7" s="20"/>
      <c r="T7" s="32" t="s">
        <v>98</v>
      </c>
      <c r="U7" s="32"/>
      <c r="V7" s="21"/>
      <c r="W7" s="32" t="s">
        <v>8</v>
      </c>
      <c r="X7" s="32" t="s">
        <v>75</v>
      </c>
      <c r="Y7" s="44" t="s">
        <v>99</v>
      </c>
      <c r="Z7" s="44" t="s">
        <v>100</v>
      </c>
      <c r="AA7" s="44" t="s">
        <v>101</v>
      </c>
      <c r="AB7" s="44" t="s">
        <v>102</v>
      </c>
      <c r="AC7" s="44" t="s">
        <v>103</v>
      </c>
      <c r="AD7" s="44" t="s">
        <v>104</v>
      </c>
      <c r="AE7" s="44" t="s">
        <v>105</v>
      </c>
      <c r="AF7" s="44" t="s">
        <v>106</v>
      </c>
      <c r="AG7" s="44" t="s">
        <v>107</v>
      </c>
      <c r="AH7" s="44" t="s">
        <v>108</v>
      </c>
      <c r="AI7" s="44" t="s">
        <v>109</v>
      </c>
      <c r="AJ7" s="44" t="s">
        <v>110</v>
      </c>
      <c r="AK7" s="32" t="s">
        <v>111</v>
      </c>
      <c r="AL7" s="20"/>
      <c r="AM7" s="32" t="s">
        <v>98</v>
      </c>
      <c r="AN7" s="32"/>
      <c r="AO7" s="21"/>
      <c r="AP7" s="32" t="s">
        <v>8</v>
      </c>
      <c r="AQ7" s="32" t="s">
        <v>75</v>
      </c>
      <c r="AR7" s="44" t="s">
        <v>99</v>
      </c>
      <c r="AS7" s="44" t="s">
        <v>100</v>
      </c>
      <c r="AT7" s="44" t="s">
        <v>101</v>
      </c>
      <c r="AU7" s="44" t="s">
        <v>102</v>
      </c>
      <c r="AV7" s="44" t="s">
        <v>103</v>
      </c>
      <c r="AW7" s="44" t="s">
        <v>104</v>
      </c>
      <c r="AX7" s="44" t="s">
        <v>105</v>
      </c>
      <c r="AY7" s="44" t="s">
        <v>106</v>
      </c>
      <c r="AZ7" s="44" t="s">
        <v>107</v>
      </c>
      <c r="BA7" s="44" t="s">
        <v>108</v>
      </c>
      <c r="BB7" s="44" t="s">
        <v>109</v>
      </c>
      <c r="BC7" s="44" t="s">
        <v>110</v>
      </c>
      <c r="BD7" s="32" t="s">
        <v>111</v>
      </c>
    </row>
    <row r="8" spans="1:56" x14ac:dyDescent="0.2">
      <c r="A8" s="6"/>
      <c r="B8" s="6"/>
      <c r="C8" s="9" t="s">
        <v>20</v>
      </c>
      <c r="D8" s="9" t="s">
        <v>21</v>
      </c>
      <c r="E8" s="9" t="s">
        <v>53</v>
      </c>
      <c r="F8" s="9" t="s">
        <v>54</v>
      </c>
      <c r="G8" s="9" t="s">
        <v>55</v>
      </c>
      <c r="H8" s="9" t="s">
        <v>25</v>
      </c>
      <c r="I8" s="9" t="s">
        <v>26</v>
      </c>
      <c r="J8" s="9" t="s">
        <v>27</v>
      </c>
      <c r="K8" s="9" t="s">
        <v>28</v>
      </c>
      <c r="L8" s="9" t="s">
        <v>29</v>
      </c>
      <c r="M8" s="9" t="s">
        <v>30</v>
      </c>
      <c r="N8" s="9" t="s">
        <v>31</v>
      </c>
      <c r="O8" s="9" t="s">
        <v>32</v>
      </c>
      <c r="P8" s="9" t="s">
        <v>112</v>
      </c>
      <c r="Q8" s="9" t="s">
        <v>113</v>
      </c>
      <c r="R8" s="9" t="s">
        <v>114</v>
      </c>
      <c r="S8" s="20"/>
      <c r="T8" s="6"/>
      <c r="U8" s="6"/>
      <c r="V8" s="9" t="s">
        <v>20</v>
      </c>
      <c r="W8" s="9" t="s">
        <v>21</v>
      </c>
      <c r="X8" s="9" t="s">
        <v>53</v>
      </c>
      <c r="Y8" s="9" t="s">
        <v>54</v>
      </c>
      <c r="Z8" s="9" t="s">
        <v>55</v>
      </c>
      <c r="AA8" s="9" t="s">
        <v>25</v>
      </c>
      <c r="AB8" s="9" t="s">
        <v>26</v>
      </c>
      <c r="AC8" s="9" t="s">
        <v>27</v>
      </c>
      <c r="AD8" s="9" t="s">
        <v>28</v>
      </c>
      <c r="AE8" s="9" t="s">
        <v>29</v>
      </c>
      <c r="AF8" s="9" t="s">
        <v>30</v>
      </c>
      <c r="AG8" s="9" t="s">
        <v>31</v>
      </c>
      <c r="AH8" s="9" t="s">
        <v>32</v>
      </c>
      <c r="AI8" s="9" t="s">
        <v>112</v>
      </c>
      <c r="AJ8" s="9" t="s">
        <v>113</v>
      </c>
      <c r="AK8" s="9" t="s">
        <v>114</v>
      </c>
      <c r="AL8" s="20"/>
      <c r="AM8" s="6"/>
      <c r="AN8" s="6"/>
      <c r="AO8" s="9" t="s">
        <v>20</v>
      </c>
      <c r="AP8" s="9" t="s">
        <v>21</v>
      </c>
      <c r="AQ8" s="9" t="s">
        <v>53</v>
      </c>
      <c r="AR8" s="9" t="s">
        <v>54</v>
      </c>
      <c r="AS8" s="9" t="s">
        <v>55</v>
      </c>
      <c r="AT8" s="9" t="s">
        <v>25</v>
      </c>
      <c r="AU8" s="9" t="s">
        <v>26</v>
      </c>
      <c r="AV8" s="9" t="s">
        <v>27</v>
      </c>
      <c r="AW8" s="9" t="s">
        <v>28</v>
      </c>
      <c r="AX8" s="9" t="s">
        <v>29</v>
      </c>
      <c r="AY8" s="9" t="s">
        <v>30</v>
      </c>
      <c r="AZ8" s="9" t="s">
        <v>31</v>
      </c>
      <c r="BA8" s="9" t="s">
        <v>32</v>
      </c>
      <c r="BB8" s="9" t="s">
        <v>112</v>
      </c>
      <c r="BC8" s="9" t="s">
        <v>113</v>
      </c>
      <c r="BD8" s="9" t="s">
        <v>114</v>
      </c>
    </row>
    <row r="9" spans="1:56" x14ac:dyDescent="0.2">
      <c r="A9" s="9"/>
      <c r="B9" s="45" t="s">
        <v>115</v>
      </c>
      <c r="C9" s="10"/>
      <c r="J9" s="9"/>
      <c r="K9" s="9"/>
      <c r="L9" s="6"/>
      <c r="M9" s="6"/>
      <c r="N9" s="6"/>
      <c r="O9" s="6"/>
      <c r="P9" s="6"/>
      <c r="Q9" s="6"/>
      <c r="R9" s="6"/>
      <c r="S9" s="20"/>
      <c r="T9" s="9"/>
      <c r="U9" s="45" t="s">
        <v>115</v>
      </c>
      <c r="V9" s="10"/>
      <c r="W9" s="9"/>
      <c r="X9" s="9"/>
      <c r="Y9" s="9"/>
      <c r="Z9" s="9"/>
      <c r="AA9" s="9"/>
      <c r="AB9" s="9"/>
      <c r="AC9" s="9"/>
      <c r="AD9" s="9"/>
      <c r="AE9" s="6"/>
      <c r="AF9" s="6"/>
      <c r="AG9" s="6"/>
      <c r="AH9" s="6"/>
      <c r="AI9" s="6"/>
      <c r="AJ9" s="6"/>
      <c r="AK9" s="6"/>
      <c r="AL9" s="20"/>
      <c r="AM9" s="9"/>
      <c r="AN9" s="45" t="s">
        <v>115</v>
      </c>
      <c r="AO9" s="10"/>
      <c r="AP9" s="9"/>
      <c r="AQ9" s="9"/>
      <c r="AR9" s="9"/>
      <c r="AS9" s="9"/>
      <c r="AT9" s="9"/>
      <c r="AU9" s="9"/>
      <c r="AV9" s="9"/>
      <c r="AW9" s="9"/>
      <c r="AX9" s="6"/>
      <c r="AY9" s="6"/>
      <c r="AZ9" s="6"/>
      <c r="BA9" s="6"/>
      <c r="BB9" s="6"/>
      <c r="BC9" s="6"/>
      <c r="BD9" s="6"/>
    </row>
    <row r="10" spans="1:56" x14ac:dyDescent="0.2">
      <c r="A10" s="9">
        <v>1</v>
      </c>
      <c r="B10" s="46" t="s">
        <v>116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47"/>
      <c r="S10" s="20"/>
      <c r="T10" s="9">
        <v>1</v>
      </c>
      <c r="U10" s="46" t="str">
        <f>B10</f>
        <v>Schedules 23 (23D1, 23D2) &amp; 53</v>
      </c>
      <c r="W10" s="9"/>
      <c r="X10" s="9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47"/>
      <c r="AL10" s="20"/>
      <c r="AM10" s="9">
        <v>1</v>
      </c>
      <c r="AN10" s="46" t="str">
        <f>U10</f>
        <v>Schedules 23 (23D1, 23D2) &amp; 53</v>
      </c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47"/>
    </row>
    <row r="11" spans="1:56" x14ac:dyDescent="0.2">
      <c r="A11" s="9">
        <f t="shared" ref="A11:A33" si="2">A10+1</f>
        <v>2</v>
      </c>
      <c r="B11" s="9"/>
      <c r="C11" s="6" t="s">
        <v>117</v>
      </c>
      <c r="D11" s="11" t="s">
        <v>118</v>
      </c>
      <c r="F11" s="22">
        <v>97941516</v>
      </c>
      <c r="G11" s="22">
        <v>83022104</v>
      </c>
      <c r="H11" s="22">
        <v>75914577</v>
      </c>
      <c r="I11" s="22">
        <v>53571434</v>
      </c>
      <c r="J11" s="22">
        <v>30561974</v>
      </c>
      <c r="K11" s="22">
        <v>20171882</v>
      </c>
      <c r="L11" s="22">
        <v>14529332</v>
      </c>
      <c r="M11" s="22">
        <v>13851846</v>
      </c>
      <c r="N11" s="22">
        <v>20485033</v>
      </c>
      <c r="O11" s="22">
        <v>47224738</v>
      </c>
      <c r="P11" s="22">
        <v>77482026</v>
      </c>
      <c r="Q11" s="22">
        <v>101612899</v>
      </c>
      <c r="R11" s="47">
        <f>SUM(F11:Q11)</f>
        <v>636369361</v>
      </c>
      <c r="S11" s="20"/>
      <c r="T11" s="9">
        <f t="shared" ref="T11:T33" si="3">T10+1</f>
        <v>2</v>
      </c>
      <c r="U11" s="9"/>
      <c r="V11" s="6" t="str">
        <f>C11</f>
        <v>Forecasted Delivered Volumes</v>
      </c>
      <c r="W11" s="9" t="str">
        <f>D11</f>
        <v>Exhibit JDT-3, Gas Normalized Revenue</v>
      </c>
      <c r="X11" s="9"/>
      <c r="Y11" s="22">
        <v>97939022</v>
      </c>
      <c r="Z11" s="22">
        <v>84388896</v>
      </c>
      <c r="AA11" s="22">
        <v>77323969</v>
      </c>
      <c r="AB11" s="22">
        <v>53507958</v>
      </c>
      <c r="AC11" s="22">
        <v>30480725</v>
      </c>
      <c r="AD11" s="22">
        <v>20098155</v>
      </c>
      <c r="AE11" s="22">
        <v>14466554</v>
      </c>
      <c r="AF11" s="22">
        <v>13798925</v>
      </c>
      <c r="AG11" s="22">
        <v>20484242</v>
      </c>
      <c r="AH11" s="22">
        <v>47350638</v>
      </c>
      <c r="AI11" s="22">
        <v>77723497</v>
      </c>
      <c r="AJ11" s="22">
        <v>101901968</v>
      </c>
      <c r="AK11" s="47">
        <f>SUM(Y11:AJ11)</f>
        <v>639464549</v>
      </c>
      <c r="AL11" s="20"/>
      <c r="AM11" s="9">
        <f t="shared" ref="AM11:AM33" si="4">AM10+1</f>
        <v>2</v>
      </c>
      <c r="AN11" s="9"/>
      <c r="AO11" s="6" t="str">
        <f>V11</f>
        <v>Forecasted Delivered Volumes</v>
      </c>
      <c r="AP11" s="9" t="str">
        <f>W11</f>
        <v>Exhibit JDT-3, Gas Normalized Revenue</v>
      </c>
      <c r="AQ11" s="9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47"/>
    </row>
    <row r="12" spans="1:56" x14ac:dyDescent="0.2">
      <c r="A12" s="9">
        <f t="shared" si="2"/>
        <v>3</v>
      </c>
      <c r="B12" s="9"/>
      <c r="C12" s="6" t="s">
        <v>119</v>
      </c>
      <c r="D12" s="11" t="s">
        <v>120</v>
      </c>
      <c r="F12" s="48">
        <f t="shared" ref="F12:Q12" si="5">F11/$R11</f>
        <v>0.15390671204863365</v>
      </c>
      <c r="G12" s="48">
        <f t="shared" si="5"/>
        <v>0.13046213266700626</v>
      </c>
      <c r="H12" s="48">
        <f t="shared" si="5"/>
        <v>0.11929326214056997</v>
      </c>
      <c r="I12" s="48">
        <f t="shared" si="5"/>
        <v>8.4182924702435505E-2</v>
      </c>
      <c r="J12" s="48">
        <f t="shared" si="5"/>
        <v>4.8025527112076034E-2</v>
      </c>
      <c r="K12" s="48">
        <f t="shared" si="5"/>
        <v>3.1698386560128564E-2</v>
      </c>
      <c r="L12" s="48">
        <f t="shared" si="5"/>
        <v>2.2831602038741145E-2</v>
      </c>
      <c r="M12" s="48">
        <f t="shared" si="5"/>
        <v>2.1766990758689278E-2</v>
      </c>
      <c r="N12" s="48">
        <f t="shared" si="5"/>
        <v>3.2190476561928631E-2</v>
      </c>
      <c r="O12" s="48">
        <f t="shared" si="5"/>
        <v>7.4209634992153564E-2</v>
      </c>
      <c r="P12" s="48">
        <f t="shared" si="5"/>
        <v>0.12175637412562357</v>
      </c>
      <c r="Q12" s="48">
        <f t="shared" si="5"/>
        <v>0.15967597629201385</v>
      </c>
      <c r="R12" s="48">
        <f>SUM(F12:Q12)</f>
        <v>1</v>
      </c>
      <c r="S12" s="20"/>
      <c r="T12" s="9">
        <f t="shared" si="3"/>
        <v>3</v>
      </c>
      <c r="U12" s="9"/>
      <c r="V12" s="6" t="s">
        <v>119</v>
      </c>
      <c r="W12" s="11" t="s">
        <v>120</v>
      </c>
      <c r="X12" s="11"/>
      <c r="Y12" s="48">
        <f>Y11/$AK11</f>
        <v>0.15315786020219238</v>
      </c>
      <c r="Z12" s="48">
        <f t="shared" ref="Z12:AJ12" si="6">Z11/$AK11</f>
        <v>0.13196806004643738</v>
      </c>
      <c r="AA12" s="48">
        <f t="shared" si="6"/>
        <v>0.12091986822556444</v>
      </c>
      <c r="AB12" s="48">
        <f t="shared" si="6"/>
        <v>8.3676191406820269E-2</v>
      </c>
      <c r="AC12" s="48">
        <f t="shared" si="6"/>
        <v>4.7666012209224125E-2</v>
      </c>
      <c r="AD12" s="48">
        <f t="shared" si="6"/>
        <v>3.1429662569144236E-2</v>
      </c>
      <c r="AE12" s="48">
        <f t="shared" si="6"/>
        <v>2.2622917912529971E-2</v>
      </c>
      <c r="AF12" s="48">
        <f t="shared" si="6"/>
        <v>2.157887410893829E-2</v>
      </c>
      <c r="AG12" s="48">
        <f t="shared" si="6"/>
        <v>3.2033428642812847E-2</v>
      </c>
      <c r="AH12" s="48">
        <f t="shared" si="6"/>
        <v>7.4047322989284278E-2</v>
      </c>
      <c r="AI12" s="48">
        <f t="shared" si="6"/>
        <v>0.12154465344723903</v>
      </c>
      <c r="AJ12" s="48">
        <f t="shared" si="6"/>
        <v>0.15935514823981276</v>
      </c>
      <c r="AK12" s="48">
        <f>SUM(Y12:AJ12)</f>
        <v>1.0000000000000002</v>
      </c>
      <c r="AL12" s="20"/>
      <c r="AM12" s="9">
        <f t="shared" si="4"/>
        <v>3</v>
      </c>
      <c r="AN12" s="9"/>
      <c r="AO12" s="6" t="s">
        <v>119</v>
      </c>
      <c r="AP12" s="11" t="s">
        <v>120</v>
      </c>
      <c r="AQ12" s="11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</row>
    <row r="13" spans="1:56" x14ac:dyDescent="0.2">
      <c r="A13" s="9">
        <f t="shared" si="2"/>
        <v>4</v>
      </c>
      <c r="B13" s="9"/>
      <c r="C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20"/>
      <c r="T13" s="9">
        <f t="shared" si="3"/>
        <v>4</v>
      </c>
      <c r="U13" s="9"/>
      <c r="V13" s="6"/>
      <c r="W13" s="9"/>
      <c r="X13" s="9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20"/>
      <c r="AM13" s="9">
        <f t="shared" si="4"/>
        <v>4</v>
      </c>
      <c r="AN13" s="9"/>
      <c r="AO13" s="6"/>
      <c r="AP13" s="9"/>
      <c r="AQ13" s="9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x14ac:dyDescent="0.2">
      <c r="A14" s="9">
        <f t="shared" si="2"/>
        <v>5</v>
      </c>
      <c r="B14" s="46" t="s">
        <v>121</v>
      </c>
      <c r="D14" s="6"/>
      <c r="E14" s="6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6"/>
      <c r="S14" s="20"/>
      <c r="T14" s="9">
        <f t="shared" si="3"/>
        <v>5</v>
      </c>
      <c r="U14" s="46" t="str">
        <f>B14</f>
        <v>Schedules 31 &amp; 31T</v>
      </c>
      <c r="W14" s="6"/>
      <c r="X14" s="6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6"/>
      <c r="AL14" s="20"/>
      <c r="AM14" s="9">
        <f t="shared" si="4"/>
        <v>5</v>
      </c>
      <c r="AN14" s="46" t="str">
        <f>U14</f>
        <v>Schedules 31 &amp; 31T</v>
      </c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x14ac:dyDescent="0.2">
      <c r="A15" s="9">
        <f t="shared" si="2"/>
        <v>6</v>
      </c>
      <c r="B15" s="9"/>
      <c r="C15" s="6" t="str">
        <f>C11</f>
        <v>Forecasted Delivered Volumes</v>
      </c>
      <c r="D15" s="9" t="str">
        <f>D11</f>
        <v>Exhibit JDT-3, Gas Normalized Revenue</v>
      </c>
      <c r="F15" s="22">
        <v>32817084</v>
      </c>
      <c r="G15" s="22">
        <v>30027991</v>
      </c>
      <c r="H15" s="22">
        <v>27314446</v>
      </c>
      <c r="I15" s="22">
        <v>19909362</v>
      </c>
      <c r="J15" s="22">
        <v>14090953</v>
      </c>
      <c r="K15" s="22">
        <v>10822794</v>
      </c>
      <c r="L15" s="22">
        <v>8983513</v>
      </c>
      <c r="M15" s="22">
        <v>9267701</v>
      </c>
      <c r="N15" s="22">
        <v>10443109</v>
      </c>
      <c r="O15" s="22">
        <v>17484716</v>
      </c>
      <c r="P15" s="22">
        <v>26617127</v>
      </c>
      <c r="Q15" s="22">
        <v>35447849</v>
      </c>
      <c r="R15" s="47">
        <f>SUM(F15:Q15)</f>
        <v>243226645</v>
      </c>
      <c r="S15" s="20"/>
      <c r="T15" s="9">
        <f t="shared" si="3"/>
        <v>6</v>
      </c>
      <c r="U15" s="9"/>
      <c r="V15" s="6" t="str">
        <f>V11</f>
        <v>Forecasted Delivered Volumes</v>
      </c>
      <c r="W15" s="9" t="str">
        <f>W11</f>
        <v>Exhibit JDT-3, Gas Normalized Revenue</v>
      </c>
      <c r="X15" s="9"/>
      <c r="Y15" s="22">
        <v>32931681</v>
      </c>
      <c r="Z15" s="22">
        <v>30628686</v>
      </c>
      <c r="AA15" s="22">
        <v>27971589</v>
      </c>
      <c r="AB15" s="22">
        <v>20041308</v>
      </c>
      <c r="AC15" s="22">
        <v>14238978</v>
      </c>
      <c r="AD15" s="22">
        <v>10980820</v>
      </c>
      <c r="AE15" s="22">
        <v>9139235</v>
      </c>
      <c r="AF15" s="22">
        <v>9434414</v>
      </c>
      <c r="AG15" s="22">
        <v>10598109</v>
      </c>
      <c r="AH15" s="22">
        <v>17668572</v>
      </c>
      <c r="AI15" s="22">
        <v>26777445</v>
      </c>
      <c r="AJ15" s="22">
        <v>35559273</v>
      </c>
      <c r="AK15" s="47">
        <f>SUM(Y15:AJ15)</f>
        <v>245970110</v>
      </c>
      <c r="AL15" s="20"/>
      <c r="AM15" s="9">
        <f t="shared" si="4"/>
        <v>6</v>
      </c>
      <c r="AN15" s="9"/>
      <c r="AO15" s="6" t="str">
        <f>AO11</f>
        <v>Forecasted Delivered Volumes</v>
      </c>
      <c r="AP15" s="9" t="str">
        <f>AP11</f>
        <v>Exhibit JDT-3, Gas Normalized Revenue</v>
      </c>
      <c r="AQ15" s="9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47"/>
    </row>
    <row r="16" spans="1:56" x14ac:dyDescent="0.2">
      <c r="A16" s="9">
        <f t="shared" si="2"/>
        <v>7</v>
      </c>
      <c r="B16" s="9"/>
      <c r="C16" s="6" t="s">
        <v>119</v>
      </c>
      <c r="D16" s="11" t="s">
        <v>122</v>
      </c>
      <c r="E16" s="11"/>
      <c r="F16" s="48">
        <f t="shared" ref="F16:Q16" si="7">F15/$R15</f>
        <v>0.13492388549782447</v>
      </c>
      <c r="G16" s="48">
        <f t="shared" si="7"/>
        <v>0.12345683179571054</v>
      </c>
      <c r="H16" s="48">
        <f t="shared" si="7"/>
        <v>0.11230038551080619</v>
      </c>
      <c r="I16" s="48">
        <f t="shared" si="7"/>
        <v>8.1855184903775649E-2</v>
      </c>
      <c r="J16" s="48">
        <f t="shared" si="7"/>
        <v>5.7933426660553573E-2</v>
      </c>
      <c r="K16" s="48">
        <f t="shared" si="7"/>
        <v>4.4496745000943465E-2</v>
      </c>
      <c r="L16" s="48">
        <f t="shared" si="7"/>
        <v>3.693474043520191E-2</v>
      </c>
      <c r="M16" s="48">
        <f t="shared" si="7"/>
        <v>3.8103148608574527E-2</v>
      </c>
      <c r="N16" s="48">
        <f t="shared" si="7"/>
        <v>4.2935711258114836E-2</v>
      </c>
      <c r="O16" s="48">
        <f t="shared" si="7"/>
        <v>7.1886515558359163E-2</v>
      </c>
      <c r="P16" s="48">
        <f t="shared" si="7"/>
        <v>0.10943343398910921</v>
      </c>
      <c r="Q16" s="48">
        <f t="shared" si="7"/>
        <v>0.14573999078102648</v>
      </c>
      <c r="R16" s="48">
        <f>SUM(F16:Q16)</f>
        <v>1</v>
      </c>
      <c r="S16" s="20"/>
      <c r="T16" s="9">
        <f t="shared" si="3"/>
        <v>7</v>
      </c>
      <c r="U16" s="9"/>
      <c r="V16" s="6" t="s">
        <v>119</v>
      </c>
      <c r="W16" s="11" t="s">
        <v>122</v>
      </c>
      <c r="X16" s="11"/>
      <c r="Y16" s="48">
        <f>Y15/$AK15</f>
        <v>0.13388488950954244</v>
      </c>
      <c r="Z16" s="48">
        <f t="shared" ref="Z16:AJ16" si="8">Z15/$AK15</f>
        <v>0.12452198358572918</v>
      </c>
      <c r="AA16" s="48">
        <f t="shared" si="8"/>
        <v>0.11371946371857947</v>
      </c>
      <c r="AB16" s="48">
        <f t="shared" si="8"/>
        <v>8.1478631692281631E-2</v>
      </c>
      <c r="AC16" s="48">
        <f t="shared" si="8"/>
        <v>5.7889058146130032E-2</v>
      </c>
      <c r="AD16" s="48">
        <f t="shared" si="8"/>
        <v>4.4642903969104211E-2</v>
      </c>
      <c r="AE16" s="48">
        <f t="shared" si="8"/>
        <v>3.7155876378638042E-2</v>
      </c>
      <c r="AF16" s="48">
        <f t="shared" si="8"/>
        <v>3.835593682500691E-2</v>
      </c>
      <c r="AG16" s="48">
        <f t="shared" si="8"/>
        <v>4.308697914555553E-2</v>
      </c>
      <c r="AH16" s="48">
        <f t="shared" si="8"/>
        <v>7.1832191317880045E-2</v>
      </c>
      <c r="AI16" s="48">
        <f t="shared" si="8"/>
        <v>0.10886462993410052</v>
      </c>
      <c r="AJ16" s="48">
        <f t="shared" si="8"/>
        <v>0.14456745577745198</v>
      </c>
      <c r="AK16" s="48">
        <f>SUM(Y16:AJ16)</f>
        <v>0.99999999999999989</v>
      </c>
      <c r="AL16" s="20"/>
      <c r="AM16" s="9">
        <f t="shared" si="4"/>
        <v>7</v>
      </c>
      <c r="AN16" s="9"/>
      <c r="AO16" s="6" t="s">
        <v>119</v>
      </c>
      <c r="AP16" s="11" t="s">
        <v>122</v>
      </c>
      <c r="AQ16" s="11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</row>
    <row r="17" spans="1:56" x14ac:dyDescent="0.2">
      <c r="A17" s="9">
        <f t="shared" si="2"/>
        <v>8</v>
      </c>
      <c r="B17" s="9"/>
      <c r="C17" s="6"/>
      <c r="D17" s="11"/>
      <c r="E17" s="11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20"/>
      <c r="T17" s="9">
        <f t="shared" si="3"/>
        <v>8</v>
      </c>
      <c r="U17" s="9"/>
      <c r="V17" s="6"/>
      <c r="W17" s="11"/>
      <c r="X17" s="11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20"/>
      <c r="AM17" s="9">
        <f t="shared" si="4"/>
        <v>8</v>
      </c>
      <c r="AN17" s="9"/>
      <c r="AO17" s="6"/>
      <c r="AP17" s="11"/>
      <c r="AQ17" s="11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</row>
    <row r="18" spans="1:56" x14ac:dyDescent="0.2">
      <c r="A18" s="9">
        <f t="shared" si="2"/>
        <v>9</v>
      </c>
      <c r="B18" s="46" t="s">
        <v>123</v>
      </c>
      <c r="D18" s="6"/>
      <c r="E18" s="6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S18" s="20"/>
      <c r="T18" s="9">
        <f t="shared" si="3"/>
        <v>9</v>
      </c>
      <c r="U18" s="46" t="str">
        <f>B18</f>
        <v>Schedules 41, 41T, 86 &amp; 86T</v>
      </c>
      <c r="V18" s="6"/>
      <c r="W18" s="6"/>
      <c r="X18" s="6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L18" s="20"/>
      <c r="AM18" s="9">
        <f t="shared" si="4"/>
        <v>9</v>
      </c>
      <c r="AN18" s="46" t="str">
        <f>U18</f>
        <v>Schedules 41, 41T, 86 &amp; 86T</v>
      </c>
      <c r="AP18" s="6"/>
      <c r="AQ18" s="6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</row>
    <row r="19" spans="1:56" x14ac:dyDescent="0.2">
      <c r="A19" s="9">
        <f t="shared" si="2"/>
        <v>10</v>
      </c>
      <c r="B19" s="9"/>
      <c r="C19" s="6" t="str">
        <f>C11</f>
        <v>Forecasted Delivered Volumes</v>
      </c>
      <c r="D19" s="9" t="str">
        <f>D15</f>
        <v>Exhibit JDT-3, Gas Normalized Revenue</v>
      </c>
      <c r="F19" s="22">
        <v>10829670</v>
      </c>
      <c r="G19" s="22">
        <v>10811029</v>
      </c>
      <c r="H19" s="22">
        <v>9918653</v>
      </c>
      <c r="I19" s="22">
        <v>8393688</v>
      </c>
      <c r="J19" s="22">
        <v>6950483</v>
      </c>
      <c r="K19" s="22">
        <v>6107460</v>
      </c>
      <c r="L19" s="22">
        <v>5095595</v>
      </c>
      <c r="M19" s="22">
        <v>5222649</v>
      </c>
      <c r="N19" s="22">
        <v>5624870</v>
      </c>
      <c r="O19" s="22">
        <v>7775065</v>
      </c>
      <c r="P19" s="22">
        <v>10236009</v>
      </c>
      <c r="Q19" s="22">
        <v>11656134</v>
      </c>
      <c r="R19" s="47">
        <f>SUM(F19:Q19)</f>
        <v>98621305</v>
      </c>
      <c r="S19" s="20"/>
      <c r="T19" s="9">
        <f t="shared" si="3"/>
        <v>10</v>
      </c>
      <c r="U19" s="9"/>
      <c r="V19" s="6" t="str">
        <f>V11</f>
        <v>Forecasted Delivered Volumes</v>
      </c>
      <c r="W19" s="9" t="str">
        <f>W11</f>
        <v>Exhibit JDT-3, Gas Normalized Revenue</v>
      </c>
      <c r="X19" s="9"/>
      <c r="Y19" s="22">
        <v>10935593</v>
      </c>
      <c r="Z19" s="22">
        <v>10987148</v>
      </c>
      <c r="AA19" s="22">
        <v>10103231</v>
      </c>
      <c r="AB19" s="22">
        <v>8447335</v>
      </c>
      <c r="AC19" s="22">
        <v>6999569</v>
      </c>
      <c r="AD19" s="22">
        <v>6164306</v>
      </c>
      <c r="AE19" s="22">
        <v>5145462</v>
      </c>
      <c r="AF19" s="22">
        <v>5272062</v>
      </c>
      <c r="AG19" s="22">
        <v>5665821</v>
      </c>
      <c r="AH19" s="22">
        <v>7807382</v>
      </c>
      <c r="AI19" s="22">
        <v>10271053</v>
      </c>
      <c r="AJ19" s="22">
        <v>11669923</v>
      </c>
      <c r="AK19" s="47">
        <f>SUM(Y19:AJ19)</f>
        <v>99468885</v>
      </c>
      <c r="AL19" s="20"/>
      <c r="AM19" s="9">
        <f t="shared" si="4"/>
        <v>10</v>
      </c>
      <c r="AN19" s="9"/>
      <c r="AO19" s="6" t="str">
        <f>AO11</f>
        <v>Forecasted Delivered Volumes</v>
      </c>
      <c r="AP19" s="9" t="str">
        <f>AP11</f>
        <v>Exhibit JDT-3, Gas Normalized Revenue</v>
      </c>
      <c r="AQ19" s="9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47"/>
    </row>
    <row r="20" spans="1:56" x14ac:dyDescent="0.2">
      <c r="A20" s="9">
        <f t="shared" si="2"/>
        <v>11</v>
      </c>
      <c r="B20" s="9"/>
      <c r="C20" s="6" t="s">
        <v>119</v>
      </c>
      <c r="D20" s="11" t="s">
        <v>124</v>
      </c>
      <c r="E20" s="11"/>
      <c r="F20" s="48">
        <f t="shared" ref="F20:Q20" si="9">F19/$R19</f>
        <v>0.10981065399611169</v>
      </c>
      <c r="G20" s="48">
        <f t="shared" si="9"/>
        <v>0.10962163804261159</v>
      </c>
      <c r="H20" s="48">
        <f t="shared" si="9"/>
        <v>0.10057312666872538</v>
      </c>
      <c r="I20" s="48">
        <f t="shared" si="9"/>
        <v>8.5110291331066859E-2</v>
      </c>
      <c r="J20" s="48">
        <f t="shared" si="9"/>
        <v>7.0476485785703202E-2</v>
      </c>
      <c r="K20" s="48">
        <f t="shared" si="9"/>
        <v>6.1928403806865061E-2</v>
      </c>
      <c r="L20" s="48">
        <f t="shared" si="9"/>
        <v>5.1668298244481756E-2</v>
      </c>
      <c r="M20" s="48">
        <f t="shared" si="9"/>
        <v>5.2956599996319256E-2</v>
      </c>
      <c r="N20" s="48">
        <f t="shared" si="9"/>
        <v>5.7035039234169534E-2</v>
      </c>
      <c r="O20" s="48">
        <f t="shared" si="9"/>
        <v>7.8837579770415736E-2</v>
      </c>
      <c r="P20" s="48">
        <f t="shared" si="9"/>
        <v>0.1037910520449917</v>
      </c>
      <c r="Q20" s="48">
        <f t="shared" si="9"/>
        <v>0.11819083107853826</v>
      </c>
      <c r="R20" s="48">
        <f>SUM(F20:Q20)</f>
        <v>1</v>
      </c>
      <c r="S20" s="20"/>
      <c r="T20" s="9">
        <f t="shared" si="3"/>
        <v>11</v>
      </c>
      <c r="U20" s="9"/>
      <c r="V20" s="6" t="s">
        <v>119</v>
      </c>
      <c r="W20" s="11" t="s">
        <v>124</v>
      </c>
      <c r="X20" s="11"/>
      <c r="Y20" s="48">
        <f>Y19/$AK19</f>
        <v>0.10993983696509718</v>
      </c>
      <c r="Z20" s="48">
        <f t="shared" ref="Z20:AJ20" si="10">Z19/$AK19</f>
        <v>0.11045813974892751</v>
      </c>
      <c r="AA20" s="48">
        <f t="shared" si="10"/>
        <v>0.10157177292175337</v>
      </c>
      <c r="AB20" s="48">
        <f t="shared" si="10"/>
        <v>8.492439620691436E-2</v>
      </c>
      <c r="AC20" s="48">
        <f t="shared" si="10"/>
        <v>7.0369432612017321E-2</v>
      </c>
      <c r="AD20" s="48">
        <f t="shared" si="10"/>
        <v>6.1972203669519367E-2</v>
      </c>
      <c r="AE20" s="48">
        <f t="shared" si="10"/>
        <v>5.1729362403127373E-2</v>
      </c>
      <c r="AF20" s="48">
        <f t="shared" si="10"/>
        <v>5.3002122221436382E-2</v>
      </c>
      <c r="AG20" s="48">
        <f t="shared" si="10"/>
        <v>5.6960737018415357E-2</v>
      </c>
      <c r="AH20" s="48">
        <f t="shared" si="10"/>
        <v>7.8490695859313189E-2</v>
      </c>
      <c r="AI20" s="48">
        <f t="shared" si="10"/>
        <v>0.10325895379243469</v>
      </c>
      <c r="AJ20" s="48">
        <f t="shared" si="10"/>
        <v>0.11732234658104392</v>
      </c>
      <c r="AK20" s="48">
        <f>SUM(Y20:AJ20)</f>
        <v>1.0000000000000002</v>
      </c>
      <c r="AL20" s="20"/>
      <c r="AM20" s="9">
        <f t="shared" si="4"/>
        <v>11</v>
      </c>
      <c r="AN20" s="9"/>
      <c r="AO20" s="6" t="s">
        <v>119</v>
      </c>
      <c r="AP20" s="11" t="s">
        <v>124</v>
      </c>
      <c r="AQ20" s="11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</row>
    <row r="21" spans="1:56" x14ac:dyDescent="0.2">
      <c r="A21" s="9">
        <f t="shared" si="2"/>
        <v>12</v>
      </c>
      <c r="B21" s="9"/>
      <c r="C21" s="6"/>
      <c r="D21" s="11"/>
      <c r="E21" s="11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20"/>
      <c r="T21" s="9">
        <f t="shared" si="3"/>
        <v>12</v>
      </c>
      <c r="U21" s="9"/>
      <c r="V21" s="6"/>
      <c r="W21" s="11"/>
      <c r="X21" s="11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20"/>
      <c r="AM21" s="9">
        <f t="shared" si="4"/>
        <v>12</v>
      </c>
      <c r="AN21" s="9"/>
      <c r="AO21" s="6"/>
      <c r="AP21" s="11"/>
      <c r="AQ21" s="11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</row>
    <row r="22" spans="1:56" x14ac:dyDescent="0.2">
      <c r="A22" s="9">
        <f t="shared" si="2"/>
        <v>13</v>
      </c>
      <c r="B22" s="45" t="s">
        <v>125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20"/>
      <c r="T22" s="9">
        <f t="shared" si="3"/>
        <v>13</v>
      </c>
      <c r="U22" s="45" t="s">
        <v>125</v>
      </c>
      <c r="W22" s="9"/>
      <c r="X22" s="9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20"/>
      <c r="AM22" s="9">
        <f t="shared" si="4"/>
        <v>13</v>
      </c>
      <c r="AN22" s="45" t="s">
        <v>125</v>
      </c>
      <c r="AP22" s="9"/>
      <c r="AQ22" s="9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</row>
    <row r="23" spans="1:56" x14ac:dyDescent="0.2">
      <c r="A23" s="9">
        <f t="shared" si="2"/>
        <v>14</v>
      </c>
      <c r="B23" s="46" t="str">
        <f>B10</f>
        <v>Schedules 23 (23D1, 23D2) &amp; 53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20"/>
      <c r="T23" s="9">
        <f t="shared" si="3"/>
        <v>14</v>
      </c>
      <c r="U23" s="46" t="str">
        <f>B23</f>
        <v>Schedules 23 (23D1, 23D2) &amp; 53</v>
      </c>
      <c r="W23" s="9"/>
      <c r="X23" s="9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20"/>
      <c r="AM23" s="9">
        <f t="shared" si="4"/>
        <v>14</v>
      </c>
      <c r="AN23" s="46" t="str">
        <f>U23</f>
        <v>Schedules 23 (23D1, 23D2) &amp; 53</v>
      </c>
      <c r="AP23" s="9"/>
      <c r="AQ23" s="9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56" x14ac:dyDescent="0.2">
      <c r="A24" s="9">
        <f t="shared" si="2"/>
        <v>15</v>
      </c>
      <c r="B24" s="9"/>
      <c r="C24" s="6" t="s">
        <v>126</v>
      </c>
      <c r="D24" s="9" t="s">
        <v>127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49">
        <f>'Exh. JDT-7 (Allowed RPC)'!D18</f>
        <v>392.68</v>
      </c>
      <c r="S24" s="20"/>
      <c r="T24" s="9">
        <f t="shared" si="3"/>
        <v>15</v>
      </c>
      <c r="U24" s="9"/>
      <c r="V24" s="6" t="s">
        <v>126</v>
      </c>
      <c r="W24" s="9" t="str">
        <f>D24</f>
        <v>Exhibit JDT-7, Allowed RPC</v>
      </c>
      <c r="X24" s="9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49">
        <f>'Exh. JDT-7 (Allowed RPC)'!D41</f>
        <v>406.1</v>
      </c>
      <c r="AL24" s="20"/>
      <c r="AM24" s="9">
        <f t="shared" si="4"/>
        <v>15</v>
      </c>
      <c r="AN24" s="9"/>
      <c r="AO24" s="6" t="s">
        <v>126</v>
      </c>
      <c r="AP24" s="9" t="str">
        <f>W24</f>
        <v>Exhibit JDT-7, Allowed RPC</v>
      </c>
      <c r="AQ24" s="9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49"/>
    </row>
    <row r="25" spans="1:56" x14ac:dyDescent="0.2">
      <c r="A25" s="9">
        <f t="shared" si="2"/>
        <v>16</v>
      </c>
      <c r="B25" s="9"/>
      <c r="C25" s="6" t="s">
        <v>125</v>
      </c>
      <c r="D25" s="9" t="str">
        <f>"("&amp;A$12&amp;") x ("&amp;A24&amp;")"</f>
        <v>(3) x (15)</v>
      </c>
      <c r="E25" s="9" t="s">
        <v>128</v>
      </c>
      <c r="F25" s="50">
        <f>$R24*F$12</f>
        <v>60.436087687257462</v>
      </c>
      <c r="G25" s="50">
        <f t="shared" ref="G25:Q25" si="11">$R24*G$12</f>
        <v>51.229870255680019</v>
      </c>
      <c r="H25" s="50">
        <f t="shared" si="11"/>
        <v>46.844078177359016</v>
      </c>
      <c r="I25" s="50">
        <f t="shared" si="11"/>
        <v>33.056950872152377</v>
      </c>
      <c r="J25" s="50">
        <f t="shared" si="11"/>
        <v>18.858663986370019</v>
      </c>
      <c r="K25" s="50">
        <f t="shared" si="11"/>
        <v>12.447322434431285</v>
      </c>
      <c r="L25" s="50">
        <f t="shared" si="11"/>
        <v>8.9655134885728724</v>
      </c>
      <c r="M25" s="50">
        <f t="shared" si="11"/>
        <v>8.5474619311221058</v>
      </c>
      <c r="N25" s="50">
        <f t="shared" si="11"/>
        <v>12.640556336338134</v>
      </c>
      <c r="O25" s="50">
        <f t="shared" si="11"/>
        <v>29.140639468718863</v>
      </c>
      <c r="P25" s="50">
        <f t="shared" si="11"/>
        <v>47.811292991649864</v>
      </c>
      <c r="Q25" s="50">
        <f t="shared" si="11"/>
        <v>62.701562370348</v>
      </c>
      <c r="R25" s="49">
        <f>SUM(F25:Q25)</f>
        <v>392.68000000000006</v>
      </c>
      <c r="S25" s="20"/>
      <c r="T25" s="9">
        <f t="shared" si="3"/>
        <v>16</v>
      </c>
      <c r="U25" s="9"/>
      <c r="V25" s="6" t="s">
        <v>125</v>
      </c>
      <c r="W25" s="9" t="str">
        <f>"("&amp;T$12&amp;") x ("&amp;T24&amp;")"</f>
        <v>(3) x (15)</v>
      </c>
      <c r="X25" s="9" t="str">
        <f>E25</f>
        <v>Sheet No. 1142-C</v>
      </c>
      <c r="Y25" s="50">
        <f>$AK24*Y$12</f>
        <v>62.197407028110327</v>
      </c>
      <c r="Z25" s="50">
        <f t="shared" ref="Z25:AJ25" si="12">$AK24*Z$12</f>
        <v>53.592229184858226</v>
      </c>
      <c r="AA25" s="50">
        <f t="shared" si="12"/>
        <v>49.105558486401719</v>
      </c>
      <c r="AB25" s="50">
        <f t="shared" si="12"/>
        <v>33.980901330309713</v>
      </c>
      <c r="AC25" s="50">
        <f t="shared" si="12"/>
        <v>19.357167558165919</v>
      </c>
      <c r="AD25" s="50">
        <f t="shared" si="12"/>
        <v>12.763585969329474</v>
      </c>
      <c r="AE25" s="50">
        <f t="shared" si="12"/>
        <v>9.1871669642784219</v>
      </c>
      <c r="AF25" s="50">
        <f t="shared" si="12"/>
        <v>8.7631807756398405</v>
      </c>
      <c r="AG25" s="50">
        <f t="shared" si="12"/>
        <v>13.008775371846298</v>
      </c>
      <c r="AH25" s="50">
        <f t="shared" si="12"/>
        <v>30.070617865948346</v>
      </c>
      <c r="AI25" s="50">
        <f t="shared" si="12"/>
        <v>49.359283764923774</v>
      </c>
      <c r="AJ25" s="50">
        <f t="shared" si="12"/>
        <v>64.714125700187964</v>
      </c>
      <c r="AK25" s="49">
        <f>SUM(Y25:AJ25)</f>
        <v>406.1</v>
      </c>
      <c r="AL25" s="20"/>
      <c r="AM25" s="9">
        <f t="shared" si="4"/>
        <v>16</v>
      </c>
      <c r="AN25" s="9"/>
      <c r="AO25" s="6" t="s">
        <v>125</v>
      </c>
      <c r="AP25" s="9" t="str">
        <f>"("&amp;AM$12&amp;") x ("&amp;AM24&amp;")"</f>
        <v>(3) x (15)</v>
      </c>
      <c r="AQ25" s="9" t="str">
        <f>X25</f>
        <v>Sheet No. 1142-C</v>
      </c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49"/>
    </row>
    <row r="26" spans="1:56" x14ac:dyDescent="0.2">
      <c r="A26" s="9">
        <f t="shared" si="2"/>
        <v>17</v>
      </c>
      <c r="B26" s="9"/>
      <c r="C26" s="6"/>
      <c r="D26" s="51"/>
      <c r="E26" s="51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9"/>
      <c r="S26" s="20"/>
      <c r="T26" s="9">
        <f t="shared" si="3"/>
        <v>17</v>
      </c>
      <c r="U26" s="9"/>
      <c r="V26" s="6"/>
      <c r="W26" s="51"/>
      <c r="X26" s="5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49"/>
      <c r="AL26" s="20"/>
      <c r="AM26" s="9">
        <f t="shared" si="4"/>
        <v>17</v>
      </c>
      <c r="AN26" s="9"/>
      <c r="AO26" s="6"/>
      <c r="AP26" s="51"/>
      <c r="AQ26" s="51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49"/>
    </row>
    <row r="27" spans="1:56" x14ac:dyDescent="0.2">
      <c r="A27" s="9">
        <f t="shared" si="2"/>
        <v>18</v>
      </c>
      <c r="B27" s="46" t="str">
        <f>B14</f>
        <v>Schedules 31 &amp; 31T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9"/>
      <c r="S27" s="20"/>
      <c r="T27" s="9">
        <f t="shared" si="3"/>
        <v>18</v>
      </c>
      <c r="U27" s="46" t="str">
        <f>B27</f>
        <v>Schedules 31 &amp; 31T</v>
      </c>
      <c r="W27" s="9"/>
      <c r="X27" s="9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49"/>
      <c r="AL27" s="20"/>
      <c r="AM27" s="9">
        <f t="shared" si="4"/>
        <v>18</v>
      </c>
      <c r="AN27" s="46" t="str">
        <f>U27</f>
        <v>Schedules 31 &amp; 31T</v>
      </c>
      <c r="AP27" s="9"/>
      <c r="AQ27" s="9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49"/>
    </row>
    <row r="28" spans="1:56" x14ac:dyDescent="0.2">
      <c r="A28" s="9">
        <f t="shared" si="2"/>
        <v>19</v>
      </c>
      <c r="B28" s="9"/>
      <c r="C28" s="6" t="s">
        <v>126</v>
      </c>
      <c r="D28" s="9" t="str">
        <f>$D$24</f>
        <v>Exhibit JDT-7, Allowed RPC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49">
        <f>'Exh. JDT-7 (Allowed RPC)'!E18</f>
        <v>1976.09</v>
      </c>
      <c r="S28" s="20"/>
      <c r="T28" s="9">
        <f t="shared" si="3"/>
        <v>19</v>
      </c>
      <c r="U28" s="9"/>
      <c r="V28" s="6" t="s">
        <v>126</v>
      </c>
      <c r="W28" s="9" t="str">
        <f>D28</f>
        <v>Exhibit JDT-7, Allowed RPC</v>
      </c>
      <c r="X28" s="9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49">
        <f>'Exh. JDT-7 (Allowed RPC)'!E41</f>
        <v>2066.67</v>
      </c>
      <c r="AL28" s="20"/>
      <c r="AM28" s="9">
        <f t="shared" si="4"/>
        <v>19</v>
      </c>
      <c r="AN28" s="9"/>
      <c r="AO28" s="6" t="s">
        <v>126</v>
      </c>
      <c r="AP28" s="9" t="str">
        <f>W28</f>
        <v>Exhibit JDT-7, Allowed RPC</v>
      </c>
      <c r="AQ28" s="9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49"/>
    </row>
    <row r="29" spans="1:56" x14ac:dyDescent="0.2">
      <c r="A29" s="9">
        <f t="shared" si="2"/>
        <v>20</v>
      </c>
      <c r="B29" s="9"/>
      <c r="C29" s="6" t="s">
        <v>125</v>
      </c>
      <c r="D29" s="9" t="str">
        <f>"("&amp;A$16&amp;") x ("&amp;A28&amp;")"</f>
        <v>(7) x (19)</v>
      </c>
      <c r="E29" s="9" t="s">
        <v>129</v>
      </c>
      <c r="F29" s="50">
        <f>$R28*F$16</f>
        <v>266.62174089339595</v>
      </c>
      <c r="G29" s="50">
        <f t="shared" ref="G29:Q29" si="13">$R28*G$16</f>
        <v>243.96181074318562</v>
      </c>
      <c r="H29" s="50">
        <f t="shared" si="13"/>
        <v>221.91566880404901</v>
      </c>
      <c r="I29" s="50">
        <f t="shared" si="13"/>
        <v>161.753212336502</v>
      </c>
      <c r="J29" s="50">
        <f t="shared" si="13"/>
        <v>114.4816650896533</v>
      </c>
      <c r="K29" s="50">
        <f t="shared" si="13"/>
        <v>87.929572828914374</v>
      </c>
      <c r="L29" s="50">
        <f t="shared" si="13"/>
        <v>72.986371226598138</v>
      </c>
      <c r="M29" s="50">
        <f t="shared" si="13"/>
        <v>75.295250933918041</v>
      </c>
      <c r="N29" s="50">
        <f t="shared" si="13"/>
        <v>84.844829660048148</v>
      </c>
      <c r="O29" s="50">
        <f t="shared" si="13"/>
        <v>142.05422452971794</v>
      </c>
      <c r="P29" s="50">
        <f t="shared" si="13"/>
        <v>216.25031457153881</v>
      </c>
      <c r="Q29" s="50">
        <f t="shared" si="13"/>
        <v>287.99533838247862</v>
      </c>
      <c r="R29" s="49">
        <f>SUM(F29:Q29)</f>
        <v>1976.0899999999997</v>
      </c>
      <c r="S29" s="20"/>
      <c r="T29" s="9">
        <f t="shared" si="3"/>
        <v>20</v>
      </c>
      <c r="U29" s="9"/>
      <c r="V29" s="6" t="s">
        <v>125</v>
      </c>
      <c r="W29" s="9" t="str">
        <f>"("&amp;T$16&amp;") x ("&amp;T28&amp;")"</f>
        <v>(7) x (19)</v>
      </c>
      <c r="X29" s="9" t="str">
        <f>E29</f>
        <v>Sheet No. 1142-C.1</v>
      </c>
      <c r="Y29" s="50">
        <f>$AK28*Y$16</f>
        <v>276.69588460268608</v>
      </c>
      <c r="Z29" s="50">
        <f t="shared" ref="Z29:AJ29" si="14">$AK28*Z$16</f>
        <v>257.34584781711891</v>
      </c>
      <c r="AA29" s="50">
        <f t="shared" si="14"/>
        <v>235.02060408327662</v>
      </c>
      <c r="AB29" s="50">
        <f t="shared" si="14"/>
        <v>168.38944375948768</v>
      </c>
      <c r="AC29" s="50">
        <f t="shared" si="14"/>
        <v>119.63757979886256</v>
      </c>
      <c r="AD29" s="50">
        <f t="shared" si="14"/>
        <v>92.262150345828601</v>
      </c>
      <c r="AE29" s="50">
        <f t="shared" si="14"/>
        <v>76.788935035439891</v>
      </c>
      <c r="AF29" s="50">
        <f t="shared" si="14"/>
        <v>79.269063958137039</v>
      </c>
      <c r="AG29" s="50">
        <f t="shared" si="14"/>
        <v>89.04656719074525</v>
      </c>
      <c r="AH29" s="50">
        <f t="shared" si="14"/>
        <v>148.45343483092316</v>
      </c>
      <c r="AI29" s="50">
        <f t="shared" si="14"/>
        <v>224.98726474590754</v>
      </c>
      <c r="AJ29" s="50">
        <f t="shared" si="14"/>
        <v>298.77322383158668</v>
      </c>
      <c r="AK29" s="49">
        <f>SUM(Y29:AJ29)</f>
        <v>2066.67</v>
      </c>
      <c r="AL29" s="20"/>
      <c r="AM29" s="9">
        <f t="shared" si="4"/>
        <v>20</v>
      </c>
      <c r="AN29" s="9"/>
      <c r="AO29" s="6" t="s">
        <v>125</v>
      </c>
      <c r="AP29" s="9" t="str">
        <f>"("&amp;AM$16&amp;") x ("&amp;AM28&amp;")"</f>
        <v>(7) x (19)</v>
      </c>
      <c r="AQ29" s="9" t="str">
        <f>X29</f>
        <v>Sheet No. 1142-C.1</v>
      </c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49"/>
    </row>
    <row r="30" spans="1:56" x14ac:dyDescent="0.2">
      <c r="A30" s="9">
        <f t="shared" si="2"/>
        <v>21</v>
      </c>
      <c r="B30" s="9"/>
      <c r="C30" s="6"/>
      <c r="J30" s="9"/>
      <c r="K30" s="9"/>
      <c r="L30" s="9"/>
      <c r="M30" s="9"/>
      <c r="N30" s="9"/>
      <c r="O30" s="9"/>
      <c r="P30" s="9"/>
      <c r="Q30" s="9"/>
      <c r="R30" s="6"/>
      <c r="S30" s="20"/>
      <c r="T30" s="9">
        <f t="shared" si="3"/>
        <v>21</v>
      </c>
      <c r="U30" s="9"/>
      <c r="V30" s="6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6"/>
      <c r="AL30" s="20"/>
      <c r="AM30" s="9">
        <f t="shared" si="4"/>
        <v>21</v>
      </c>
      <c r="AN30" s="9"/>
      <c r="AO30" s="6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6"/>
    </row>
    <row r="31" spans="1:56" x14ac:dyDescent="0.2">
      <c r="A31" s="9">
        <f t="shared" si="2"/>
        <v>22</v>
      </c>
      <c r="B31" s="46" t="str">
        <f>B18</f>
        <v>Schedules 41, 41T, 86 &amp; 86T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49"/>
      <c r="S31" s="20"/>
      <c r="T31" s="9">
        <f t="shared" si="3"/>
        <v>22</v>
      </c>
      <c r="U31" s="46" t="str">
        <f>B31</f>
        <v>Schedules 41, 41T, 86 &amp; 86T</v>
      </c>
      <c r="W31" s="9"/>
      <c r="X31" s="9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49"/>
      <c r="AL31" s="20"/>
      <c r="AM31" s="9">
        <f t="shared" si="4"/>
        <v>22</v>
      </c>
      <c r="AN31" s="46" t="str">
        <f>U31</f>
        <v>Schedules 41, 41T, 86 &amp; 86T</v>
      </c>
      <c r="AP31" s="9"/>
      <c r="AQ31" s="9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49"/>
    </row>
    <row r="32" spans="1:56" x14ac:dyDescent="0.2">
      <c r="A32" s="9">
        <f t="shared" si="2"/>
        <v>23</v>
      </c>
      <c r="B32" s="9"/>
      <c r="C32" s="6" t="s">
        <v>126</v>
      </c>
      <c r="D32" s="9" t="str">
        <f>$D$24</f>
        <v>Exhibit JDT-7, Allowed RPC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49">
        <f>'Exh. JDT-7 (Allowed RPC)'!F18</f>
        <v>14531.96</v>
      </c>
      <c r="S32" s="20"/>
      <c r="T32" s="9">
        <f t="shared" si="3"/>
        <v>23</v>
      </c>
      <c r="U32" s="9"/>
      <c r="V32" s="6" t="s">
        <v>126</v>
      </c>
      <c r="W32" s="9" t="str">
        <f>D32</f>
        <v>Exhibit JDT-7, Allowed RPC</v>
      </c>
      <c r="X32" s="9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49">
        <f>'Exh. JDT-7 (Allowed RPC)'!F41</f>
        <v>15247.33</v>
      </c>
      <c r="AL32" s="20"/>
      <c r="AM32" s="9">
        <f t="shared" si="4"/>
        <v>23</v>
      </c>
      <c r="AN32" s="9"/>
      <c r="AO32" s="6" t="s">
        <v>126</v>
      </c>
      <c r="AP32" s="9" t="str">
        <f>W32</f>
        <v>Exhibit JDT-7, Allowed RPC</v>
      </c>
      <c r="AQ32" s="9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49"/>
    </row>
    <row r="33" spans="1:56" x14ac:dyDescent="0.2">
      <c r="A33" s="9">
        <f t="shared" si="2"/>
        <v>24</v>
      </c>
      <c r="B33" s="9"/>
      <c r="C33" s="6" t="s">
        <v>125</v>
      </c>
      <c r="D33" s="9" t="str">
        <f>"("&amp;A$20&amp;") x ("&amp;A32&amp;")"</f>
        <v>(11) x (23)</v>
      </c>
      <c r="E33" s="9" t="s">
        <v>130</v>
      </c>
      <c r="F33" s="50">
        <f>$R32*F$20</f>
        <v>1595.7640314453351</v>
      </c>
      <c r="G33" s="50">
        <f t="shared" ref="G33:Q33" si="15">$R32*G$20</f>
        <v>1593.0172591697099</v>
      </c>
      <c r="H33" s="50">
        <f t="shared" si="15"/>
        <v>1461.5246538248505</v>
      </c>
      <c r="I33" s="50">
        <f t="shared" si="15"/>
        <v>1236.8193492114103</v>
      </c>
      <c r="J33" s="50">
        <f t="shared" si="15"/>
        <v>1024.1614723784076</v>
      </c>
      <c r="K33" s="50">
        <f t="shared" si="15"/>
        <v>899.94108698521075</v>
      </c>
      <c r="L33" s="50">
        <f t="shared" si="15"/>
        <v>750.8416433568791</v>
      </c>
      <c r="M33" s="50">
        <f t="shared" si="15"/>
        <v>769.56319288251154</v>
      </c>
      <c r="N33" s="50">
        <f t="shared" si="15"/>
        <v>828.83090874938227</v>
      </c>
      <c r="O33" s="50">
        <f t="shared" si="15"/>
        <v>1145.6645557204906</v>
      </c>
      <c r="P33" s="50">
        <f t="shared" si="15"/>
        <v>1508.2874166757374</v>
      </c>
      <c r="Q33" s="50">
        <f t="shared" si="15"/>
        <v>1717.5444296000746</v>
      </c>
      <c r="R33" s="49">
        <f>SUM(F33:Q33)</f>
        <v>14531.96</v>
      </c>
      <c r="S33" s="20"/>
      <c r="T33" s="9">
        <f t="shared" si="3"/>
        <v>24</v>
      </c>
      <c r="U33" s="9"/>
      <c r="V33" s="6" t="s">
        <v>125</v>
      </c>
      <c r="W33" s="9" t="str">
        <f>"("&amp;T$20&amp;") x ("&amp;T32&amp;")"</f>
        <v>(11) x (23)</v>
      </c>
      <c r="X33" s="9" t="str">
        <f>E33</f>
        <v>Sheet No. 1142-C.2</v>
      </c>
      <c r="Y33" s="50">
        <f>$AK32*Y$20</f>
        <v>1676.2889743530352</v>
      </c>
      <c r="Z33" s="50">
        <f t="shared" ref="Z33:AJ33" si="16">$AK32*Z$20</f>
        <v>1684.191707938015</v>
      </c>
      <c r="AA33" s="50">
        <f t="shared" si="16"/>
        <v>1548.6983404230377</v>
      </c>
      <c r="AB33" s="50">
        <f t="shared" si="16"/>
        <v>1294.8702940175715</v>
      </c>
      <c r="AC33" s="50">
        <f t="shared" si="16"/>
        <v>1072.9459609481901</v>
      </c>
      <c r="AD33" s="50">
        <f t="shared" si="16"/>
        <v>944.91064017637268</v>
      </c>
      <c r="AE33" s="50">
        <f t="shared" si="16"/>
        <v>788.73465925007611</v>
      </c>
      <c r="AF33" s="50">
        <f t="shared" si="16"/>
        <v>808.14084821057361</v>
      </c>
      <c r="AG33" s="50">
        <f t="shared" si="16"/>
        <v>868.499154362995</v>
      </c>
      <c r="AH33" s="50">
        <f t="shared" si="16"/>
        <v>1196.7735416965818</v>
      </c>
      <c r="AI33" s="50">
        <f t="shared" si="16"/>
        <v>1574.4233439280031</v>
      </c>
      <c r="AJ33" s="50">
        <f t="shared" si="16"/>
        <v>1788.8525346955482</v>
      </c>
      <c r="AK33" s="49">
        <f>SUM(Y33:AJ33)</f>
        <v>15247.330000000002</v>
      </c>
      <c r="AL33" s="20"/>
      <c r="AM33" s="9">
        <f t="shared" si="4"/>
        <v>24</v>
      </c>
      <c r="AN33" s="9"/>
      <c r="AO33" s="6" t="s">
        <v>125</v>
      </c>
      <c r="AP33" s="9" t="str">
        <f>"("&amp;AM$20&amp;") x ("&amp;AM32&amp;")"</f>
        <v>(11) x (23)</v>
      </c>
      <c r="AQ33" s="9" t="str">
        <f>X33</f>
        <v>Sheet No. 1142-C.2</v>
      </c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49"/>
    </row>
    <row r="34" spans="1:56" x14ac:dyDescent="0.2">
      <c r="D34" s="6"/>
      <c r="F34" s="6"/>
      <c r="G34" s="6"/>
      <c r="H34" s="6"/>
      <c r="I34" s="6"/>
      <c r="S34" s="20"/>
      <c r="X34" s="6"/>
      <c r="AL34" s="20"/>
    </row>
    <row r="35" spans="1:56" x14ac:dyDescent="0.2">
      <c r="D35" s="6"/>
      <c r="E35" s="6"/>
      <c r="F35" s="6"/>
      <c r="G35" s="6"/>
      <c r="H35" s="6"/>
      <c r="I35" s="6"/>
      <c r="X35" s="6"/>
    </row>
    <row r="37" spans="1:56" ht="15" x14ac:dyDescent="0.25">
      <c r="G37" s="52"/>
    </row>
    <row r="39" spans="1:56" x14ac:dyDescent="0.2">
      <c r="G39" s="49"/>
    </row>
  </sheetData>
  <mergeCells count="15">
    <mergeCell ref="A1:R1"/>
    <mergeCell ref="T1:AK1"/>
    <mergeCell ref="AM1:BD1"/>
    <mergeCell ref="A2:R2"/>
    <mergeCell ref="T2:AK2"/>
    <mergeCell ref="AM2:BD2"/>
    <mergeCell ref="A5:R5"/>
    <mergeCell ref="T5:AK5"/>
    <mergeCell ref="AM5:BD5"/>
    <mergeCell ref="A3:R3"/>
    <mergeCell ref="T3:AK3"/>
    <mergeCell ref="AM3:BD3"/>
    <mergeCell ref="A4:R4"/>
    <mergeCell ref="T4:AK4"/>
    <mergeCell ref="AM4:BD4"/>
  </mergeCells>
  <printOptions horizontalCentered="1"/>
  <pageMargins left="0.45" right="0.45" top="0.75" bottom="0.75" header="0.3" footer="0.3"/>
  <pageSetup scale="56" fitToWidth="3" orientation="landscape" blackAndWhite="1" horizontalDpi="1200" verticalDpi="1200" r:id="rId1"/>
  <headerFooter>
    <oddFooter>&amp;R&amp;A
 Page &amp;P of &amp;N</oddFooter>
  </headerFooter>
  <colBreaks count="2" manualBreakCount="2">
    <brk id="18" max="1048575" man="1"/>
    <brk id="3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2022-09-02T07:00:00+00:00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2EF088-631D-498F-85FA-AD7BCBED7CB5}"/>
</file>

<file path=customXml/itemProps2.xml><?xml version="1.0" encoding="utf-8"?>
<ds:datastoreItem xmlns:ds="http://schemas.openxmlformats.org/officeDocument/2006/customXml" ds:itemID="{816BC1D2-BEFC-4F55-B709-C5A3515B5EE7}"/>
</file>

<file path=customXml/itemProps3.xml><?xml version="1.0" encoding="utf-8"?>
<ds:datastoreItem xmlns:ds="http://schemas.openxmlformats.org/officeDocument/2006/customXml" ds:itemID="{599F5ECA-26CA-4AEE-873B-803A72EFB1F8}"/>
</file>

<file path=customXml/itemProps4.xml><?xml version="1.0" encoding="utf-8"?>
<ds:datastoreItem xmlns:ds="http://schemas.openxmlformats.org/officeDocument/2006/customXml" ds:itemID="{F0EFEF57-5BD9-4BF8-ABB0-7086AE2BC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Exh. JDT-7 (Delivery Rev)</vt:lpstr>
      <vt:lpstr>Exh. JDT-7 (Allowed RPC)</vt:lpstr>
      <vt:lpstr>Exh. JDT-7 (Del Rev Rates)</vt:lpstr>
      <vt:lpstr>Exh. JDT-7 (Monthly Allow RPC)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Barnett, Donna L. (BEL)</cp:lastModifiedBy>
  <cp:lastPrinted>2022-09-02T19:11:37Z</cp:lastPrinted>
  <dcterms:created xsi:type="dcterms:W3CDTF">2022-09-02T19:11:00Z</dcterms:created>
  <dcterms:modified xsi:type="dcterms:W3CDTF">2022-09-02T21:18:21Z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