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aIC2pAgmNEWILe5AqeUJlQ==\"/>
    </mc:Choice>
  </mc:AlternateContent>
  <xr:revisionPtr revIDLastSave="0" documentId="13_ncr:1_{A46F0776-2BF1-40F5-8A25-FD4E287719DA}" xr6:coauthVersionLast="47" xr6:coauthVersionMax="47" xr10:uidLastSave="{00000000-0000-0000-0000-000000000000}"/>
  <bookViews>
    <workbookView xWindow="28680" yWindow="435" windowWidth="25440" windowHeight="15390" tabRatio="726" xr2:uid="{00000000-000D-0000-FFFF-FFFF00000000}"/>
  </bookViews>
  <sheets>
    <sheet name="Sheet1" sheetId="8" r:id="rId1"/>
    <sheet name="Rate Impacts_RY#1" sheetId="1" r:id="rId2"/>
    <sheet name="Rate Impacts_RY#2" sheetId="2" r:id="rId3"/>
    <sheet name="Rate Impacts_RY#3" sheetId="3" r:id="rId4"/>
    <sheet name="Res Bill Summary" sheetId="4" r:id="rId5"/>
    <sheet name="Typical Res Bill_RY#1 " sheetId="5" r:id="rId6"/>
    <sheet name="Typical Res Bill_RY#2" sheetId="6" r:id="rId7"/>
    <sheet name="Typical Res Bill_RY#3" sheetId="7" r:id="rId8"/>
  </sheet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1">'Rate Impacts_RY#1'!$B$1:$Z$40</definedName>
    <definedName name="_xlnm.Print_Area" localSheetId="2">'Rate Impacts_RY#2'!$B$1:$N$37</definedName>
    <definedName name="_xlnm.Print_Area" localSheetId="3">'Rate Impacts_RY#3'!$B$1:$N$37</definedName>
    <definedName name="_xlnm.Print_Area" localSheetId="4">'Res Bill Summary'!$B$1:$Q$40</definedName>
    <definedName name="_xlnm.Print_Area" localSheetId="5">'Typical Res Bill_RY#1 '!$B$1:$W$37</definedName>
    <definedName name="_xlnm.Print_Area" localSheetId="6">'Typical Res Bill_RY#2'!$B$1:$N$37</definedName>
    <definedName name="_xlnm.Print_Area" localSheetId="7">'Typical Res Bill_RY#3'!$B$1:$N$37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E30" i="7" s="1"/>
  <c r="M29" i="7"/>
  <c r="J29" i="7"/>
  <c r="G29" i="7"/>
  <c r="M28" i="7"/>
  <c r="M30" i="7" s="1"/>
  <c r="N30" i="7" s="1"/>
  <c r="J28" i="7"/>
  <c r="J30" i="7" s="1"/>
  <c r="K30" i="7" s="1"/>
  <c r="G28" i="7"/>
  <c r="M26" i="7"/>
  <c r="N26" i="7" s="1"/>
  <c r="J26" i="7"/>
  <c r="K26" i="7" s="1"/>
  <c r="G26" i="7"/>
  <c r="H26" i="7" s="1"/>
  <c r="E26" i="7"/>
  <c r="D24" i="7"/>
  <c r="D31" i="7" s="1"/>
  <c r="M23" i="7"/>
  <c r="J23" i="7"/>
  <c r="G23" i="7"/>
  <c r="M22" i="7"/>
  <c r="J22" i="7"/>
  <c r="G22" i="7"/>
  <c r="M21" i="7"/>
  <c r="J21" i="7"/>
  <c r="G21" i="7"/>
  <c r="M20" i="7"/>
  <c r="J20" i="7"/>
  <c r="G20" i="7"/>
  <c r="G19" i="7"/>
  <c r="J18" i="7"/>
  <c r="M17" i="7"/>
  <c r="J17" i="7"/>
  <c r="G17" i="7"/>
  <c r="M16" i="7"/>
  <c r="J16" i="7"/>
  <c r="G16" i="7"/>
  <c r="M15" i="7"/>
  <c r="J15" i="7"/>
  <c r="G15" i="7"/>
  <c r="M12" i="7"/>
  <c r="D12" i="7"/>
  <c r="M11" i="7"/>
  <c r="N11" i="7" s="1"/>
  <c r="N12" i="7" s="1"/>
  <c r="K11" i="7"/>
  <c r="K12" i="7" s="1"/>
  <c r="J11" i="7"/>
  <c r="J12" i="7" s="1"/>
  <c r="G11" i="7"/>
  <c r="H11" i="7" s="1"/>
  <c r="H12" i="7" s="1"/>
  <c r="E11" i="7"/>
  <c r="E12" i="7" s="1"/>
  <c r="V29" i="5"/>
  <c r="D29" i="6" s="1"/>
  <c r="S29" i="5"/>
  <c r="J29" i="5"/>
  <c r="G29" i="5"/>
  <c r="P29" i="5"/>
  <c r="S26" i="5"/>
  <c r="T26" i="5" s="1"/>
  <c r="M26" i="5"/>
  <c r="N26" i="5" s="1"/>
  <c r="G26" i="5"/>
  <c r="H26" i="5" s="1"/>
  <c r="E26" i="5"/>
  <c r="V26" i="5"/>
  <c r="D23" i="6"/>
  <c r="M23" i="6" s="1"/>
  <c r="M23" i="5"/>
  <c r="J23" i="5"/>
  <c r="G23" i="5"/>
  <c r="V22" i="5"/>
  <c r="D22" i="6" s="1"/>
  <c r="M22" i="6" s="1"/>
  <c r="S22" i="5"/>
  <c r="M22" i="5"/>
  <c r="J22" i="5"/>
  <c r="G22" i="5"/>
  <c r="P22" i="5"/>
  <c r="S21" i="5"/>
  <c r="G21" i="5"/>
  <c r="P21" i="5"/>
  <c r="D20" i="6"/>
  <c r="D19" i="6"/>
  <c r="G19" i="6" s="1"/>
  <c r="S19" i="5"/>
  <c r="P19" i="5"/>
  <c r="J19" i="5"/>
  <c r="G19" i="5"/>
  <c r="D18" i="6"/>
  <c r="J18" i="6" s="1"/>
  <c r="S18" i="5"/>
  <c r="P18" i="5"/>
  <c r="M18" i="5"/>
  <c r="G18" i="5"/>
  <c r="M17" i="5"/>
  <c r="V17" i="5"/>
  <c r="D17" i="6" s="1"/>
  <c r="V16" i="5"/>
  <c r="D16" i="6" s="1"/>
  <c r="M16" i="6" s="1"/>
  <c r="S16" i="5"/>
  <c r="M16" i="5"/>
  <c r="J16" i="5"/>
  <c r="G16" i="5"/>
  <c r="P16" i="5"/>
  <c r="D15" i="6"/>
  <c r="S15" i="5"/>
  <c r="P15" i="5"/>
  <c r="M15" i="5"/>
  <c r="J15" i="5"/>
  <c r="G12" i="5"/>
  <c r="D12" i="5"/>
  <c r="S11" i="5"/>
  <c r="S12" i="5" s="1"/>
  <c r="P11" i="5"/>
  <c r="M11" i="5"/>
  <c r="M12" i="5" s="1"/>
  <c r="J11" i="5"/>
  <c r="H11" i="5"/>
  <c r="H12" i="5" s="1"/>
  <c r="E11" i="5"/>
  <c r="E12" i="5" s="1"/>
  <c r="I34" i="3"/>
  <c r="F34" i="3"/>
  <c r="G34" i="3" s="1"/>
  <c r="D34" i="3"/>
  <c r="L33" i="3"/>
  <c r="I33" i="3"/>
  <c r="J33" i="3" s="1"/>
  <c r="F33" i="3"/>
  <c r="D33" i="3"/>
  <c r="I32" i="3"/>
  <c r="J32" i="3" s="1"/>
  <c r="F32" i="3"/>
  <c r="G32" i="3" s="1"/>
  <c r="D32" i="3"/>
  <c r="L32" i="3" s="1"/>
  <c r="I31" i="3"/>
  <c r="L31" i="3" s="1"/>
  <c r="F31" i="3"/>
  <c r="D31" i="3"/>
  <c r="I30" i="3"/>
  <c r="F30" i="3"/>
  <c r="G30" i="3" s="1"/>
  <c r="D30" i="3"/>
  <c r="L29" i="3"/>
  <c r="I29" i="3"/>
  <c r="F29" i="3"/>
  <c r="D29" i="3"/>
  <c r="I28" i="3"/>
  <c r="I35" i="3" s="1"/>
  <c r="F28" i="3"/>
  <c r="G28" i="3" s="1"/>
  <c r="D28" i="3"/>
  <c r="D35" i="3" s="1"/>
  <c r="L24" i="3"/>
  <c r="I24" i="3"/>
  <c r="F24" i="3"/>
  <c r="D24" i="3"/>
  <c r="M23" i="3"/>
  <c r="M34" i="3" s="1"/>
  <c r="N34" i="3" s="1"/>
  <c r="J23" i="3"/>
  <c r="G23" i="3"/>
  <c r="N22" i="3"/>
  <c r="M22" i="3"/>
  <c r="J22" i="3"/>
  <c r="G22" i="3"/>
  <c r="M21" i="3"/>
  <c r="N21" i="3" s="1"/>
  <c r="J21" i="3"/>
  <c r="G21" i="3"/>
  <c r="N20" i="3"/>
  <c r="M20" i="3"/>
  <c r="J20" i="3"/>
  <c r="G20" i="3"/>
  <c r="M19" i="3"/>
  <c r="N19" i="3" s="1"/>
  <c r="J19" i="3"/>
  <c r="G19" i="3"/>
  <c r="N18" i="3"/>
  <c r="M18" i="3"/>
  <c r="J18" i="3"/>
  <c r="G18" i="3"/>
  <c r="M17" i="3"/>
  <c r="M33" i="3" s="1"/>
  <c r="N33" i="3" s="1"/>
  <c r="J17" i="3"/>
  <c r="G17" i="3"/>
  <c r="N16" i="3"/>
  <c r="M16" i="3"/>
  <c r="J16" i="3"/>
  <c r="G16" i="3"/>
  <c r="M15" i="3"/>
  <c r="M31" i="3" s="1"/>
  <c r="N31" i="3" s="1"/>
  <c r="J15" i="3"/>
  <c r="G15" i="3"/>
  <c r="N14" i="3"/>
  <c r="M14" i="3"/>
  <c r="J14" i="3"/>
  <c r="G14" i="3"/>
  <c r="M13" i="3"/>
  <c r="M29" i="3" s="1"/>
  <c r="N29" i="3" s="1"/>
  <c r="J13" i="3"/>
  <c r="G13" i="3"/>
  <c r="N12" i="3"/>
  <c r="M12" i="3"/>
  <c r="J12" i="3"/>
  <c r="G12" i="3"/>
  <c r="M11" i="3"/>
  <c r="M28" i="3" s="1"/>
  <c r="J11" i="3"/>
  <c r="G11" i="3"/>
  <c r="J8" i="3"/>
  <c r="G8" i="3"/>
  <c r="J7" i="3"/>
  <c r="G7" i="3"/>
  <c r="L6" i="3"/>
  <c r="I34" i="2"/>
  <c r="F34" i="2"/>
  <c r="L22" i="2"/>
  <c r="M22" i="2" s="1"/>
  <c r="N22" i="2" s="1"/>
  <c r="G21" i="2"/>
  <c r="L21" i="2"/>
  <c r="M21" i="2" s="1"/>
  <c r="N21" i="2" s="1"/>
  <c r="G20" i="2"/>
  <c r="L20" i="2"/>
  <c r="M20" i="2" s="1"/>
  <c r="N20" i="2" s="1"/>
  <c r="G19" i="2"/>
  <c r="L19" i="2"/>
  <c r="M19" i="2" s="1"/>
  <c r="N19" i="2" s="1"/>
  <c r="G18" i="2"/>
  <c r="L18" i="2"/>
  <c r="M18" i="2" s="1"/>
  <c r="N18" i="2" s="1"/>
  <c r="I33" i="2"/>
  <c r="G17" i="2"/>
  <c r="F33" i="2"/>
  <c r="G33" i="2" s="1"/>
  <c r="D33" i="2"/>
  <c r="I32" i="2"/>
  <c r="G16" i="2"/>
  <c r="F32" i="2"/>
  <c r="D32" i="2"/>
  <c r="L32" i="2" s="1"/>
  <c r="I31" i="2"/>
  <c r="G15" i="2"/>
  <c r="F31" i="2"/>
  <c r="G31" i="2" s="1"/>
  <c r="D31" i="2"/>
  <c r="I30" i="2"/>
  <c r="G14" i="2"/>
  <c r="F30" i="2"/>
  <c r="D30" i="2"/>
  <c r="L30" i="2" s="1"/>
  <c r="I29" i="2"/>
  <c r="G13" i="2"/>
  <c r="F29" i="2"/>
  <c r="G29" i="2" s="1"/>
  <c r="D29" i="2"/>
  <c r="G12" i="2"/>
  <c r="L12" i="2"/>
  <c r="M12" i="2" s="1"/>
  <c r="N12" i="2" s="1"/>
  <c r="G11" i="2"/>
  <c r="J8" i="2"/>
  <c r="G8" i="2"/>
  <c r="J7" i="2"/>
  <c r="G7" i="2"/>
  <c r="L6" i="2"/>
  <c r="O35" i="1"/>
  <c r="L35" i="1"/>
  <c r="I35" i="1"/>
  <c r="U33" i="1"/>
  <c r="U32" i="1"/>
  <c r="U31" i="1"/>
  <c r="U30" i="1"/>
  <c r="V30" i="1" s="1"/>
  <c r="V24" i="1"/>
  <c r="P24" i="1"/>
  <c r="J24" i="1"/>
  <c r="M24" i="1"/>
  <c r="V23" i="1"/>
  <c r="P23" i="1"/>
  <c r="M23" i="1"/>
  <c r="J23" i="1"/>
  <c r="G23" i="1"/>
  <c r="V22" i="1"/>
  <c r="P22" i="1"/>
  <c r="M22" i="1"/>
  <c r="J22" i="1"/>
  <c r="G22" i="1"/>
  <c r="V21" i="1"/>
  <c r="P21" i="1"/>
  <c r="M21" i="1"/>
  <c r="J21" i="1"/>
  <c r="G21" i="1"/>
  <c r="V20" i="1"/>
  <c r="M20" i="1"/>
  <c r="J20" i="1"/>
  <c r="G20" i="1"/>
  <c r="V19" i="1"/>
  <c r="P19" i="1"/>
  <c r="J19" i="1"/>
  <c r="G19" i="1"/>
  <c r="V18" i="1"/>
  <c r="O34" i="1"/>
  <c r="I34" i="1"/>
  <c r="R18" i="1"/>
  <c r="D34" i="1"/>
  <c r="V17" i="1"/>
  <c r="O33" i="1"/>
  <c r="P33" i="1" s="1"/>
  <c r="I33" i="1"/>
  <c r="J33" i="1" s="1"/>
  <c r="D33" i="1"/>
  <c r="V16" i="1"/>
  <c r="O32" i="1"/>
  <c r="I32" i="1"/>
  <c r="R16" i="1"/>
  <c r="D32" i="1"/>
  <c r="V15" i="1"/>
  <c r="O31" i="1"/>
  <c r="P31" i="1" s="1"/>
  <c r="I31" i="1"/>
  <c r="D31" i="1"/>
  <c r="V14" i="1"/>
  <c r="O30" i="1"/>
  <c r="I30" i="1"/>
  <c r="J30" i="1" s="1"/>
  <c r="D30" i="1"/>
  <c r="V13" i="1"/>
  <c r="P13" i="1"/>
  <c r="J13" i="1"/>
  <c r="R13" i="1"/>
  <c r="S13" i="1" s="1"/>
  <c r="M13" i="1"/>
  <c r="U29" i="1"/>
  <c r="O29" i="1"/>
  <c r="L29" i="1"/>
  <c r="J12" i="1"/>
  <c r="F29" i="1"/>
  <c r="M9" i="1"/>
  <c r="J9" i="1"/>
  <c r="G9" i="1"/>
  <c r="V8" i="1"/>
  <c r="P8" i="1"/>
  <c r="M8" i="1"/>
  <c r="J8" i="1"/>
  <c r="X7" i="1"/>
  <c r="J30" i="3" l="1"/>
  <c r="J34" i="3"/>
  <c r="N11" i="5"/>
  <c r="N12" i="5" s="1"/>
  <c r="L29" i="2"/>
  <c r="L31" i="2"/>
  <c r="L33" i="2"/>
  <c r="P30" i="1"/>
  <c r="J32" i="1"/>
  <c r="V31" i="1"/>
  <c r="N11" i="3"/>
  <c r="N13" i="3"/>
  <c r="N15" i="3"/>
  <c r="N17" i="3"/>
  <c r="N23" i="3"/>
  <c r="L28" i="3"/>
  <c r="L30" i="3"/>
  <c r="L34" i="3"/>
  <c r="T11" i="5"/>
  <c r="T12" i="5" s="1"/>
  <c r="M24" i="7"/>
  <c r="P32" i="1"/>
  <c r="J34" i="1"/>
  <c r="V32" i="1"/>
  <c r="J24" i="3"/>
  <c r="J29" i="3"/>
  <c r="J31" i="3"/>
  <c r="P34" i="1"/>
  <c r="V33" i="1"/>
  <c r="G24" i="3"/>
  <c r="G29" i="3"/>
  <c r="G31" i="3"/>
  <c r="G33" i="3"/>
  <c r="J31" i="1"/>
  <c r="G30" i="2"/>
  <c r="G32" i="2"/>
  <c r="M30" i="3"/>
  <c r="N30" i="3" s="1"/>
  <c r="M32" i="3"/>
  <c r="N32" i="3" s="1"/>
  <c r="G12" i="7"/>
  <c r="G30" i="7"/>
  <c r="H30" i="7" s="1"/>
  <c r="S18" i="1"/>
  <c r="X18" i="1"/>
  <c r="Y18" i="1" s="1"/>
  <c r="O36" i="1"/>
  <c r="S16" i="1"/>
  <c r="X16" i="1"/>
  <c r="Y16" i="1" s="1"/>
  <c r="F31" i="1"/>
  <c r="G31" i="1" s="1"/>
  <c r="G15" i="1"/>
  <c r="F33" i="1"/>
  <c r="G33" i="1" s="1"/>
  <c r="G17" i="1"/>
  <c r="F35" i="1"/>
  <c r="G24" i="1"/>
  <c r="I25" i="1"/>
  <c r="I29" i="1"/>
  <c r="P12" i="5"/>
  <c r="Q11" i="5"/>
  <c r="Q12" i="5" s="1"/>
  <c r="J17" i="6"/>
  <c r="G17" i="6"/>
  <c r="M17" i="6"/>
  <c r="D29" i="1"/>
  <c r="V29" i="1" s="1"/>
  <c r="D25" i="1"/>
  <c r="P12" i="1"/>
  <c r="V12" i="1"/>
  <c r="P15" i="1"/>
  <c r="P16" i="1"/>
  <c r="P17" i="1"/>
  <c r="P18" i="1"/>
  <c r="R21" i="1"/>
  <c r="R32" i="1" s="1"/>
  <c r="S32" i="1" s="1"/>
  <c r="L25" i="1"/>
  <c r="M25" i="1" s="1"/>
  <c r="U35" i="1"/>
  <c r="F30" i="1"/>
  <c r="G30" i="1" s="1"/>
  <c r="G14" i="1"/>
  <c r="R20" i="1"/>
  <c r="U25" i="1"/>
  <c r="J20" i="6"/>
  <c r="G20" i="6"/>
  <c r="M20" i="6"/>
  <c r="X13" i="1"/>
  <c r="Y13" i="1" s="1"/>
  <c r="Z13" i="1" s="1"/>
  <c r="P14" i="1"/>
  <c r="R12" i="1"/>
  <c r="J14" i="1"/>
  <c r="R14" i="1"/>
  <c r="J15" i="1"/>
  <c r="R15" i="1"/>
  <c r="J16" i="1"/>
  <c r="J17" i="1"/>
  <c r="R17" i="1"/>
  <c r="J18" i="1"/>
  <c r="R19" i="1"/>
  <c r="R22" i="1"/>
  <c r="O25" i="1"/>
  <c r="F32" i="1"/>
  <c r="G32" i="1" s="1"/>
  <c r="G16" i="1"/>
  <c r="F34" i="1"/>
  <c r="G34" i="1" s="1"/>
  <c r="G18" i="1"/>
  <c r="U34" i="1"/>
  <c r="V34" i="1" s="1"/>
  <c r="G12" i="1"/>
  <c r="M12" i="1"/>
  <c r="G13" i="1"/>
  <c r="L30" i="1"/>
  <c r="M30" i="1" s="1"/>
  <c r="M14" i="1"/>
  <c r="L31" i="1"/>
  <c r="M31" i="1" s="1"/>
  <c r="M15" i="1"/>
  <c r="L32" i="1"/>
  <c r="M32" i="1" s="1"/>
  <c r="M16" i="1"/>
  <c r="L33" i="1"/>
  <c r="M33" i="1" s="1"/>
  <c r="M17" i="1"/>
  <c r="L34" i="1"/>
  <c r="M34" i="1" s="1"/>
  <c r="M18" i="1"/>
  <c r="M19" i="1"/>
  <c r="P20" i="1"/>
  <c r="R23" i="1"/>
  <c r="R34" i="1" s="1"/>
  <c r="S34" i="1" s="1"/>
  <c r="R24" i="1"/>
  <c r="F25" i="1"/>
  <c r="G25" i="1" s="1"/>
  <c r="D35" i="1"/>
  <c r="X35" i="1" s="1"/>
  <c r="I28" i="2"/>
  <c r="I24" i="2"/>
  <c r="J29" i="2"/>
  <c r="J30" i="2"/>
  <c r="J31" i="2"/>
  <c r="J32" i="2"/>
  <c r="J33" i="2"/>
  <c r="J22" i="2"/>
  <c r="F35" i="3"/>
  <c r="G35" i="3" s="1"/>
  <c r="M28" i="5"/>
  <c r="D30" i="5"/>
  <c r="E30" i="5" s="1"/>
  <c r="V28" i="5"/>
  <c r="J28" i="5"/>
  <c r="J30" i="5" s="1"/>
  <c r="K30" i="5" s="1"/>
  <c r="S28" i="5"/>
  <c r="S30" i="5" s="1"/>
  <c r="T30" i="5" s="1"/>
  <c r="G28" i="5"/>
  <c r="G30" i="5" s="1"/>
  <c r="H30" i="5" s="1"/>
  <c r="P28" i="5"/>
  <c r="P30" i="5" s="1"/>
  <c r="Q30" i="5" s="1"/>
  <c r="D28" i="2"/>
  <c r="D24" i="2"/>
  <c r="J11" i="2"/>
  <c r="J12" i="2"/>
  <c r="J13" i="2"/>
  <c r="J14" i="2"/>
  <c r="J15" i="2"/>
  <c r="J16" i="2"/>
  <c r="J17" i="2"/>
  <c r="J18" i="2"/>
  <c r="J19" i="2"/>
  <c r="J20" i="2"/>
  <c r="J21" i="2"/>
  <c r="L23" i="2"/>
  <c r="M23" i="2" s="1"/>
  <c r="D34" i="2"/>
  <c r="J23" i="2"/>
  <c r="G23" i="2"/>
  <c r="N24" i="7"/>
  <c r="N31" i="7" s="1"/>
  <c r="N33" i="7" s="1"/>
  <c r="M31" i="7"/>
  <c r="F28" i="2"/>
  <c r="F24" i="2"/>
  <c r="G24" i="2" s="1"/>
  <c r="L11" i="2"/>
  <c r="L13" i="2"/>
  <c r="M13" i="2" s="1"/>
  <c r="L14" i="2"/>
  <c r="M14" i="2" s="1"/>
  <c r="L15" i="2"/>
  <c r="M15" i="2" s="1"/>
  <c r="L16" i="2"/>
  <c r="M16" i="2" s="1"/>
  <c r="L17" i="2"/>
  <c r="M17" i="2" s="1"/>
  <c r="G22" i="2"/>
  <c r="N28" i="3"/>
  <c r="M35" i="3"/>
  <c r="N35" i="3" s="1"/>
  <c r="J35" i="3"/>
  <c r="M24" i="3"/>
  <c r="N24" i="3" s="1"/>
  <c r="J12" i="5"/>
  <c r="K11" i="5"/>
  <c r="K12" i="5" s="1"/>
  <c r="J15" i="6"/>
  <c r="G15" i="6"/>
  <c r="D24" i="6"/>
  <c r="J22" i="6"/>
  <c r="G22" i="6"/>
  <c r="G24" i="7"/>
  <c r="M20" i="5"/>
  <c r="M24" i="5" s="1"/>
  <c r="J20" i="5"/>
  <c r="S20" i="5"/>
  <c r="G20" i="5"/>
  <c r="J23" i="6"/>
  <c r="G23" i="6"/>
  <c r="J29" i="6"/>
  <c r="G29" i="6"/>
  <c r="J28" i="3"/>
  <c r="V12" i="5"/>
  <c r="D11" i="6"/>
  <c r="W11" i="5"/>
  <c r="W12" i="5" s="1"/>
  <c r="J16" i="6"/>
  <c r="G16" i="6"/>
  <c r="D24" i="5"/>
  <c r="W26" i="5"/>
  <c r="D26" i="6"/>
  <c r="M15" i="6"/>
  <c r="M29" i="6"/>
  <c r="J24" i="7"/>
  <c r="P17" i="5"/>
  <c r="P24" i="5" s="1"/>
  <c r="J21" i="5"/>
  <c r="V21" i="5"/>
  <c r="D21" i="6" s="1"/>
  <c r="P23" i="5"/>
  <c r="G17" i="5"/>
  <c r="G24" i="5" s="1"/>
  <c r="S17" i="5"/>
  <c r="S24" i="5" s="1"/>
  <c r="M21" i="5"/>
  <c r="J26" i="5"/>
  <c r="K26" i="5" s="1"/>
  <c r="P26" i="5"/>
  <c r="Q26" i="5" s="1"/>
  <c r="M29" i="5"/>
  <c r="E24" i="7"/>
  <c r="E31" i="7" s="1"/>
  <c r="E33" i="7" s="1"/>
  <c r="J17" i="5"/>
  <c r="N34" i="7" l="1"/>
  <c r="N35" i="7" s="1"/>
  <c r="J24" i="5"/>
  <c r="L35" i="3"/>
  <c r="V24" i="5"/>
  <c r="P25" i="1"/>
  <c r="X33" i="1"/>
  <c r="V25" i="1"/>
  <c r="Q24" i="5"/>
  <c r="Q31" i="5" s="1"/>
  <c r="Q33" i="5" s="1"/>
  <c r="Q34" i="5" s="1"/>
  <c r="Q35" i="5" s="1"/>
  <c r="P31" i="5"/>
  <c r="T24" i="5"/>
  <c r="T31" i="5" s="1"/>
  <c r="T33" i="5" s="1"/>
  <c r="S31" i="5"/>
  <c r="H24" i="5"/>
  <c r="H31" i="5" s="1"/>
  <c r="H33" i="5" s="1"/>
  <c r="G31" i="5"/>
  <c r="K24" i="5"/>
  <c r="K31" i="5" s="1"/>
  <c r="K33" i="5" s="1"/>
  <c r="J31" i="5"/>
  <c r="M11" i="6"/>
  <c r="G11" i="6"/>
  <c r="E11" i="6"/>
  <c r="E12" i="6" s="1"/>
  <c r="D12" i="6"/>
  <c r="J11" i="6"/>
  <c r="M33" i="2"/>
  <c r="N33" i="2" s="1"/>
  <c r="N17" i="2"/>
  <c r="V30" i="5"/>
  <c r="W30" i="5" s="1"/>
  <c r="D28" i="6"/>
  <c r="R29" i="1"/>
  <c r="R25" i="1"/>
  <c r="S25" i="1" s="1"/>
  <c r="S12" i="1"/>
  <c r="V35" i="1"/>
  <c r="W24" i="5"/>
  <c r="E24" i="6"/>
  <c r="M32" i="2"/>
  <c r="N32" i="2" s="1"/>
  <c r="N16" i="2"/>
  <c r="L24" i="2"/>
  <c r="M11" i="2"/>
  <c r="L34" i="2"/>
  <c r="J34" i="2"/>
  <c r="G34" i="2"/>
  <c r="M35" i="1"/>
  <c r="X34" i="1"/>
  <c r="X30" i="1"/>
  <c r="S22" i="1"/>
  <c r="X22" i="1"/>
  <c r="Y22" i="1" s="1"/>
  <c r="Z22" i="1" s="1"/>
  <c r="R30" i="1"/>
  <c r="S30" i="1" s="1"/>
  <c r="S14" i="1"/>
  <c r="X14" i="1"/>
  <c r="Y14" i="1" s="1"/>
  <c r="S20" i="1"/>
  <c r="X20" i="1"/>
  <c r="Y20" i="1" s="1"/>
  <c r="Z20" i="1" s="1"/>
  <c r="P35" i="1"/>
  <c r="G35" i="1"/>
  <c r="L36" i="1"/>
  <c r="S23" i="1"/>
  <c r="X23" i="1"/>
  <c r="Y23" i="1" s="1"/>
  <c r="Z23" i="1" s="1"/>
  <c r="R33" i="1"/>
  <c r="S33" i="1" s="1"/>
  <c r="S17" i="1"/>
  <c r="X17" i="1"/>
  <c r="Y17" i="1" s="1"/>
  <c r="M26" i="6"/>
  <c r="N26" i="6" s="1"/>
  <c r="G26" i="6"/>
  <c r="H26" i="6" s="1"/>
  <c r="E26" i="6"/>
  <c r="J26" i="6"/>
  <c r="K26" i="6" s="1"/>
  <c r="H24" i="7"/>
  <c r="H31" i="7" s="1"/>
  <c r="H33" i="7" s="1"/>
  <c r="H34" i="7" s="1"/>
  <c r="H35" i="7" s="1"/>
  <c r="G31" i="7"/>
  <c r="M31" i="2"/>
  <c r="N31" i="2" s="1"/>
  <c r="N15" i="2"/>
  <c r="N23" i="2"/>
  <c r="M34" i="2"/>
  <c r="N34" i="2" s="1"/>
  <c r="M30" i="5"/>
  <c r="N30" i="5" s="1"/>
  <c r="J24" i="2"/>
  <c r="X31" i="1"/>
  <c r="S19" i="1"/>
  <c r="X19" i="1"/>
  <c r="Y19" i="1" s="1"/>
  <c r="Z19" i="1" s="1"/>
  <c r="S21" i="1"/>
  <c r="X21" i="1"/>
  <c r="Y21" i="1" s="1"/>
  <c r="Z21" i="1" s="1"/>
  <c r="X29" i="1"/>
  <c r="D36" i="1"/>
  <c r="P36" i="1" s="1"/>
  <c r="J29" i="1"/>
  <c r="I36" i="1"/>
  <c r="J36" i="1" s="1"/>
  <c r="Y32" i="1"/>
  <c r="Z32" i="1" s="1"/>
  <c r="Z16" i="1"/>
  <c r="P29" i="1"/>
  <c r="M29" i="1"/>
  <c r="F36" i="1"/>
  <c r="G36" i="1" s="1"/>
  <c r="E24" i="5"/>
  <c r="E31" i="5" s="1"/>
  <c r="E33" i="5" s="1"/>
  <c r="D31" i="5"/>
  <c r="N24" i="5"/>
  <c r="N31" i="5" s="1"/>
  <c r="N33" i="5" s="1"/>
  <c r="N34" i="5" s="1"/>
  <c r="N35" i="5" s="1"/>
  <c r="M31" i="5"/>
  <c r="M29" i="2"/>
  <c r="N29" i="2" s="1"/>
  <c r="N13" i="2"/>
  <c r="J31" i="7"/>
  <c r="K24" i="7"/>
  <c r="K31" i="7" s="1"/>
  <c r="K33" i="7" s="1"/>
  <c r="K34" i="7" s="1"/>
  <c r="K35" i="7" s="1"/>
  <c r="J21" i="6"/>
  <c r="G21" i="6"/>
  <c r="G24" i="6" s="1"/>
  <c r="M21" i="6"/>
  <c r="M24" i="6" s="1"/>
  <c r="J24" i="6"/>
  <c r="M30" i="2"/>
  <c r="N30" i="2" s="1"/>
  <c r="N14" i="2"/>
  <c r="F35" i="2"/>
  <c r="G28" i="2"/>
  <c r="L28" i="2"/>
  <c r="L35" i="2" s="1"/>
  <c r="D35" i="2"/>
  <c r="J28" i="2"/>
  <c r="I35" i="2"/>
  <c r="S24" i="1"/>
  <c r="R35" i="1"/>
  <c r="S35" i="1" s="1"/>
  <c r="X24" i="1"/>
  <c r="Y24" i="1" s="1"/>
  <c r="X32" i="1"/>
  <c r="J35" i="1"/>
  <c r="R31" i="1"/>
  <c r="S31" i="1" s="1"/>
  <c r="S15" i="1"/>
  <c r="X15" i="1"/>
  <c r="Y15" i="1" s="1"/>
  <c r="X12" i="1"/>
  <c r="J25" i="1"/>
  <c r="U36" i="1"/>
  <c r="V36" i="1" s="1"/>
  <c r="Y34" i="1"/>
  <c r="Z34" i="1" s="1"/>
  <c r="Z18" i="1"/>
  <c r="G29" i="1"/>
  <c r="X36" i="1" l="1"/>
  <c r="G35" i="2"/>
  <c r="N24" i="6"/>
  <c r="Y33" i="1"/>
  <c r="Z33" i="1" s="1"/>
  <c r="Z17" i="1"/>
  <c r="K34" i="5"/>
  <c r="K35" i="5" s="1"/>
  <c r="V31" i="5"/>
  <c r="T34" i="5"/>
  <c r="T35" i="5" s="1"/>
  <c r="H24" i="6"/>
  <c r="Y30" i="1"/>
  <c r="Z30" i="1" s="1"/>
  <c r="Z14" i="1"/>
  <c r="F35" i="4"/>
  <c r="F34" i="4"/>
  <c r="F33" i="4"/>
  <c r="F32" i="4"/>
  <c r="F31" i="4"/>
  <c r="F30" i="4"/>
  <c r="F29" i="4"/>
  <c r="F27" i="4"/>
  <c r="F23" i="4"/>
  <c r="F19" i="4"/>
  <c r="F15" i="4"/>
  <c r="F11" i="4"/>
  <c r="F28" i="4"/>
  <c r="F24" i="4"/>
  <c r="F20" i="4"/>
  <c r="F16" i="4"/>
  <c r="F12" i="4"/>
  <c r="F25" i="4"/>
  <c r="F21" i="4"/>
  <c r="F17" i="4"/>
  <c r="F13" i="4"/>
  <c r="F26" i="4"/>
  <c r="F18" i="4"/>
  <c r="F10" i="4"/>
  <c r="F22" i="4"/>
  <c r="F14" i="4"/>
  <c r="M36" i="1"/>
  <c r="W31" i="5"/>
  <c r="W33" i="5" s="1"/>
  <c r="W34" i="5" s="1"/>
  <c r="W35" i="5" s="1"/>
  <c r="S29" i="1"/>
  <c r="R36" i="1"/>
  <c r="S36" i="1" s="1"/>
  <c r="G12" i="6"/>
  <c r="H11" i="6"/>
  <c r="H12" i="6" s="1"/>
  <c r="Y35" i="1"/>
  <c r="Z35" i="1" s="1"/>
  <c r="Z24" i="1"/>
  <c r="Y12" i="1"/>
  <c r="X25" i="1"/>
  <c r="Y31" i="1"/>
  <c r="Z31" i="1" s="1"/>
  <c r="Z15" i="1"/>
  <c r="J35" i="2"/>
  <c r="K24" i="6"/>
  <c r="M28" i="2"/>
  <c r="M24" i="2"/>
  <c r="N24" i="2" s="1"/>
  <c r="N11" i="2"/>
  <c r="J28" i="6"/>
  <c r="J30" i="6" s="1"/>
  <c r="K30" i="6" s="1"/>
  <c r="G28" i="6"/>
  <c r="G30" i="6" s="1"/>
  <c r="H30" i="6" s="1"/>
  <c r="D30" i="6"/>
  <c r="M28" i="6"/>
  <c r="M30" i="6" s="1"/>
  <c r="N30" i="6" s="1"/>
  <c r="K11" i="6"/>
  <c r="K12" i="6" s="1"/>
  <c r="J12" i="6"/>
  <c r="M12" i="6"/>
  <c r="N11" i="6"/>
  <c r="N12" i="6" s="1"/>
  <c r="H34" i="5"/>
  <c r="H35" i="5" s="1"/>
  <c r="N28" i="2" l="1"/>
  <c r="M35" i="2"/>
  <c r="N35" i="2" s="1"/>
  <c r="E30" i="6"/>
  <c r="E31" i="6" s="1"/>
  <c r="E33" i="6" s="1"/>
  <c r="D31" i="6"/>
  <c r="Y29" i="1"/>
  <c r="Y25" i="1"/>
  <c r="Z25" i="1" s="1"/>
  <c r="Z12" i="1"/>
  <c r="K33" i="6"/>
  <c r="K34" i="6" s="1"/>
  <c r="K35" i="6" s="1"/>
  <c r="J31" i="6"/>
  <c r="H31" i="6"/>
  <c r="G35" i="4"/>
  <c r="K35" i="4" s="1"/>
  <c r="O35" i="4" s="1"/>
  <c r="G34" i="4"/>
  <c r="K34" i="4" s="1"/>
  <c r="O34" i="4" s="1"/>
  <c r="G33" i="4"/>
  <c r="K33" i="4" s="1"/>
  <c r="O33" i="4" s="1"/>
  <c r="G32" i="4"/>
  <c r="K32" i="4" s="1"/>
  <c r="O32" i="4" s="1"/>
  <c r="G31" i="4"/>
  <c r="K31" i="4" s="1"/>
  <c r="O31" i="4" s="1"/>
  <c r="G30" i="4"/>
  <c r="K30" i="4" s="1"/>
  <c r="O30" i="4" s="1"/>
  <c r="G29" i="4"/>
  <c r="K29" i="4" s="1"/>
  <c r="O29" i="4" s="1"/>
  <c r="G28" i="4"/>
  <c r="K28" i="4" s="1"/>
  <c r="O28" i="4" s="1"/>
  <c r="G27" i="4"/>
  <c r="K27" i="4" s="1"/>
  <c r="O27" i="4" s="1"/>
  <c r="G26" i="4"/>
  <c r="K26" i="4" s="1"/>
  <c r="O26" i="4" s="1"/>
  <c r="G25" i="4"/>
  <c r="K25" i="4" s="1"/>
  <c r="O25" i="4" s="1"/>
  <c r="G24" i="4"/>
  <c r="K24" i="4" s="1"/>
  <c r="O24" i="4" s="1"/>
  <c r="G23" i="4"/>
  <c r="K23" i="4" s="1"/>
  <c r="O23" i="4" s="1"/>
  <c r="G22" i="4"/>
  <c r="K22" i="4" s="1"/>
  <c r="O22" i="4" s="1"/>
  <c r="G21" i="4"/>
  <c r="K21" i="4" s="1"/>
  <c r="O21" i="4" s="1"/>
  <c r="G20" i="4"/>
  <c r="K20" i="4" s="1"/>
  <c r="O20" i="4" s="1"/>
  <c r="G19" i="4"/>
  <c r="K19" i="4" s="1"/>
  <c r="O19" i="4" s="1"/>
  <c r="G18" i="4"/>
  <c r="K18" i="4" s="1"/>
  <c r="O18" i="4" s="1"/>
  <c r="G17" i="4"/>
  <c r="K17" i="4" s="1"/>
  <c r="O17" i="4" s="1"/>
  <c r="G16" i="4"/>
  <c r="K16" i="4" s="1"/>
  <c r="O16" i="4" s="1"/>
  <c r="G15" i="4"/>
  <c r="K15" i="4" s="1"/>
  <c r="O15" i="4" s="1"/>
  <c r="G14" i="4"/>
  <c r="K14" i="4" s="1"/>
  <c r="O14" i="4" s="1"/>
  <c r="G13" i="4"/>
  <c r="K13" i="4" s="1"/>
  <c r="O13" i="4" s="1"/>
  <c r="G12" i="4"/>
  <c r="K12" i="4" s="1"/>
  <c r="O12" i="4" s="1"/>
  <c r="G11" i="4"/>
  <c r="K11" i="4" s="1"/>
  <c r="O11" i="4" s="1"/>
  <c r="G10" i="4"/>
  <c r="K10" i="4" s="1"/>
  <c r="O10" i="4" s="1"/>
  <c r="N31" i="6"/>
  <c r="N33" i="6"/>
  <c r="N34" i="6" s="1"/>
  <c r="N35" i="6" s="1"/>
  <c r="K31" i="6"/>
  <c r="H33" i="6"/>
  <c r="H34" i="6" s="1"/>
  <c r="H35" i="6" s="1"/>
  <c r="G31" i="6"/>
  <c r="M31" i="6"/>
  <c r="H35" i="4" l="1"/>
  <c r="L35" i="4" s="1"/>
  <c r="P35" i="4" s="1"/>
  <c r="H34" i="4"/>
  <c r="L34" i="4" s="1"/>
  <c r="P34" i="4" s="1"/>
  <c r="H33" i="4"/>
  <c r="L33" i="4" s="1"/>
  <c r="P33" i="4" s="1"/>
  <c r="H32" i="4"/>
  <c r="L32" i="4" s="1"/>
  <c r="P32" i="4" s="1"/>
  <c r="H31" i="4"/>
  <c r="L31" i="4" s="1"/>
  <c r="P31" i="4" s="1"/>
  <c r="H30" i="4"/>
  <c r="L30" i="4" s="1"/>
  <c r="P30" i="4" s="1"/>
  <c r="H29" i="4"/>
  <c r="L29" i="4" s="1"/>
  <c r="P29" i="4" s="1"/>
  <c r="H28" i="4"/>
  <c r="L28" i="4" s="1"/>
  <c r="P28" i="4" s="1"/>
  <c r="H27" i="4"/>
  <c r="L27" i="4" s="1"/>
  <c r="P27" i="4" s="1"/>
  <c r="H26" i="4"/>
  <c r="L26" i="4" s="1"/>
  <c r="P26" i="4" s="1"/>
  <c r="H25" i="4"/>
  <c r="L25" i="4" s="1"/>
  <c r="P25" i="4" s="1"/>
  <c r="H24" i="4"/>
  <c r="L24" i="4" s="1"/>
  <c r="P24" i="4" s="1"/>
  <c r="H23" i="4"/>
  <c r="L23" i="4" s="1"/>
  <c r="P23" i="4" s="1"/>
  <c r="H22" i="4"/>
  <c r="L22" i="4" s="1"/>
  <c r="P22" i="4" s="1"/>
  <c r="H21" i="4"/>
  <c r="L21" i="4" s="1"/>
  <c r="P21" i="4" s="1"/>
  <c r="H20" i="4"/>
  <c r="L20" i="4" s="1"/>
  <c r="P20" i="4" s="1"/>
  <c r="H19" i="4"/>
  <c r="L19" i="4" s="1"/>
  <c r="P19" i="4" s="1"/>
  <c r="H18" i="4"/>
  <c r="L18" i="4" s="1"/>
  <c r="P18" i="4" s="1"/>
  <c r="H17" i="4"/>
  <c r="L17" i="4" s="1"/>
  <c r="P17" i="4" s="1"/>
  <c r="H16" i="4"/>
  <c r="L16" i="4" s="1"/>
  <c r="P16" i="4" s="1"/>
  <c r="H15" i="4"/>
  <c r="L15" i="4" s="1"/>
  <c r="P15" i="4" s="1"/>
  <c r="H14" i="4"/>
  <c r="L14" i="4" s="1"/>
  <c r="P14" i="4" s="1"/>
  <c r="H13" i="4"/>
  <c r="L13" i="4" s="1"/>
  <c r="P13" i="4" s="1"/>
  <c r="H12" i="4"/>
  <c r="L12" i="4" s="1"/>
  <c r="P12" i="4" s="1"/>
  <c r="H11" i="4"/>
  <c r="L11" i="4" s="1"/>
  <c r="P11" i="4" s="1"/>
  <c r="H10" i="4"/>
  <c r="L10" i="4" s="1"/>
  <c r="P10" i="4" s="1"/>
  <c r="Y36" i="1"/>
  <c r="Z36" i="1" s="1"/>
  <c r="Z29" i="1"/>
</calcChain>
</file>

<file path=xl/sharedStrings.xml><?xml version="1.0" encoding="utf-8"?>
<sst xmlns="http://schemas.openxmlformats.org/spreadsheetml/2006/main" count="411" uniqueCount="151">
  <si>
    <t>Puget Sound Energy</t>
  </si>
  <si>
    <t>2022 Gas General Rate Case Filing</t>
  </si>
  <si>
    <t>Rate Change Impacts by Rate Schedule of Proposed Rate Year #1 Rates</t>
  </si>
  <si>
    <t>Proposed Rates Effective January 1, 2023</t>
  </si>
  <si>
    <t>GRC Revenue Changes</t>
  </si>
  <si>
    <t>Other Revenue Changes</t>
  </si>
  <si>
    <t>12ME Dec. 2023</t>
  </si>
  <si>
    <t>Total Forecasted</t>
  </si>
  <si>
    <t>See Note 2</t>
  </si>
  <si>
    <t>Sch. 141N</t>
  </si>
  <si>
    <t>Sch. 141R</t>
  </si>
  <si>
    <t>Sch. 149</t>
  </si>
  <si>
    <t>Sch. 141X</t>
  </si>
  <si>
    <t>Rate</t>
  </si>
  <si>
    <t xml:space="preserve">Revenue at </t>
  </si>
  <si>
    <t>Base Rate</t>
  </si>
  <si>
    <t>Rate Plan</t>
  </si>
  <si>
    <t>CRM</t>
  </si>
  <si>
    <t>GRC</t>
  </si>
  <si>
    <t>EDIT</t>
  </si>
  <si>
    <t>Revenue at</t>
  </si>
  <si>
    <t>Total</t>
  </si>
  <si>
    <t>Rate Class</t>
  </si>
  <si>
    <t>Schedule</t>
  </si>
  <si>
    <t>Current Rates (1)</t>
  </si>
  <si>
    <t>Revenue Change</t>
  </si>
  <si>
    <t xml:space="preserve"> % Change</t>
  </si>
  <si>
    <t>% Change</t>
  </si>
  <si>
    <t>Proposed Rates</t>
  </si>
  <si>
    <t>A</t>
  </si>
  <si>
    <t>B</t>
  </si>
  <si>
    <t>C</t>
  </si>
  <si>
    <t>D</t>
  </si>
  <si>
    <t>E = D/C</t>
  </si>
  <si>
    <t>F</t>
  </si>
  <si>
    <t>G = F/C</t>
  </si>
  <si>
    <t>H</t>
  </si>
  <si>
    <t>I = H/C</t>
  </si>
  <si>
    <t>J</t>
  </si>
  <si>
    <t>K = J/C</t>
  </si>
  <si>
    <t>L = D+F+H+J</t>
  </si>
  <si>
    <t>M = L/C</t>
  </si>
  <si>
    <t>N</t>
  </si>
  <si>
    <t>O = N/C</t>
  </si>
  <si>
    <t>P = C+L+N</t>
  </si>
  <si>
    <t>Q = P-C</t>
  </si>
  <si>
    <t>R = Q/C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</si>
  <si>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</si>
  <si>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</si>
  <si>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</si>
  <si>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</si>
  <si>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</si>
  <si>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</si>
  <si>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</si>
  <si>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</si>
  <si>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</si>
  <si>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</si>
  <si>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</si>
  <si>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</si>
  <si>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</si>
  <si>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</si>
  <si>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</si>
  <si>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</si>
  <si>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</si>
  <si>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</si>
  <si>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</si>
  <si>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</si>
  <si>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</si>
  <si>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</si>
  <si>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</si>
  <si>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</si>
  <si>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</si>
  <si>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</si>
  <si>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</si>
  <si>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(1) Rates effective November 1, 2021</t>
  </si>
  <si>
    <t>Note 1:  Schedule 141X Rates are effective October 1, 2021 to December 31, 2022 and will go to zero on January 1, 2023.</t>
  </si>
  <si>
    <t>Note 2: Formula to calculate base rate revenue change for each rate schedule was modified from initial filing in order to incorporate the pro forma revenue adjustment in the Settlement.</t>
  </si>
  <si>
    <t>Rate Change Impacts by Rate Schedule of Proposed Rate Year #2 Rates</t>
  </si>
  <si>
    <t>Proposed Rates Effective January 1, 2024</t>
  </si>
  <si>
    <t>12ME Dec. 2024</t>
  </si>
  <si>
    <t>RY#1 Rates (1)</t>
  </si>
  <si>
    <t>H = C+D+F</t>
  </si>
  <si>
    <t>I = H-C</t>
  </si>
  <si>
    <t>J = I/C</t>
  </si>
  <si>
    <t>(1) Proposed Rates effective January 1, 2023</t>
  </si>
  <si>
    <t>Rate Change Impacts by Rate Schedule of Proposed Rate Year #3 Rates</t>
  </si>
  <si>
    <t>Proposed Rates Effective January 1, 2025</t>
  </si>
  <si>
    <t>12ME Dec. 2025</t>
  </si>
  <si>
    <t>RY#2 Rates (1)</t>
  </si>
  <si>
    <t>(1) Proposed Rates effective January 1, 2024</t>
  </si>
  <si>
    <t>Sch. 23 Residential Monthly Billing Comparison of Proposed Rate Plan Rates</t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</si>
  <si>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</si>
  <si>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Change in Bill $</t>
  </si>
  <si>
    <t>Change in Bill %</t>
  </si>
  <si>
    <t>Effective</t>
  </si>
  <si>
    <t>Jan. 1, 2023</t>
  </si>
  <si>
    <t>Jan. 1, 2024</t>
  </si>
  <si>
    <t>Jan. 1, 2025</t>
  </si>
  <si>
    <t>%</t>
  </si>
  <si>
    <t>Current</t>
  </si>
  <si>
    <t>Proposed</t>
  </si>
  <si>
    <t>Therms</t>
  </si>
  <si>
    <t>Customers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</si>
  <si>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</si>
  <si>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</si>
  <si>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</si>
  <si>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t>*</t>
  </si>
  <si>
    <t xml:space="preserve"> </t>
  </si>
  <si>
    <t>&gt;250</t>
  </si>
  <si>
    <t>* Average Residential Customer (64 Therms)</t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</si>
  <si>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Includes Rider &amp; Tracker Schedules 101, 106, 120, 129, 140, 141N, 141R, 141X, 141Z, 142, 149</t>
    </r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</si>
  <si>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11/1/2021</t>
    </r>
  </si>
  <si>
    <t>Typical Sch. 23 Residential Bill Impacts of Proposed Rate Year #1 Rates</t>
  </si>
  <si>
    <t>Current Rates</t>
  </si>
  <si>
    <t>Base Rate Change</t>
  </si>
  <si>
    <t>Sch. 141N Rate Change</t>
  </si>
  <si>
    <t>Sch. 141R Rate Change</t>
  </si>
  <si>
    <t>Sch. 141X Rate Change</t>
  </si>
  <si>
    <t>Sch. 149 Rate Change</t>
  </si>
  <si>
    <t>Total Rate Change</t>
  </si>
  <si>
    <t>Charges</t>
  </si>
  <si>
    <t>Rates</t>
  </si>
  <si>
    <t>Volume (therms)</t>
  </si>
  <si>
    <t>Customer charge ($/month)</t>
  </si>
  <si>
    <t>Basic Charge (Sch. 23)</t>
  </si>
  <si>
    <t>Volumetric charges ($/therm)</t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</si>
  <si>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</si>
  <si>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</si>
  <si>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</si>
  <si>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</si>
  <si>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</si>
  <si>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EDIT (Sch. 141X)</t>
  </si>
  <si>
    <t>Unprotected EDIT (Sch. 141Z)</t>
  </si>
  <si>
    <t>Decoupling (Sch. 142)</t>
  </si>
  <si>
    <t>CRM (Sch. 149)</t>
  </si>
  <si>
    <t>Conservation (Sch. 120)</t>
  </si>
  <si>
    <t>Gas Cost (Sch. 101)</t>
  </si>
  <si>
    <t>Gas Cost Deferral Amort. (Sch. 106)</t>
  </si>
  <si>
    <t>Total volumetric charges</t>
  </si>
  <si>
    <t>Total monthly bill</t>
  </si>
  <si>
    <t>Change from bill under current rates</t>
  </si>
  <si>
    <t>Percent change from bill under current rates</t>
  </si>
  <si>
    <t>Typical Sch. 23 Residential Bill Impacts of Proposed Rate Year #2 Rates</t>
  </si>
  <si>
    <t>Proposed RY#1 Rates</t>
  </si>
  <si>
    <t>Typical Sch. 23 Residential Bill Impacts of Proposed Rate Year #3 Rates</t>
  </si>
  <si>
    <t>Proposed RY#2 Rates</t>
  </si>
  <si>
    <r>
      <t>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</si>
  <si>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Rates for Schedule 23 customers in effect November 1, 2021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</si>
  <si>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2023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</si>
  <si>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2024</t>
    </r>
  </si>
  <si>
    <t>This exhibit, Exh. BDJ-JDT-14, updates the Fifth Exhibit to the Prefiled Direct Testimony of John D. Taylor, Exh. JDT-6, filed on Jan.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</si>
</sst>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_);_(@_)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0" fillId="0" borderId="0" xfId="0" applyFont="1" applyBorder="1" applyAlignment="1">
      <alignment horizontal="center"/>
    </xf>
    <xf numFmtId="10" fontId="0" fillId="0" borderId="0" xfId="0" applyNumberFormat="1" applyFont="1"/>
    <xf numFmtId="10" fontId="0" fillId="0" borderId="0" xfId="0" applyNumberFormat="1" applyFont="1" applyBorder="1"/>
    <xf numFmtId="42" fontId="0" fillId="0" borderId="0" xfId="0" applyNumberFormat="1" applyFont="1"/>
    <xf numFmtId="164" fontId="0" fillId="0" borderId="5" xfId="0" applyNumberFormat="1" applyFont="1" applyBorder="1"/>
    <xf numFmtId="10" fontId="0" fillId="0" borderId="5" xfId="0" applyNumberFormat="1" applyFont="1" applyBorder="1"/>
    <xf numFmtId="166" fontId="2" fillId="0" borderId="0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 applyBorder="1"/>
    <xf numFmtId="42" fontId="2" fillId="0" borderId="0" xfId="0" applyNumberFormat="1" applyFont="1" applyBorder="1"/>
    <xf numFmtId="164" fontId="2" fillId="0" borderId="0" xfId="0" applyNumberFormat="1" applyFont="1" applyFill="1"/>
    <xf numFmtId="164" fontId="2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"/>
    </xf>
    <xf numFmtId="37" fontId="1" fillId="0" borderId="0" xfId="0" applyNumberFormat="1" applyFont="1" applyFill="1" applyAlignment="1" applyProtection="1">
      <alignment horizontal="center"/>
    </xf>
    <xf numFmtId="10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/>
    <xf numFmtId="166" fontId="0" fillId="0" borderId="0" xfId="0" applyNumberFormat="1" applyFont="1"/>
    <xf numFmtId="166" fontId="0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42" fontId="0" fillId="0" borderId="0" xfId="0" applyNumberFormat="1" applyFont="1" applyAlignment="1">
      <alignment horizontal="left"/>
    </xf>
    <xf numFmtId="42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/>
    <xf numFmtId="42" fontId="0" fillId="0" borderId="5" xfId="0" applyNumberFormat="1" applyFont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10" fontId="2" fillId="0" borderId="0" xfId="0" applyNumberFormat="1" applyFont="1" applyBorder="1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5" xfId="0" applyNumberFormat="1" applyFont="1" applyFill="1" applyBorder="1"/>
    <xf numFmtId="3" fontId="0" fillId="0" borderId="0" xfId="0" applyNumberFormat="1" applyFont="1"/>
    <xf numFmtId="164" fontId="0" fillId="0" borderId="0" xfId="0" applyNumberFormat="1" applyFont="1" applyBorder="1"/>
    <xf numFmtId="3" fontId="0" fillId="0" borderId="0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Fill="1" applyBorder="1" applyAlignment="1">
      <alignment horizontal="left" vertical="center" textRotation="180"/>
    </xf>
    <xf numFmtId="0" fontId="0" fillId="0" borderId="0" xfId="0" quotePrefix="1" applyFont="1"/>
    <xf numFmtId="0" fontId="0" fillId="0" borderId="0" xfId="0" applyFont="1" applyFill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7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5" xfId="0" applyNumberFormat="1" applyFont="1" applyBorder="1"/>
    <xf numFmtId="166" fontId="0" fillId="0" borderId="0" xfId="0" applyNumberFormat="1" applyFont="1" applyBorder="1"/>
    <xf numFmtId="166" fontId="0" fillId="0" borderId="5" xfId="0" applyNumberFormat="1" applyFont="1" applyBorder="1"/>
    <xf numFmtId="167" fontId="0" fillId="0" borderId="5" xfId="0" applyNumberFormat="1" applyFont="1" applyBorder="1"/>
    <xf numFmtId="167" fontId="0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205C-48CA-4DC0-B228-2A6A7329F4CD}">
  <dimension ref="A1"/>
  <sheetViews>
    <sheetView tabSelected="1" workbookViewId="0"/>
  </sheetViews>
  <sheetFormatPr defaultRowHeight="15" x14ac:dyDescent="0.25"/>
  <sheetData>
    <row r="1" spans="1:1" x14ac:dyDescent="0.25">
      <c r="A1" t="s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zoomScale="90" zoomScaleNormal="90" workbookViewId="0">
      <pane xSplit="3" ySplit="10" topLeftCell="D11" activePane="bottomRight" state="frozenSplit"/>
      <selection activeCell="F42" sqref="F42"/>
      <selection pane="topRight" activeCell="F42" sqref="F42"/>
      <selection pane="bottomLeft" activeCell="F42" sqref="F42"/>
      <selection pane="bottomRight" activeCell="J27" sqref="J27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" style="34" bestFit="1" customWidth="1"/>
    <col min="8" max="8" width="2.28515625" style="39" customWidth="1"/>
    <col min="9" max="9" width="16" style="34" bestFit="1" customWidth="1"/>
    <col min="10" max="10" width="9.7109375" style="34" bestFit="1" customWidth="1"/>
    <col min="11" max="11" width="2.28515625" style="39" customWidth="1"/>
    <col min="12" max="12" width="16" style="34" bestFit="1" customWidth="1"/>
    <col min="13" max="13" width="9.5703125" style="34" bestFit="1" customWidth="1"/>
    <col min="14" max="14" width="2.28515625" style="39" customWidth="1"/>
    <col min="15" max="15" width="16" style="34" bestFit="1" customWidth="1"/>
    <col min="16" max="16" width="9.5703125" style="34" bestFit="1" customWidth="1"/>
    <col min="17" max="17" width="2.28515625" style="39" customWidth="1"/>
    <col min="18" max="18" width="16" style="34" bestFit="1" customWidth="1"/>
    <col min="19" max="19" width="9.5703125" style="34" bestFit="1" customWidth="1"/>
    <col min="20" max="20" width="2.28515625" style="39" customWidth="1"/>
    <col min="21" max="21" width="16" style="39" bestFit="1" customWidth="1"/>
    <col min="22" max="22" width="9.5703125" style="39" bestFit="1" customWidth="1"/>
    <col min="23" max="23" width="2.28515625" style="39" customWidth="1"/>
    <col min="24" max="24" width="16.140625" style="34" bestFit="1" customWidth="1"/>
    <col min="25" max="25" width="16" style="34" bestFit="1" customWidth="1"/>
    <col min="26" max="26" width="9.5703125" style="34" bestFit="1" customWidth="1"/>
    <col min="27" max="27" width="7.85546875" style="34" customWidth="1"/>
    <col min="28" max="28" width="9.28515625" style="34" customWidth="1"/>
    <col min="29" max="16384" width="9.140625" style="34"/>
  </cols>
  <sheetData>
    <row r="1" spans="2:29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2"/>
      <c r="O1" s="31"/>
      <c r="P1" s="31"/>
      <c r="Q1" s="32"/>
      <c r="R1" s="31"/>
      <c r="S1" s="31"/>
      <c r="T1" s="32"/>
      <c r="U1" s="32"/>
      <c r="V1" s="32"/>
      <c r="W1" s="32"/>
      <c r="X1" s="31"/>
      <c r="Y1" s="31"/>
      <c r="Z1" s="31"/>
      <c r="AA1" s="33"/>
    </row>
    <row r="2" spans="2:29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2"/>
      <c r="O2" s="31"/>
      <c r="P2" s="31"/>
      <c r="Q2" s="32"/>
      <c r="R2" s="31"/>
      <c r="S2" s="31"/>
      <c r="T2" s="32"/>
      <c r="U2" s="32"/>
      <c r="V2" s="32"/>
      <c r="W2" s="32"/>
      <c r="X2" s="31"/>
      <c r="Y2" s="31"/>
      <c r="Z2" s="31"/>
      <c r="AA2" s="33"/>
    </row>
    <row r="3" spans="2:29" x14ac:dyDescent="0.25">
      <c r="B3" s="31" t="s">
        <v>2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2"/>
      <c r="O3" s="31"/>
      <c r="P3" s="31"/>
      <c r="Q3" s="32"/>
      <c r="R3" s="31"/>
      <c r="S3" s="31"/>
      <c r="T3" s="32"/>
      <c r="U3" s="32"/>
      <c r="V3" s="32"/>
      <c r="W3" s="32"/>
      <c r="X3" s="31"/>
      <c r="Y3" s="31"/>
      <c r="Z3" s="31"/>
      <c r="AA3" s="33"/>
    </row>
    <row r="4" spans="2:29" x14ac:dyDescent="0.25">
      <c r="B4" s="31" t="s">
        <v>3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2"/>
      <c r="O4" s="31"/>
      <c r="P4" s="31"/>
      <c r="Q4" s="32"/>
      <c r="R4" s="31"/>
      <c r="S4" s="31"/>
      <c r="T4" s="32"/>
      <c r="U4" s="32"/>
      <c r="V4" s="32"/>
      <c r="W4" s="32"/>
      <c r="X4" s="31"/>
      <c r="Y4" s="31"/>
      <c r="Z4" s="31"/>
      <c r="AA4" s="33"/>
    </row>
    <row r="5" spans="2:29" x14ac:dyDescent="0.25">
      <c r="B5" s="31"/>
      <c r="C5" s="31"/>
      <c r="D5" s="31"/>
      <c r="E5" s="32"/>
      <c r="F5" s="31"/>
      <c r="G5" s="31"/>
      <c r="H5" s="32"/>
      <c r="I5" s="31"/>
      <c r="J5" s="31"/>
      <c r="K5" s="32"/>
      <c r="L5" s="31"/>
      <c r="M5" s="31"/>
      <c r="N5" s="32"/>
      <c r="O5" s="31"/>
      <c r="P5" s="31"/>
      <c r="Q5" s="32"/>
      <c r="R5" s="31"/>
      <c r="S5" s="31"/>
      <c r="T5" s="32"/>
      <c r="U5" s="32"/>
      <c r="V5" s="32"/>
      <c r="W5" s="32"/>
      <c r="X5" s="31"/>
      <c r="Y5" s="31"/>
      <c r="Z5" s="31"/>
      <c r="AA5" s="33"/>
    </row>
    <row r="6" spans="2:29" x14ac:dyDescent="0.25">
      <c r="B6" s="35"/>
      <c r="C6" s="35"/>
      <c r="D6" s="35"/>
      <c r="E6" s="3"/>
      <c r="F6" s="36" t="s">
        <v>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3"/>
      <c r="U6" s="36" t="s">
        <v>5</v>
      </c>
      <c r="V6" s="38"/>
      <c r="W6" s="3"/>
      <c r="X6" s="35"/>
      <c r="Y6" s="35"/>
      <c r="Z6" s="35"/>
      <c r="AA6" s="33"/>
    </row>
    <row r="7" spans="2:29" x14ac:dyDescent="0.25">
      <c r="D7" s="3" t="s">
        <v>6</v>
      </c>
      <c r="E7" s="3"/>
      <c r="H7" s="3"/>
      <c r="X7" s="3" t="str">
        <f>D7</f>
        <v>12ME Dec. 2023</v>
      </c>
      <c r="AB7" s="35"/>
      <c r="AC7" s="35"/>
    </row>
    <row r="8" spans="2:29" x14ac:dyDescent="0.25">
      <c r="B8" s="3"/>
      <c r="C8" s="3"/>
      <c r="D8" s="3" t="s">
        <v>7</v>
      </c>
      <c r="E8" s="3"/>
      <c r="F8" s="40" t="s">
        <v>8</v>
      </c>
      <c r="G8" s="3"/>
      <c r="H8" s="3"/>
      <c r="I8" s="3" t="s">
        <v>9</v>
      </c>
      <c r="J8" s="3" t="str">
        <f>I8</f>
        <v>Sch. 141N</v>
      </c>
      <c r="K8" s="3"/>
      <c r="L8" s="3" t="s">
        <v>10</v>
      </c>
      <c r="M8" s="3" t="str">
        <f>L8</f>
        <v>Sch. 141R</v>
      </c>
      <c r="N8" s="3"/>
      <c r="O8" s="3" t="s">
        <v>11</v>
      </c>
      <c r="P8" s="3" t="str">
        <f>O8</f>
        <v>Sch. 149</v>
      </c>
      <c r="Q8" s="3"/>
      <c r="T8" s="3"/>
      <c r="U8" s="3" t="s">
        <v>12</v>
      </c>
      <c r="V8" s="3" t="str">
        <f>U8</f>
        <v>Sch. 141X</v>
      </c>
      <c r="W8" s="3"/>
      <c r="X8" s="3" t="s">
        <v>7</v>
      </c>
      <c r="Y8" s="3"/>
      <c r="Z8" s="3"/>
      <c r="AA8" s="3"/>
    </row>
    <row r="9" spans="2:29" x14ac:dyDescent="0.25">
      <c r="B9" s="3"/>
      <c r="C9" s="3" t="s">
        <v>13</v>
      </c>
      <c r="D9" s="3" t="s">
        <v>14</v>
      </c>
      <c r="E9" s="3"/>
      <c r="F9" s="3" t="s">
        <v>15</v>
      </c>
      <c r="G9" s="3" t="str">
        <f>F9</f>
        <v>Base Rate</v>
      </c>
      <c r="H9" s="3"/>
      <c r="I9" s="3" t="s">
        <v>16</v>
      </c>
      <c r="J9" s="3" t="str">
        <f>I9</f>
        <v>Rate Plan</v>
      </c>
      <c r="K9" s="3"/>
      <c r="L9" s="3" t="s">
        <v>16</v>
      </c>
      <c r="M9" s="3" t="str">
        <f>L9</f>
        <v>Rate Plan</v>
      </c>
      <c r="N9" s="3"/>
      <c r="O9" s="3" t="s">
        <v>17</v>
      </c>
      <c r="P9" s="3" t="s">
        <v>17</v>
      </c>
      <c r="Q9" s="3"/>
      <c r="R9" s="3" t="s">
        <v>18</v>
      </c>
      <c r="S9" s="3" t="s">
        <v>18</v>
      </c>
      <c r="T9" s="3"/>
      <c r="U9" s="3" t="s">
        <v>19</v>
      </c>
      <c r="V9" s="3" t="s">
        <v>19</v>
      </c>
      <c r="W9" s="3"/>
      <c r="X9" s="3" t="s">
        <v>20</v>
      </c>
      <c r="Y9" s="3" t="s">
        <v>21</v>
      </c>
      <c r="Z9" s="3" t="s">
        <v>21</v>
      </c>
      <c r="AA9" s="3"/>
    </row>
    <row r="10" spans="2:29" x14ac:dyDescent="0.25">
      <c r="B10" s="41" t="s">
        <v>22</v>
      </c>
      <c r="C10" s="41" t="s">
        <v>23</v>
      </c>
      <c r="D10" s="41" t="s">
        <v>24</v>
      </c>
      <c r="E10" s="3"/>
      <c r="F10" s="41" t="s">
        <v>25</v>
      </c>
      <c r="G10" s="41" t="s">
        <v>26</v>
      </c>
      <c r="H10" s="3"/>
      <c r="I10" s="41" t="s">
        <v>25</v>
      </c>
      <c r="J10" s="41" t="s">
        <v>27</v>
      </c>
      <c r="K10" s="3"/>
      <c r="L10" s="41" t="s">
        <v>25</v>
      </c>
      <c r="M10" s="41" t="s">
        <v>27</v>
      </c>
      <c r="N10" s="3"/>
      <c r="O10" s="41" t="s">
        <v>25</v>
      </c>
      <c r="P10" s="41" t="s">
        <v>27</v>
      </c>
      <c r="Q10" s="3"/>
      <c r="R10" s="41" t="s">
        <v>25</v>
      </c>
      <c r="S10" s="41" t="s">
        <v>27</v>
      </c>
      <c r="T10" s="3"/>
      <c r="U10" s="41" t="s">
        <v>25</v>
      </c>
      <c r="V10" s="41" t="s">
        <v>27</v>
      </c>
      <c r="W10" s="3"/>
      <c r="X10" s="41" t="s">
        <v>28</v>
      </c>
      <c r="Y10" s="41" t="s">
        <v>25</v>
      </c>
      <c r="Z10" s="41" t="s">
        <v>27</v>
      </c>
      <c r="AA10" s="41"/>
    </row>
    <row r="11" spans="2:29" x14ac:dyDescent="0.25">
      <c r="B11" s="3" t="s">
        <v>29</v>
      </c>
      <c r="C11" s="3" t="s">
        <v>30</v>
      </c>
      <c r="D11" s="3" t="s">
        <v>31</v>
      </c>
      <c r="E11" s="3"/>
      <c r="F11" s="42" t="s">
        <v>32</v>
      </c>
      <c r="G11" s="43" t="s">
        <v>33</v>
      </c>
      <c r="H11" s="3"/>
      <c r="I11" s="42" t="s">
        <v>34</v>
      </c>
      <c r="J11" s="43" t="s">
        <v>35</v>
      </c>
      <c r="K11" s="43"/>
      <c r="L11" s="42" t="s">
        <v>36</v>
      </c>
      <c r="M11" s="43" t="s">
        <v>37</v>
      </c>
      <c r="N11" s="43"/>
      <c r="O11" s="42" t="s">
        <v>38</v>
      </c>
      <c r="P11" s="43" t="s">
        <v>39</v>
      </c>
      <c r="Q11" s="43"/>
      <c r="R11" s="42" t="s">
        <v>40</v>
      </c>
      <c r="S11" s="43" t="s">
        <v>41</v>
      </c>
      <c r="T11" s="43"/>
      <c r="U11" s="42" t="s">
        <v>42</v>
      </c>
      <c r="V11" s="43" t="s">
        <v>43</v>
      </c>
      <c r="W11" s="43"/>
      <c r="X11" s="3" t="s">
        <v>44</v>
      </c>
      <c r="Y11" s="42" t="s">
        <v>45</v>
      </c>
      <c r="Z11" s="43" t="s">
        <v>46</v>
      </c>
      <c r="AA11" s="3"/>
    </row>
    <row r="12" spans="2:29" x14ac:dyDescent="0.25">
      <c r="B12" s="34" t="s">
        <v>47</v>
      </c>
      <c r="C12" s="44" t="s">
        <v>48</v>
      </c>
      <c r="D12" s="45">
        <v>754207139.20534039</v>
      </c>
      <c r="E12" s="46"/>
      <c r="F12" s="10">
        <v>32758931.875819623</v>
      </c>
      <c r="G12" s="4">
        <f>F12/$D12</f>
        <v>4.3434926789920877E-2</v>
      </c>
      <c r="H12" s="47"/>
      <c r="I12" s="10">
        <v>-642733.05460999999</v>
      </c>
      <c r="J12" s="4">
        <f>I12/$D12</f>
        <v>-8.5219699098473996E-4</v>
      </c>
      <c r="K12" s="5"/>
      <c r="L12" s="10">
        <v>30959369.41265</v>
      </c>
      <c r="M12" s="4">
        <f>L12/$D12</f>
        <v>4.1048894664759999E-2</v>
      </c>
      <c r="N12" s="11"/>
      <c r="O12" s="10">
        <v>-14369220.17138</v>
      </c>
      <c r="P12" s="4">
        <f t="shared" ref="P12:P25" si="0">O12/$D12</f>
        <v>-1.9052087184589533E-2</v>
      </c>
      <c r="Q12" s="5"/>
      <c r="R12" s="10">
        <f>SUM(F12,I12,L12,O12)</f>
        <v>48706348.06247963</v>
      </c>
      <c r="S12" s="4">
        <f>R12/$D12</f>
        <v>6.4579537279106619E-2</v>
      </c>
      <c r="T12" s="5"/>
      <c r="U12" s="10">
        <v>-1998199.79354</v>
      </c>
      <c r="V12" s="4">
        <f t="shared" ref="V12:V25" si="1">U12/$D12</f>
        <v>-2.6494045066258252E-3</v>
      </c>
      <c r="W12" s="5"/>
      <c r="X12" s="6">
        <f>SUM(D12,R12,U12)</f>
        <v>800915287.47428</v>
      </c>
      <c r="Y12" s="10">
        <f>X12-D12</f>
        <v>46708148.268939614</v>
      </c>
      <c r="Z12" s="4">
        <f>Y12/$D12</f>
        <v>6.1930132772480766E-2</v>
      </c>
      <c r="AA12" s="4"/>
    </row>
    <row r="13" spans="2:29" x14ac:dyDescent="0.25">
      <c r="B13" s="34" t="s">
        <v>49</v>
      </c>
      <c r="C13" s="44">
        <v>16</v>
      </c>
      <c r="D13" s="45">
        <v>10346.180891708256</v>
      </c>
      <c r="E13" s="46"/>
      <c r="F13" s="10">
        <v>238.52438829174207</v>
      </c>
      <c r="G13" s="4">
        <f t="shared" ref="G13:G23" si="2">F13/$D13</f>
        <v>2.3054341576697421E-2</v>
      </c>
      <c r="H13" s="47"/>
      <c r="I13" s="10">
        <v>-8.9203200000000002</v>
      </c>
      <c r="J13" s="4">
        <f t="shared" ref="J13:J23" si="3">I13/$D13</f>
        <v>-8.6218480938691263E-4</v>
      </c>
      <c r="K13" s="5"/>
      <c r="L13" s="10">
        <v>429.67680000000001</v>
      </c>
      <c r="M13" s="4">
        <f t="shared" ref="M13:M25" si="4">L13/$D13</f>
        <v>4.1529991066013169E-2</v>
      </c>
      <c r="N13" s="11"/>
      <c r="O13" s="10">
        <v>-199.42655999999999</v>
      </c>
      <c r="P13" s="4">
        <f t="shared" si="0"/>
        <v>-1.9275379203917312E-2</v>
      </c>
      <c r="Q13" s="5"/>
      <c r="R13" s="10">
        <f t="shared" ref="R13:R24" si="5">SUM(F13,I13,L13,O13)</f>
        <v>459.85430829174209</v>
      </c>
      <c r="S13" s="4">
        <f t="shared" ref="S13:S16" si="6">R13/$D13</f>
        <v>4.4446768629406365E-2</v>
      </c>
      <c r="T13" s="5"/>
      <c r="U13" s="10">
        <v>-27.732479999999999</v>
      </c>
      <c r="V13" s="4">
        <f t="shared" si="1"/>
        <v>-2.6804557440345596E-3</v>
      </c>
      <c r="W13" s="5"/>
      <c r="X13" s="6">
        <f t="shared" ref="X13:X24" si="7">SUM(D13,R13,U13)</f>
        <v>10778.302719999998</v>
      </c>
      <c r="Y13" s="10">
        <f t="shared" ref="Y13:Y24" si="8">X13-D13</f>
        <v>432.12182829174162</v>
      </c>
      <c r="Z13" s="4">
        <f t="shared" ref="Z13:Z25" si="9">Y13/$D13</f>
        <v>4.1766312885371762E-2</v>
      </c>
      <c r="AA13" s="4"/>
    </row>
    <row r="14" spans="2:29" x14ac:dyDescent="0.25">
      <c r="B14" s="34" t="s">
        <v>50</v>
      </c>
      <c r="C14" s="44">
        <v>31</v>
      </c>
      <c r="D14" s="45">
        <v>263664735.84557974</v>
      </c>
      <c r="E14" s="46"/>
      <c r="F14" s="10">
        <v>12068434.191940293</v>
      </c>
      <c r="G14" s="4">
        <f t="shared" si="2"/>
        <v>4.5771893435944351E-2</v>
      </c>
      <c r="H14" s="47"/>
      <c r="I14" s="10">
        <v>-226168.79064000002</v>
      </c>
      <c r="J14" s="4">
        <f t="shared" si="3"/>
        <v>-8.5778930547792352E-4</v>
      </c>
      <c r="K14" s="5"/>
      <c r="L14" s="10">
        <v>10921763.85768</v>
      </c>
      <c r="M14" s="4">
        <f t="shared" si="4"/>
        <v>4.1422922267756498E-2</v>
      </c>
      <c r="N14" s="11"/>
      <c r="O14" s="10">
        <v>-6011712.3705599997</v>
      </c>
      <c r="P14" s="4">
        <f t="shared" si="0"/>
        <v>-2.2800593152058353E-2</v>
      </c>
      <c r="Q14" s="5"/>
      <c r="R14" s="10">
        <f t="shared" si="5"/>
        <v>16752316.888420293</v>
      </c>
      <c r="S14" s="4">
        <f t="shared" si="6"/>
        <v>6.3536433246164578E-2</v>
      </c>
      <c r="T14" s="5"/>
      <c r="U14" s="10">
        <v>-860900.55792000005</v>
      </c>
      <c r="V14" s="4">
        <f t="shared" si="1"/>
        <v>-3.2651334853675798E-3</v>
      </c>
      <c r="W14" s="5"/>
      <c r="X14" s="6">
        <f t="shared" si="7"/>
        <v>279556152.17608005</v>
      </c>
      <c r="Y14" s="10">
        <f t="shared" si="8"/>
        <v>15891416.330500305</v>
      </c>
      <c r="Z14" s="4">
        <f t="shared" si="9"/>
        <v>6.0271299760797037E-2</v>
      </c>
      <c r="AA14" s="4"/>
    </row>
    <row r="15" spans="2:29" x14ac:dyDescent="0.25">
      <c r="B15" s="34" t="s">
        <v>51</v>
      </c>
      <c r="C15" s="44">
        <v>41</v>
      </c>
      <c r="D15" s="45">
        <v>48031953.478729695</v>
      </c>
      <c r="E15" s="46"/>
      <c r="F15" s="10">
        <v>1784098.6580703016</v>
      </c>
      <c r="G15" s="4">
        <f t="shared" si="2"/>
        <v>3.7143995379250311E-2</v>
      </c>
      <c r="H15" s="47"/>
      <c r="I15" s="10">
        <v>-30115.29825</v>
      </c>
      <c r="J15" s="4">
        <f t="shared" si="3"/>
        <v>-6.2698466476771876E-4</v>
      </c>
      <c r="K15" s="5"/>
      <c r="L15" s="10">
        <v>1436834.3409499999</v>
      </c>
      <c r="M15" s="4">
        <f t="shared" si="4"/>
        <v>2.991413500569538E-2</v>
      </c>
      <c r="N15" s="11"/>
      <c r="O15" s="10">
        <v>-752882.45624999993</v>
      </c>
      <c r="P15" s="4">
        <f t="shared" si="0"/>
        <v>-1.5674616619192967E-2</v>
      </c>
      <c r="Q15" s="5"/>
      <c r="R15" s="10">
        <f t="shared" si="5"/>
        <v>2437935.2445203019</v>
      </c>
      <c r="S15" s="4">
        <f t="shared" si="6"/>
        <v>5.0756529100985007E-2</v>
      </c>
      <c r="T15" s="5"/>
      <c r="U15" s="10">
        <v>-89007.437050000008</v>
      </c>
      <c r="V15" s="4">
        <f t="shared" si="1"/>
        <v>-1.8530880092023688E-3</v>
      </c>
      <c r="W15" s="5"/>
      <c r="X15" s="6">
        <f t="shared" si="7"/>
        <v>50380881.286199994</v>
      </c>
      <c r="Y15" s="10">
        <f t="shared" si="8"/>
        <v>2348927.8074702993</v>
      </c>
      <c r="Z15" s="4">
        <f t="shared" si="9"/>
        <v>4.8903441091782587E-2</v>
      </c>
      <c r="AA15" s="4"/>
    </row>
    <row r="16" spans="2:29" x14ac:dyDescent="0.25">
      <c r="B16" s="34" t="s">
        <v>52</v>
      </c>
      <c r="C16" s="44">
        <v>85</v>
      </c>
      <c r="D16" s="45">
        <v>6262366.3661821345</v>
      </c>
      <c r="E16" s="46"/>
      <c r="F16" s="10">
        <v>234900.32232712745</v>
      </c>
      <c r="G16" s="4">
        <f t="shared" si="2"/>
        <v>3.7509833917675268E-2</v>
      </c>
      <c r="H16" s="47"/>
      <c r="I16" s="10">
        <v>-3003.6527999999998</v>
      </c>
      <c r="J16" s="4">
        <f t="shared" si="3"/>
        <v>-4.7963543241740794E-4</v>
      </c>
      <c r="K16" s="5"/>
      <c r="L16" s="10">
        <v>142061.65280000001</v>
      </c>
      <c r="M16" s="4">
        <f t="shared" si="4"/>
        <v>2.2684979525815926E-2</v>
      </c>
      <c r="N16" s="11"/>
      <c r="O16" s="10">
        <v>-74646.334399999992</v>
      </c>
      <c r="P16" s="4">
        <f t="shared" si="0"/>
        <v>-1.1919828709336323E-2</v>
      </c>
      <c r="Q16" s="5"/>
      <c r="R16" s="10">
        <f t="shared" si="5"/>
        <v>299311.98792712745</v>
      </c>
      <c r="S16" s="4">
        <f t="shared" si="6"/>
        <v>4.7795349301737462E-2</v>
      </c>
      <c r="T16" s="5"/>
      <c r="U16" s="10">
        <v>-9010.9583999999995</v>
      </c>
      <c r="V16" s="4">
        <f t="shared" si="1"/>
        <v>-1.4389062972522239E-3</v>
      </c>
      <c r="W16" s="5"/>
      <c r="X16" s="6">
        <f t="shared" si="7"/>
        <v>6552667.3957092622</v>
      </c>
      <c r="Y16" s="10">
        <f t="shared" si="8"/>
        <v>290301.02952712774</v>
      </c>
      <c r="Z16" s="4">
        <f t="shared" si="9"/>
        <v>4.6356443004485284E-2</v>
      </c>
      <c r="AA16" s="4"/>
    </row>
    <row r="17" spans="2:27" x14ac:dyDescent="0.25">
      <c r="B17" s="34" t="s">
        <v>53</v>
      </c>
      <c r="C17" s="44">
        <v>86</v>
      </c>
      <c r="D17" s="45">
        <v>3697688.1502850014</v>
      </c>
      <c r="E17" s="46"/>
      <c r="F17" s="10">
        <v>53035.026073541492</v>
      </c>
      <c r="G17" s="4">
        <f t="shared" si="2"/>
        <v>1.4342752530240763E-2</v>
      </c>
      <c r="H17" s="47"/>
      <c r="I17" s="10">
        <v>-1252.1278</v>
      </c>
      <c r="J17" s="4">
        <f t="shared" si="3"/>
        <v>-3.3862449971707093E-4</v>
      </c>
      <c r="K17" s="5"/>
      <c r="L17" s="10">
        <v>59248.410900000003</v>
      </c>
      <c r="M17" s="4">
        <f t="shared" si="4"/>
        <v>1.6023095645703221E-2</v>
      </c>
      <c r="N17" s="11"/>
      <c r="O17" s="10">
        <v>-48150.005400000002</v>
      </c>
      <c r="P17" s="4">
        <f t="shared" si="0"/>
        <v>-1.3021651216392819E-2</v>
      </c>
      <c r="Q17" s="5"/>
      <c r="R17" s="10">
        <f t="shared" si="5"/>
        <v>62881.303773541491</v>
      </c>
      <c r="S17" s="4">
        <f>R17/$D17</f>
        <v>1.7005572459834094E-2</v>
      </c>
      <c r="T17" s="5"/>
      <c r="U17" s="10">
        <v>-6943.6178</v>
      </c>
      <c r="V17" s="4">
        <f t="shared" si="1"/>
        <v>-1.8778267711583026E-3</v>
      </c>
      <c r="W17" s="5"/>
      <c r="X17" s="6">
        <f t="shared" si="7"/>
        <v>3753625.8362585427</v>
      </c>
      <c r="Y17" s="10">
        <f t="shared" si="8"/>
        <v>55937.685973541345</v>
      </c>
      <c r="Z17" s="4">
        <f>Y17/$D17</f>
        <v>1.5127745688675752E-2</v>
      </c>
      <c r="AA17" s="4"/>
    </row>
    <row r="18" spans="2:27" x14ac:dyDescent="0.25">
      <c r="B18" s="34" t="s">
        <v>54</v>
      </c>
      <c r="C18" s="44">
        <v>87</v>
      </c>
      <c r="D18" s="45">
        <v>11062369.983882254</v>
      </c>
      <c r="E18" s="46"/>
      <c r="F18" s="10">
        <v>201842.40461970423</v>
      </c>
      <c r="G18" s="4">
        <f t="shared" si="2"/>
        <v>1.8245855536723712E-2</v>
      </c>
      <c r="H18" s="47"/>
      <c r="I18" s="10">
        <v>-2720.685060807104</v>
      </c>
      <c r="J18" s="4">
        <f t="shared" si="3"/>
        <v>-2.4594052312218006E-4</v>
      </c>
      <c r="K18" s="5"/>
      <c r="L18" s="10">
        <v>131275.92491338062</v>
      </c>
      <c r="M18" s="4">
        <f t="shared" si="4"/>
        <v>1.1866889744661237E-2</v>
      </c>
      <c r="N18" s="11"/>
      <c r="O18" s="10">
        <v>-81604.764551208456</v>
      </c>
      <c r="P18" s="4">
        <f t="shared" si="0"/>
        <v>-7.3767885787679914E-3</v>
      </c>
      <c r="Q18" s="5"/>
      <c r="R18" s="10">
        <f t="shared" si="5"/>
        <v>248792.87992106925</v>
      </c>
      <c r="S18" s="4">
        <f t="shared" ref="S18:S19" si="10">R18/$D18</f>
        <v>2.2490016179494775E-2</v>
      </c>
      <c r="T18" s="5"/>
      <c r="U18" s="10">
        <v>-9382.3659778127385</v>
      </c>
      <c r="V18" s="4">
        <f t="shared" si="1"/>
        <v>-8.4813344622198844E-4</v>
      </c>
      <c r="W18" s="5"/>
      <c r="X18" s="6">
        <f t="shared" si="7"/>
        <v>11301780.497825511</v>
      </c>
      <c r="Y18" s="10">
        <f t="shared" si="8"/>
        <v>239410.51394325681</v>
      </c>
      <c r="Z18" s="4">
        <f t="shared" si="9"/>
        <v>2.1641882733272815E-2</v>
      </c>
      <c r="AA18" s="4"/>
    </row>
    <row r="19" spans="2:27" x14ac:dyDescent="0.25">
      <c r="B19" s="34" t="s">
        <v>55</v>
      </c>
      <c r="C19" s="44" t="s">
        <v>56</v>
      </c>
      <c r="D19" s="45">
        <v>25227.026823518318</v>
      </c>
      <c r="E19" s="46"/>
      <c r="F19" s="10">
        <v>787.54178648168454</v>
      </c>
      <c r="G19" s="4">
        <f t="shared" si="2"/>
        <v>3.1218176917601939E-2</v>
      </c>
      <c r="H19" s="47"/>
      <c r="I19" s="10">
        <v>-31.989210000000003</v>
      </c>
      <c r="J19" s="4">
        <f t="shared" si="3"/>
        <v>-1.2680531171504336E-3</v>
      </c>
      <c r="K19" s="5"/>
      <c r="L19" s="10">
        <v>1544.76927</v>
      </c>
      <c r="M19" s="4">
        <f t="shared" si="4"/>
        <v>6.1234694076587062E-2</v>
      </c>
      <c r="N19" s="11"/>
      <c r="O19" s="10">
        <v>-850.29383999999993</v>
      </c>
      <c r="P19" s="4">
        <f t="shared" si="0"/>
        <v>-3.3705669952643777E-2</v>
      </c>
      <c r="Q19" s="5"/>
      <c r="R19" s="10">
        <f t="shared" si="5"/>
        <v>1450.0280064816848</v>
      </c>
      <c r="S19" s="4">
        <f t="shared" si="10"/>
        <v>5.7479147924394798E-2</v>
      </c>
      <c r="T19" s="5"/>
      <c r="U19" s="10">
        <v>-121.76538000000001</v>
      </c>
      <c r="V19" s="4">
        <f t="shared" si="1"/>
        <v>-4.8267828330242311E-3</v>
      </c>
      <c r="W19" s="5"/>
      <c r="X19" s="6">
        <f t="shared" si="7"/>
        <v>26555.28945</v>
      </c>
      <c r="Y19" s="10">
        <f>X19-D19</f>
        <v>1328.2626264816827</v>
      </c>
      <c r="Z19" s="4">
        <f t="shared" si="9"/>
        <v>5.265236509137048E-2</v>
      </c>
      <c r="AA19" s="4"/>
    </row>
    <row r="20" spans="2:27" x14ac:dyDescent="0.25">
      <c r="B20" s="34" t="s">
        <v>57</v>
      </c>
      <c r="C20" s="34" t="s">
        <v>58</v>
      </c>
      <c r="D20" s="45">
        <v>4847808.8298120676</v>
      </c>
      <c r="E20" s="46"/>
      <c r="F20" s="10">
        <v>394536.40848793183</v>
      </c>
      <c r="G20" s="4">
        <f t="shared" si="2"/>
        <v>8.1384481595415267E-2</v>
      </c>
      <c r="H20" s="47"/>
      <c r="I20" s="10">
        <v>-11459.034449999999</v>
      </c>
      <c r="J20" s="4">
        <f t="shared" si="3"/>
        <v>-2.3637554310169087E-3</v>
      </c>
      <c r="K20" s="5"/>
      <c r="L20" s="10">
        <v>546723.26587</v>
      </c>
      <c r="M20" s="4">
        <f t="shared" si="4"/>
        <v>0.11277739800874007</v>
      </c>
      <c r="N20" s="11"/>
      <c r="O20" s="10">
        <v>-286475.86125000002</v>
      </c>
      <c r="P20" s="4">
        <f t="shared" si="0"/>
        <v>-5.9093885775422725E-2</v>
      </c>
      <c r="Q20" s="5"/>
      <c r="R20" s="10">
        <f t="shared" si="5"/>
        <v>643324.77865793183</v>
      </c>
      <c r="S20" s="4">
        <f>R20/$D20</f>
        <v>0.1327042383977157</v>
      </c>
      <c r="T20" s="5"/>
      <c r="U20" s="10">
        <v>-33867.81293</v>
      </c>
      <c r="V20" s="4">
        <f t="shared" si="1"/>
        <v>-6.9862104961166413E-3</v>
      </c>
      <c r="W20" s="5"/>
      <c r="X20" s="6">
        <f t="shared" si="7"/>
        <v>5457265.7955399994</v>
      </c>
      <c r="Y20" s="10">
        <f t="shared" si="8"/>
        <v>609456.96572793182</v>
      </c>
      <c r="Z20" s="4">
        <f>Y20/$D20</f>
        <v>0.12571802790159906</v>
      </c>
      <c r="AA20" s="4"/>
    </row>
    <row r="21" spans="2:27" x14ac:dyDescent="0.25">
      <c r="B21" s="34" t="s">
        <v>59</v>
      </c>
      <c r="C21" s="34" t="s">
        <v>60</v>
      </c>
      <c r="D21" s="45">
        <v>6975820.2195017952</v>
      </c>
      <c r="E21" s="46"/>
      <c r="F21" s="10">
        <v>699102.67106586136</v>
      </c>
      <c r="G21" s="4">
        <f t="shared" si="2"/>
        <v>0.10021798857594275</v>
      </c>
      <c r="H21" s="47"/>
      <c r="I21" s="10">
        <v>-16952.629860000001</v>
      </c>
      <c r="J21" s="4">
        <f t="shared" si="3"/>
        <v>-2.4301987904743819E-3</v>
      </c>
      <c r="K21" s="5"/>
      <c r="L21" s="10">
        <v>801796.60485999996</v>
      </c>
      <c r="M21" s="4">
        <f t="shared" si="4"/>
        <v>0.11493940205317724</v>
      </c>
      <c r="N21" s="11"/>
      <c r="O21" s="10">
        <v>-421304.24578</v>
      </c>
      <c r="P21" s="4">
        <f t="shared" si="0"/>
        <v>-6.0394940311418899E-2</v>
      </c>
      <c r="Q21" s="5"/>
      <c r="R21" s="10">
        <f t="shared" si="5"/>
        <v>1062642.4002858615</v>
      </c>
      <c r="S21" s="4">
        <f t="shared" ref="S21:S25" si="11">R21/$D21</f>
        <v>0.15233225152722674</v>
      </c>
      <c r="T21" s="5"/>
      <c r="U21" s="10">
        <v>-50857.889579999995</v>
      </c>
      <c r="V21" s="4">
        <f t="shared" si="1"/>
        <v>-7.2905963714231447E-3</v>
      </c>
      <c r="W21" s="5"/>
      <c r="X21" s="6">
        <f t="shared" si="7"/>
        <v>7987604.7302076565</v>
      </c>
      <c r="Y21" s="10">
        <f t="shared" si="8"/>
        <v>1011784.5107058613</v>
      </c>
      <c r="Z21" s="4">
        <f t="shared" si="9"/>
        <v>0.14504165515580356</v>
      </c>
      <c r="AA21" s="4"/>
    </row>
    <row r="22" spans="2:27" x14ac:dyDescent="0.25">
      <c r="B22" s="34" t="s">
        <v>61</v>
      </c>
      <c r="C22" s="34" t="s">
        <v>62</v>
      </c>
      <c r="D22" s="45">
        <v>140883.25711508218</v>
      </c>
      <c r="E22" s="46"/>
      <c r="F22" s="10">
        <v>9044.5299439960218</v>
      </c>
      <c r="G22" s="4">
        <f t="shared" si="2"/>
        <v>6.4198756681270425E-2</v>
      </c>
      <c r="H22" s="47"/>
      <c r="I22" s="10">
        <v>-119.32998000000001</v>
      </c>
      <c r="J22" s="4">
        <f t="shared" si="3"/>
        <v>-8.4701321110516262E-4</v>
      </c>
      <c r="K22" s="5"/>
      <c r="L22" s="10">
        <v>5646.4776900000006</v>
      </c>
      <c r="M22" s="4">
        <f t="shared" si="4"/>
        <v>4.0079125125476109E-2</v>
      </c>
      <c r="N22" s="11"/>
      <c r="O22" s="10">
        <v>-4588.7801399999998</v>
      </c>
      <c r="P22" s="4">
        <f t="shared" si="0"/>
        <v>-3.2571508027043977E-2</v>
      </c>
      <c r="Q22" s="5"/>
      <c r="R22" s="10">
        <f t="shared" si="5"/>
        <v>9982.8975139960239</v>
      </c>
      <c r="S22" s="4">
        <f t="shared" si="11"/>
        <v>7.0859360568597402E-2</v>
      </c>
      <c r="T22" s="5"/>
      <c r="U22" s="10">
        <v>-661.73897999999997</v>
      </c>
      <c r="V22" s="4">
        <f t="shared" si="1"/>
        <v>-4.6970732615831739E-3</v>
      </c>
      <c r="W22" s="5"/>
      <c r="X22" s="6">
        <f t="shared" si="7"/>
        <v>150204.4156490782</v>
      </c>
      <c r="Y22" s="10">
        <f t="shared" si="8"/>
        <v>9321.1585339960293</v>
      </c>
      <c r="Z22" s="4">
        <f t="shared" si="9"/>
        <v>6.6162287307014275E-2</v>
      </c>
      <c r="AA22" s="4"/>
    </row>
    <row r="23" spans="2:27" x14ac:dyDescent="0.25">
      <c r="B23" s="34" t="s">
        <v>63</v>
      </c>
      <c r="C23" s="34" t="s">
        <v>64</v>
      </c>
      <c r="D23" s="45">
        <v>6088383.7285085246</v>
      </c>
      <c r="E23" s="46"/>
      <c r="F23" s="10">
        <v>590820.22697120067</v>
      </c>
      <c r="G23" s="4">
        <f t="shared" si="2"/>
        <v>9.7040569930689019E-2</v>
      </c>
      <c r="H23" s="47"/>
      <c r="I23" s="10">
        <v>-10279.013065509593</v>
      </c>
      <c r="J23" s="4">
        <f t="shared" si="3"/>
        <v>-1.6882991486523221E-3</v>
      </c>
      <c r="K23" s="5"/>
      <c r="L23" s="10">
        <v>485628.0247484289</v>
      </c>
      <c r="M23" s="4">
        <f t="shared" si="4"/>
        <v>7.9763044907058364E-2</v>
      </c>
      <c r="N23" s="11"/>
      <c r="O23" s="10">
        <v>-482285.76329409354</v>
      </c>
      <c r="P23" s="4">
        <f t="shared" si="0"/>
        <v>-7.9214087810499975E-2</v>
      </c>
      <c r="Q23" s="5"/>
      <c r="R23" s="10">
        <f t="shared" si="5"/>
        <v>583883.47536002635</v>
      </c>
      <c r="S23" s="4">
        <f t="shared" si="11"/>
        <v>9.5901227878595077E-2</v>
      </c>
      <c r="T23" s="5"/>
      <c r="U23" s="10">
        <v>-55449.96743755621</v>
      </c>
      <c r="V23" s="4">
        <f t="shared" si="1"/>
        <v>-9.1075020744692484E-3</v>
      </c>
      <c r="W23" s="5"/>
      <c r="X23" s="6">
        <f t="shared" si="7"/>
        <v>6616817.2364309952</v>
      </c>
      <c r="Y23" s="10">
        <f t="shared" si="8"/>
        <v>528433.50792247057</v>
      </c>
      <c r="Z23" s="4">
        <f t="shared" si="9"/>
        <v>8.6793725804125893E-2</v>
      </c>
      <c r="AA23" s="4"/>
    </row>
    <row r="24" spans="2:27" x14ac:dyDescent="0.25">
      <c r="B24" s="34" t="s">
        <v>65</v>
      </c>
      <c r="D24" s="45">
        <v>1694863.0973755296</v>
      </c>
      <c r="E24" s="46"/>
      <c r="F24" s="10">
        <v>20093.055977700045</v>
      </c>
      <c r="G24" s="4">
        <f>F24/$D24</f>
        <v>1.1855267843646985E-2</v>
      </c>
      <c r="H24" s="47"/>
      <c r="I24" s="10"/>
      <c r="J24" s="4">
        <f>I24/$D24</f>
        <v>0</v>
      </c>
      <c r="K24" s="5"/>
      <c r="L24" s="10"/>
      <c r="M24" s="4">
        <f>L24/$D24</f>
        <v>0</v>
      </c>
      <c r="N24" s="11"/>
      <c r="O24" s="10">
        <v>-28892.086800000001</v>
      </c>
      <c r="P24" s="4">
        <f t="shared" si="0"/>
        <v>-1.704685578719542E-2</v>
      </c>
      <c r="Q24" s="5"/>
      <c r="R24" s="10">
        <f t="shared" si="5"/>
        <v>-8799.0308222999556</v>
      </c>
      <c r="S24" s="4">
        <f t="shared" si="11"/>
        <v>-5.1915879435484348E-3</v>
      </c>
      <c r="T24" s="5"/>
      <c r="U24" s="10">
        <v>-6524.0196000000005</v>
      </c>
      <c r="V24" s="4">
        <f t="shared" si="1"/>
        <v>-3.8492900164634821E-3</v>
      </c>
      <c r="W24" s="5"/>
      <c r="X24" s="6">
        <f t="shared" si="7"/>
        <v>1679540.0469532297</v>
      </c>
      <c r="Y24" s="10">
        <f t="shared" si="8"/>
        <v>-15323.050422299886</v>
      </c>
      <c r="Z24" s="4">
        <f t="shared" si="9"/>
        <v>-9.0408779600118748E-3</v>
      </c>
      <c r="AA24" s="5"/>
    </row>
    <row r="25" spans="2:27" x14ac:dyDescent="0.25">
      <c r="B25" s="34" t="s">
        <v>21</v>
      </c>
      <c r="D25" s="48">
        <f>SUM(D12:D24)</f>
        <v>1106709585.3700273</v>
      </c>
      <c r="E25" s="11"/>
      <c r="F25" s="7">
        <f>SUM(F12:F24)</f>
        <v>48815865.437472053</v>
      </c>
      <c r="G25" s="8">
        <f t="shared" ref="G25" si="12">F25/$D25</f>
        <v>4.4109011146904013E-2</v>
      </c>
      <c r="H25" s="47"/>
      <c r="I25" s="7">
        <f>SUM(I12:I24)</f>
        <v>-944844.52604631695</v>
      </c>
      <c r="J25" s="8">
        <f t="shared" ref="J25" si="13">I25/$D25</f>
        <v>-8.5374206434690736E-4</v>
      </c>
      <c r="K25" s="5"/>
      <c r="L25" s="7">
        <f>SUM(L12:L24)</f>
        <v>45492322.419131808</v>
      </c>
      <c r="M25" s="8">
        <f t="shared" si="4"/>
        <v>4.1105926089834571E-2</v>
      </c>
      <c r="N25" s="11"/>
      <c r="O25" s="7">
        <f>SUM(O12:O24)</f>
        <v>-22562812.560205296</v>
      </c>
      <c r="P25" s="8">
        <f t="shared" si="0"/>
        <v>-2.0387292979541186E-2</v>
      </c>
      <c r="Q25" s="5"/>
      <c r="R25" s="7">
        <f>SUM(R12:R24)</f>
        <v>70800530.770352215</v>
      </c>
      <c r="S25" s="8">
        <f t="shared" si="11"/>
        <v>6.3973902192850457E-2</v>
      </c>
      <c r="T25" s="5"/>
      <c r="U25" s="7">
        <f>SUM(U12:U24)</f>
        <v>-3120955.6570753693</v>
      </c>
      <c r="V25" s="8">
        <f t="shared" si="1"/>
        <v>-2.8200312876407235E-3</v>
      </c>
      <c r="W25" s="5"/>
      <c r="X25" s="7">
        <f>SUM(X12:X24)</f>
        <v>1174389160.4833045</v>
      </c>
      <c r="Y25" s="7">
        <f>SUM(Y12:Y24)</f>
        <v>67679575.113276884</v>
      </c>
      <c r="Z25" s="8">
        <f t="shared" si="9"/>
        <v>6.1153870905209774E-2</v>
      </c>
      <c r="AA25" s="5"/>
    </row>
    <row r="26" spans="2:27" s="52" customFormat="1" x14ac:dyDescent="0.25">
      <c r="B26" s="49"/>
      <c r="C26" s="50"/>
      <c r="D26" s="50"/>
      <c r="E26" s="50"/>
      <c r="F26" s="14"/>
      <c r="G26" s="9"/>
      <c r="H26" s="9"/>
      <c r="I26" s="14"/>
      <c r="J26" s="9"/>
      <c r="K26" s="9"/>
      <c r="L26" s="14"/>
      <c r="M26" s="9"/>
      <c r="N26" s="9"/>
      <c r="O26" s="14"/>
      <c r="P26" s="9"/>
      <c r="Q26" s="9"/>
      <c r="R26" s="14"/>
      <c r="S26" s="9"/>
      <c r="T26" s="9"/>
      <c r="U26" s="14"/>
      <c r="V26" s="9"/>
      <c r="W26" s="9"/>
      <c r="X26" s="9"/>
      <c r="Y26" s="14"/>
      <c r="Z26" s="9"/>
      <c r="AA26" s="51"/>
    </row>
    <row r="27" spans="2:27" x14ac:dyDescent="0.25">
      <c r="F27" s="10"/>
      <c r="G27" s="6"/>
      <c r="I27" s="10"/>
      <c r="J27" s="6"/>
      <c r="K27" s="11"/>
      <c r="L27" s="10"/>
      <c r="M27" s="6"/>
      <c r="N27" s="11"/>
      <c r="O27" s="10"/>
      <c r="P27" s="6"/>
      <c r="Q27" s="11"/>
      <c r="R27" s="10"/>
      <c r="S27" s="6"/>
      <c r="T27" s="11"/>
      <c r="U27" s="10"/>
      <c r="V27" s="6"/>
      <c r="W27" s="11"/>
      <c r="X27" s="39"/>
      <c r="Y27" s="10"/>
      <c r="Z27" s="6"/>
      <c r="AA27" s="5"/>
    </row>
    <row r="28" spans="2:27" s="52" customFormat="1" x14ac:dyDescent="0.25">
      <c r="B28" s="53" t="s">
        <v>66</v>
      </c>
      <c r="C28" s="54"/>
      <c r="D28" s="54"/>
      <c r="E28" s="55"/>
      <c r="F28" s="56"/>
      <c r="G28" s="12"/>
      <c r="H28" s="57"/>
      <c r="I28" s="56"/>
      <c r="J28" s="12"/>
      <c r="K28" s="12"/>
      <c r="L28" s="56"/>
      <c r="M28" s="12"/>
      <c r="N28" s="57"/>
      <c r="O28" s="56"/>
      <c r="P28" s="12"/>
      <c r="Q28" s="12"/>
      <c r="R28" s="56"/>
      <c r="S28" s="12"/>
      <c r="T28" s="12"/>
      <c r="U28" s="56"/>
      <c r="V28" s="12"/>
      <c r="W28" s="12"/>
      <c r="X28" s="57"/>
      <c r="Y28" s="56"/>
      <c r="Z28" s="12"/>
      <c r="AA28" s="51"/>
    </row>
    <row r="29" spans="2:27" s="52" customFormat="1" x14ac:dyDescent="0.25">
      <c r="B29" s="58" t="s">
        <v>67</v>
      </c>
      <c r="C29" s="58"/>
      <c r="D29" s="13">
        <f>D12+D13</f>
        <v>754217485.38623214</v>
      </c>
      <c r="E29" s="14"/>
      <c r="F29" s="13">
        <f>F12+F13</f>
        <v>32759170.400207914</v>
      </c>
      <c r="G29" s="4">
        <f t="shared" ref="G29:G36" si="14">F29/$D29</f>
        <v>4.3434647213770251E-2</v>
      </c>
      <c r="H29" s="59"/>
      <c r="I29" s="13">
        <f>I12+I13</f>
        <v>-642741.97493000003</v>
      </c>
      <c r="J29" s="4">
        <f t="shared" ref="J29:J36" si="15">I29/$D29</f>
        <v>-8.5219712799532101E-4</v>
      </c>
      <c r="K29" s="5"/>
      <c r="L29" s="13">
        <f>L12+L13</f>
        <v>30959799.089450002</v>
      </c>
      <c r="M29" s="4">
        <f t="shared" ref="M29:M36" si="16">L29/$D29</f>
        <v>4.1048901264329078E-2</v>
      </c>
      <c r="N29" s="14"/>
      <c r="O29" s="13">
        <f>O12+O13</f>
        <v>-14369419.59794</v>
      </c>
      <c r="P29" s="4">
        <f t="shared" ref="P29:P36" si="17">O29/$D29</f>
        <v>-1.905209024765777E-2</v>
      </c>
      <c r="Q29" s="5"/>
      <c r="R29" s="13">
        <f>R12+R13</f>
        <v>48706807.916787922</v>
      </c>
      <c r="S29" s="4">
        <f t="shared" ref="S29:S36" si="18">R29/$D29</f>
        <v>6.4579261102446245E-2</v>
      </c>
      <c r="T29" s="5"/>
      <c r="U29" s="13">
        <f>U12+U13</f>
        <v>-1998227.52602</v>
      </c>
      <c r="V29" s="4">
        <f t="shared" ref="V29:V36" si="19">U29/$D29</f>
        <v>-2.6494049325795129E-3</v>
      </c>
      <c r="W29" s="5"/>
      <c r="X29" s="6">
        <f t="shared" ref="X29:X35" si="20">SUM(D29,F29,I29,L29,U29,O29)</f>
        <v>800926065.77699995</v>
      </c>
      <c r="Y29" s="13">
        <f>Y12+Y13</f>
        <v>46708580.39076791</v>
      </c>
      <c r="Z29" s="4">
        <f t="shared" ref="Z29:Z36" si="21">Y29/$D29</f>
        <v>6.1929856169866716E-2</v>
      </c>
      <c r="AA29" s="5"/>
    </row>
    <row r="30" spans="2:27" s="52" customFormat="1" x14ac:dyDescent="0.25">
      <c r="B30" s="60" t="s">
        <v>68</v>
      </c>
      <c r="C30" s="60"/>
      <c r="D30" s="13">
        <f>D14+D19</f>
        <v>263689962.87240326</v>
      </c>
      <c r="E30" s="14"/>
      <c r="F30" s="13">
        <f>F14+F19</f>
        <v>12069221.733726775</v>
      </c>
      <c r="G30" s="4">
        <f t="shared" si="14"/>
        <v>4.5770501092477843E-2</v>
      </c>
      <c r="H30" s="59"/>
      <c r="I30" s="13">
        <f>I14+I19</f>
        <v>-226200.77985000002</v>
      </c>
      <c r="J30" s="4">
        <f t="shared" si="15"/>
        <v>-8.5782855511817922E-4</v>
      </c>
      <c r="K30" s="5"/>
      <c r="L30" s="13">
        <f>L14+L19</f>
        <v>10923308.626949999</v>
      </c>
      <c r="M30" s="4">
        <f t="shared" si="16"/>
        <v>4.142481764554562E-2</v>
      </c>
      <c r="N30" s="14"/>
      <c r="O30" s="13">
        <f>O14+O19</f>
        <v>-6012562.6644000001</v>
      </c>
      <c r="P30" s="4">
        <f t="shared" si="17"/>
        <v>-2.2801636432818698E-2</v>
      </c>
      <c r="Q30" s="5"/>
      <c r="R30" s="13">
        <f>R14+R19</f>
        <v>16753766.916426774</v>
      </c>
      <c r="S30" s="4">
        <f t="shared" si="18"/>
        <v>6.3535853750086579E-2</v>
      </c>
      <c r="T30" s="5"/>
      <c r="U30" s="13">
        <f>U14+U19</f>
        <v>-861022.32330000005</v>
      </c>
      <c r="V30" s="4">
        <f t="shared" si="19"/>
        <v>-3.2652828872240369E-3</v>
      </c>
      <c r="W30" s="5"/>
      <c r="X30" s="6">
        <f t="shared" si="20"/>
        <v>279582707.4655301</v>
      </c>
      <c r="Y30" s="13">
        <f>Y14+Y19</f>
        <v>15892744.593126787</v>
      </c>
      <c r="Z30" s="4">
        <f t="shared" si="21"/>
        <v>6.0270570862862589E-2</v>
      </c>
      <c r="AA30" s="5"/>
    </row>
    <row r="31" spans="2:27" s="52" customFormat="1" x14ac:dyDescent="0.25">
      <c r="B31" s="58" t="s">
        <v>69</v>
      </c>
      <c r="C31" s="58"/>
      <c r="D31" s="13">
        <f>D15+D20</f>
        <v>52879762.30854176</v>
      </c>
      <c r="E31" s="14"/>
      <c r="F31" s="13">
        <f>F15+F20</f>
        <v>2178635.0665582335</v>
      </c>
      <c r="G31" s="4">
        <f t="shared" si="14"/>
        <v>4.1199789322924299E-2</v>
      </c>
      <c r="H31" s="59"/>
      <c r="I31" s="13">
        <f>I15+I20</f>
        <v>-41574.332699999999</v>
      </c>
      <c r="J31" s="4">
        <f t="shared" si="15"/>
        <v>-7.8620498438368403E-4</v>
      </c>
      <c r="K31" s="5"/>
      <c r="L31" s="13">
        <f>L15+L20</f>
        <v>1983557.6068199999</v>
      </c>
      <c r="M31" s="4">
        <f t="shared" si="16"/>
        <v>3.7510713366039325E-2</v>
      </c>
      <c r="N31" s="14"/>
      <c r="O31" s="13">
        <f>O15+O20</f>
        <v>-1039358.3174999999</v>
      </c>
      <c r="P31" s="4">
        <f t="shared" si="17"/>
        <v>-1.9655124609592099E-2</v>
      </c>
      <c r="Q31" s="5"/>
      <c r="R31" s="13">
        <f>R15+R20</f>
        <v>3081260.0231782338</v>
      </c>
      <c r="S31" s="4">
        <f t="shared" si="18"/>
        <v>5.8269173094987844E-2</v>
      </c>
      <c r="T31" s="5"/>
      <c r="U31" s="13">
        <f>U15+U20</f>
        <v>-122875.24998000001</v>
      </c>
      <c r="V31" s="4">
        <f t="shared" si="19"/>
        <v>-2.3236725094006663E-3</v>
      </c>
      <c r="W31" s="5"/>
      <c r="X31" s="6">
        <f t="shared" si="20"/>
        <v>55838147.081739992</v>
      </c>
      <c r="Y31" s="13">
        <f>Y15+Y20</f>
        <v>2958384.7731982311</v>
      </c>
      <c r="Z31" s="4">
        <f t="shared" si="21"/>
        <v>5.594550058558713E-2</v>
      </c>
      <c r="AA31" s="5"/>
    </row>
    <row r="32" spans="2:27" s="52" customFormat="1" x14ac:dyDescent="0.25">
      <c r="B32" s="58" t="s">
        <v>70</v>
      </c>
      <c r="C32" s="58"/>
      <c r="D32" s="13">
        <f>D16+D21</f>
        <v>13238186.585683931</v>
      </c>
      <c r="E32" s="14"/>
      <c r="F32" s="13">
        <f>F16+F21</f>
        <v>934002.99339298881</v>
      </c>
      <c r="G32" s="4">
        <f t="shared" si="14"/>
        <v>7.0553696108426239E-2</v>
      </c>
      <c r="H32" s="59"/>
      <c r="I32" s="13">
        <f>I16+I21</f>
        <v>-19956.282660000001</v>
      </c>
      <c r="J32" s="4">
        <f t="shared" si="15"/>
        <v>-1.5074785757726945E-3</v>
      </c>
      <c r="K32" s="5"/>
      <c r="L32" s="13">
        <f>L16+L21</f>
        <v>943858.25766</v>
      </c>
      <c r="M32" s="4">
        <f t="shared" si="16"/>
        <v>7.1298153380064108E-2</v>
      </c>
      <c r="N32" s="14"/>
      <c r="O32" s="13">
        <f>O16+O21</f>
        <v>-495950.58017999999</v>
      </c>
      <c r="P32" s="4">
        <f t="shared" si="17"/>
        <v>-3.746363423494363E-2</v>
      </c>
      <c r="Q32" s="5"/>
      <c r="R32" s="13">
        <f>R16+R21</f>
        <v>1361954.3882129889</v>
      </c>
      <c r="S32" s="4">
        <f t="shared" si="18"/>
        <v>0.10288073667777402</v>
      </c>
      <c r="T32" s="5"/>
      <c r="U32" s="13">
        <f>U16+U21</f>
        <v>-59868.847979999991</v>
      </c>
      <c r="V32" s="4">
        <f t="shared" si="19"/>
        <v>-4.5224357273180825E-3</v>
      </c>
      <c r="W32" s="5"/>
      <c r="X32" s="6">
        <f t="shared" si="20"/>
        <v>14540272.125916919</v>
      </c>
      <c r="Y32" s="13">
        <f>Y16+Y21</f>
        <v>1302085.540232989</v>
      </c>
      <c r="Z32" s="4">
        <f t="shared" si="21"/>
        <v>9.835830095045596E-2</v>
      </c>
      <c r="AA32" s="5"/>
    </row>
    <row r="33" spans="2:27" s="52" customFormat="1" x14ac:dyDescent="0.25">
      <c r="B33" s="58" t="s">
        <v>71</v>
      </c>
      <c r="C33" s="58"/>
      <c r="D33" s="13">
        <f>D17+D22</f>
        <v>3838571.4074000837</v>
      </c>
      <c r="E33" s="14"/>
      <c r="F33" s="13">
        <f>F17+F22</f>
        <v>62079.556017537514</v>
      </c>
      <c r="G33" s="4">
        <f t="shared" si="14"/>
        <v>1.6172567715650451E-2</v>
      </c>
      <c r="H33" s="59"/>
      <c r="I33" s="13">
        <f>I17+I22</f>
        <v>-1371.45778</v>
      </c>
      <c r="J33" s="4">
        <f t="shared" si="15"/>
        <v>-3.5728338343688827E-4</v>
      </c>
      <c r="K33" s="5"/>
      <c r="L33" s="13">
        <f>L17+L22</f>
        <v>64894.888590000002</v>
      </c>
      <c r="M33" s="4">
        <f t="shared" si="16"/>
        <v>1.6906000098081849E-2</v>
      </c>
      <c r="N33" s="14"/>
      <c r="O33" s="13">
        <f>O17+O22</f>
        <v>-52738.785540000004</v>
      </c>
      <c r="P33" s="4">
        <f t="shared" si="17"/>
        <v>-1.3739170108527614E-2</v>
      </c>
      <c r="Q33" s="5"/>
      <c r="R33" s="13">
        <f>R17+R22</f>
        <v>72864.201287537522</v>
      </c>
      <c r="S33" s="4">
        <f t="shared" si="18"/>
        <v>1.8982114321767805E-2</v>
      </c>
      <c r="T33" s="5"/>
      <c r="U33" s="13">
        <f>U17+U22</f>
        <v>-7605.3567800000001</v>
      </c>
      <c r="V33" s="4">
        <f t="shared" si="19"/>
        <v>-1.9812987626954713E-3</v>
      </c>
      <c r="W33" s="5"/>
      <c r="X33" s="6">
        <f t="shared" si="20"/>
        <v>3903830.2519076215</v>
      </c>
      <c r="Y33" s="13">
        <f>Y17+Y22</f>
        <v>65258.844507537375</v>
      </c>
      <c r="Z33" s="4">
        <f t="shared" si="21"/>
        <v>1.7000815559072294E-2</v>
      </c>
      <c r="AA33" s="5"/>
    </row>
    <row r="34" spans="2:27" s="52" customFormat="1" x14ac:dyDescent="0.25">
      <c r="B34" s="49" t="s">
        <v>72</v>
      </c>
      <c r="C34" s="49"/>
      <c r="D34" s="13">
        <f>D18+D23</f>
        <v>17150753.71239078</v>
      </c>
      <c r="E34" s="14"/>
      <c r="F34" s="13">
        <f>F18+F23</f>
        <v>792662.6315909049</v>
      </c>
      <c r="G34" s="4">
        <f t="shared" si="14"/>
        <v>4.6217364256023089E-2</v>
      </c>
      <c r="H34" s="59"/>
      <c r="I34" s="13">
        <f>I18+I23</f>
        <v>-12999.698126316696</v>
      </c>
      <c r="J34" s="4">
        <f t="shared" si="15"/>
        <v>-7.5796657944687872E-4</v>
      </c>
      <c r="K34" s="5"/>
      <c r="L34" s="13">
        <f>L18+L23</f>
        <v>616903.94966180949</v>
      </c>
      <c r="M34" s="4">
        <f t="shared" si="16"/>
        <v>3.5969494985874546E-2</v>
      </c>
      <c r="N34" s="14"/>
      <c r="O34" s="13">
        <f>O18+O23</f>
        <v>-563890.52784530201</v>
      </c>
      <c r="P34" s="4">
        <f t="shared" si="17"/>
        <v>-3.2878469209076923E-2</v>
      </c>
      <c r="Q34" s="5"/>
      <c r="R34" s="13">
        <f>R18+R23</f>
        <v>832676.3552810956</v>
      </c>
      <c r="S34" s="4">
        <f t="shared" si="18"/>
        <v>4.8550423453373827E-2</v>
      </c>
      <c r="T34" s="5"/>
      <c r="U34" s="13">
        <f>U18+U23</f>
        <v>-64832.33341536895</v>
      </c>
      <c r="V34" s="4">
        <f t="shared" si="19"/>
        <v>-3.780144855589058E-3</v>
      </c>
      <c r="W34" s="5"/>
      <c r="X34" s="6">
        <f t="shared" si="20"/>
        <v>17918597.73425651</v>
      </c>
      <c r="Y34" s="13">
        <f>Y18+Y23</f>
        <v>767844.02186572738</v>
      </c>
      <c r="Z34" s="4">
        <f t="shared" si="21"/>
        <v>4.4770278597784811E-2</v>
      </c>
      <c r="AA34" s="5"/>
    </row>
    <row r="35" spans="2:27" s="52" customFormat="1" x14ac:dyDescent="0.25">
      <c r="B35" s="49" t="s">
        <v>65</v>
      </c>
      <c r="C35" s="49"/>
      <c r="D35" s="13">
        <f>D24</f>
        <v>1694863.0973755296</v>
      </c>
      <c r="E35" s="14"/>
      <c r="F35" s="13">
        <f>F24</f>
        <v>20093.055977700045</v>
      </c>
      <c r="G35" s="4">
        <f t="shared" si="14"/>
        <v>1.1855267843646985E-2</v>
      </c>
      <c r="H35" s="59"/>
      <c r="I35" s="13">
        <f>I24</f>
        <v>0</v>
      </c>
      <c r="J35" s="4">
        <f t="shared" si="15"/>
        <v>0</v>
      </c>
      <c r="K35" s="5"/>
      <c r="L35" s="13">
        <f>L24</f>
        <v>0</v>
      </c>
      <c r="M35" s="4">
        <f t="shared" si="16"/>
        <v>0</v>
      </c>
      <c r="N35" s="14"/>
      <c r="O35" s="13">
        <f>O24</f>
        <v>-28892.086800000001</v>
      </c>
      <c r="P35" s="4">
        <f t="shared" si="17"/>
        <v>-1.704685578719542E-2</v>
      </c>
      <c r="Q35" s="5"/>
      <c r="R35" s="13">
        <f>R24</f>
        <v>-8799.0308222999556</v>
      </c>
      <c r="S35" s="4">
        <f t="shared" si="18"/>
        <v>-5.1915879435484348E-3</v>
      </c>
      <c r="T35" s="5"/>
      <c r="U35" s="13">
        <f>U24</f>
        <v>-6524.0196000000005</v>
      </c>
      <c r="V35" s="4">
        <f t="shared" si="19"/>
        <v>-3.8492900164634821E-3</v>
      </c>
      <c r="W35" s="5"/>
      <c r="X35" s="6">
        <f t="shared" si="20"/>
        <v>1679540.0469532297</v>
      </c>
      <c r="Y35" s="13">
        <f>Y24</f>
        <v>-15323.050422299886</v>
      </c>
      <c r="Z35" s="4">
        <f t="shared" si="21"/>
        <v>-9.0408779600118748E-3</v>
      </c>
      <c r="AA35" s="5"/>
    </row>
    <row r="36" spans="2:27" s="52" customFormat="1" x14ac:dyDescent="0.25">
      <c r="B36" s="49" t="s">
        <v>73</v>
      </c>
      <c r="C36" s="49"/>
      <c r="D36" s="61">
        <f>SUM(D29:D35)</f>
        <v>1106709585.3700278</v>
      </c>
      <c r="E36" s="62"/>
      <c r="F36" s="63">
        <f>SUM(F29:F35)</f>
        <v>48815865.43747206</v>
      </c>
      <c r="G36" s="8">
        <f t="shared" si="14"/>
        <v>4.4109011146903999E-2</v>
      </c>
      <c r="H36" s="59"/>
      <c r="I36" s="63">
        <f>SUM(I29:I35)</f>
        <v>-944844.52604631684</v>
      </c>
      <c r="J36" s="8">
        <f t="shared" si="15"/>
        <v>-8.5374206434690682E-4</v>
      </c>
      <c r="K36" s="5"/>
      <c r="L36" s="63">
        <f>SUM(L29:L35)</f>
        <v>45492322.419131808</v>
      </c>
      <c r="M36" s="8">
        <f t="shared" si="16"/>
        <v>4.1105926089834557E-2</v>
      </c>
      <c r="N36" s="14"/>
      <c r="O36" s="63">
        <f>SUM(O29:O35)</f>
        <v>-22562812.560205303</v>
      </c>
      <c r="P36" s="8">
        <f t="shared" si="17"/>
        <v>-2.0387292979541186E-2</v>
      </c>
      <c r="Q36" s="5"/>
      <c r="R36" s="63">
        <f>SUM(R29:R35)</f>
        <v>70800530.770352259</v>
      </c>
      <c r="S36" s="8">
        <f t="shared" si="18"/>
        <v>6.3973902192850471E-2</v>
      </c>
      <c r="T36" s="5"/>
      <c r="U36" s="63">
        <f>SUM(U29:U35)</f>
        <v>-3120955.6570753693</v>
      </c>
      <c r="V36" s="8">
        <f t="shared" si="19"/>
        <v>-2.8200312876407222E-3</v>
      </c>
      <c r="W36" s="5"/>
      <c r="X36" s="63">
        <f>SUM(X29:X35)</f>
        <v>1174389160.4833043</v>
      </c>
      <c r="Y36" s="63">
        <f>SUM(Y29:Y35)</f>
        <v>67679575.113276884</v>
      </c>
      <c r="Z36" s="8">
        <f t="shared" si="21"/>
        <v>6.1153870905209747E-2</v>
      </c>
      <c r="AA36" s="5"/>
    </row>
    <row r="37" spans="2:27" s="52" customFormat="1" x14ac:dyDescent="0.25">
      <c r="B37" s="49"/>
      <c r="C37" s="49"/>
      <c r="D37" s="49"/>
      <c r="E37" s="49"/>
      <c r="F37" s="13"/>
      <c r="G37" s="13"/>
      <c r="H37" s="59"/>
      <c r="I37" s="13"/>
      <c r="J37" s="13"/>
      <c r="K37" s="14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59"/>
      <c r="Y37" s="13"/>
      <c r="Z37" s="13"/>
      <c r="AA37" s="5"/>
    </row>
    <row r="38" spans="2:27" x14ac:dyDescent="0.25">
      <c r="B38" s="58" t="s">
        <v>74</v>
      </c>
      <c r="F38" s="64"/>
      <c r="G38" s="64"/>
      <c r="J38" s="10"/>
      <c r="K38" s="65"/>
      <c r="N38" s="66"/>
      <c r="O38" s="64"/>
      <c r="P38" s="64"/>
      <c r="Q38" s="66"/>
      <c r="R38" s="64"/>
      <c r="S38" s="64"/>
      <c r="T38" s="66"/>
      <c r="U38" s="66"/>
      <c r="V38" s="66"/>
      <c r="W38" s="66"/>
      <c r="Y38" s="64"/>
    </row>
    <row r="39" spans="2:27" x14ac:dyDescent="0.25">
      <c r="B39" s="67" t="s">
        <v>75</v>
      </c>
    </row>
    <row r="40" spans="2:27" x14ac:dyDescent="0.25">
      <c r="B40" s="58" t="s">
        <v>76</v>
      </c>
      <c r="I40" s="6"/>
    </row>
  </sheetData>
  <printOptions horizontalCentered="1"/>
  <pageMargins left="0.45" right="0.45" top="0.75" bottom="0.75" header="0.3" footer="0.3"/>
  <pageSetup scale="46" orientation="landscape" blackAndWhite="1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42" sqref="F42"/>
      <selection pane="topRight" activeCell="F42" sqref="F42"/>
      <selection pane="bottomLeft" activeCell="F42" sqref="F42"/>
      <selection pane="bottomRight" activeCell="C39" sqref="C39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77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78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79</v>
      </c>
      <c r="E6" s="3"/>
      <c r="H6" s="3"/>
      <c r="L6" s="3" t="str">
        <f>D6</f>
        <v>12ME Dec. 2024</v>
      </c>
    </row>
    <row r="7" spans="2:15" x14ac:dyDescent="0.25">
      <c r="B7" s="3"/>
      <c r="C7" s="3"/>
      <c r="D7" s="3" t="s">
        <v>7</v>
      </c>
      <c r="E7" s="3"/>
      <c r="F7" s="3" t="s">
        <v>9</v>
      </c>
      <c r="G7" s="3" t="str">
        <f>F7</f>
        <v>Sch. 141N</v>
      </c>
      <c r="H7" s="3"/>
      <c r="I7" s="3" t="s">
        <v>10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13</v>
      </c>
      <c r="D8" s="3" t="s">
        <v>14</v>
      </c>
      <c r="E8" s="3"/>
      <c r="F8" s="3" t="s">
        <v>16</v>
      </c>
      <c r="G8" s="3" t="str">
        <f>F8</f>
        <v>Rate Plan</v>
      </c>
      <c r="H8" s="3"/>
      <c r="I8" s="3" t="s">
        <v>16</v>
      </c>
      <c r="J8" s="3" t="str">
        <f>I8</f>
        <v>Rate Plan</v>
      </c>
      <c r="K8" s="3"/>
      <c r="L8" s="3" t="s">
        <v>20</v>
      </c>
      <c r="M8" s="3" t="s">
        <v>21</v>
      </c>
      <c r="N8" s="3" t="s">
        <v>21</v>
      </c>
      <c r="O8" s="3"/>
    </row>
    <row r="9" spans="2:15" x14ac:dyDescent="0.25">
      <c r="B9" s="41" t="s">
        <v>22</v>
      </c>
      <c r="C9" s="41" t="s">
        <v>23</v>
      </c>
      <c r="D9" s="41" t="s">
        <v>80</v>
      </c>
      <c r="E9" s="3"/>
      <c r="F9" s="41" t="s">
        <v>25</v>
      </c>
      <c r="G9" s="41" t="s">
        <v>26</v>
      </c>
      <c r="H9" s="3"/>
      <c r="I9" s="41" t="s">
        <v>25</v>
      </c>
      <c r="J9" s="41" t="s">
        <v>27</v>
      </c>
      <c r="K9" s="3"/>
      <c r="L9" s="41" t="s">
        <v>28</v>
      </c>
      <c r="M9" s="41" t="s">
        <v>25</v>
      </c>
      <c r="N9" s="41" t="s">
        <v>27</v>
      </c>
      <c r="O9" s="41"/>
    </row>
    <row r="10" spans="2:15" x14ac:dyDescent="0.25">
      <c r="B10" s="3" t="s">
        <v>29</v>
      </c>
      <c r="C10" s="3" t="s">
        <v>30</v>
      </c>
      <c r="D10" s="3" t="s">
        <v>31</v>
      </c>
      <c r="E10" s="3"/>
      <c r="F10" s="42" t="s">
        <v>32</v>
      </c>
      <c r="G10" s="43" t="s">
        <v>33</v>
      </c>
      <c r="H10" s="3"/>
      <c r="I10" s="42" t="s">
        <v>34</v>
      </c>
      <c r="J10" s="43" t="s">
        <v>35</v>
      </c>
      <c r="K10" s="43"/>
      <c r="L10" s="3" t="s">
        <v>81</v>
      </c>
      <c r="M10" s="42" t="s">
        <v>82</v>
      </c>
      <c r="N10" s="43" t="s">
        <v>83</v>
      </c>
      <c r="O10" s="3"/>
    </row>
    <row r="11" spans="2:15" x14ac:dyDescent="0.25">
      <c r="B11" s="34" t="s">
        <v>47</v>
      </c>
      <c r="C11" s="44" t="s">
        <v>48</v>
      </c>
      <c r="D11" s="45">
        <v>805644730.02732944</v>
      </c>
      <c r="E11" s="46"/>
      <c r="F11" s="10">
        <v>-18749100.576679997</v>
      </c>
      <c r="G11" s="4">
        <f>F11/$D11</f>
        <v>-2.3272169329580275E-2</v>
      </c>
      <c r="H11" s="47"/>
      <c r="I11" s="10">
        <v>32056357.841370009</v>
      </c>
      <c r="J11" s="4">
        <f>I11/$D11</f>
        <v>3.9789694696175298E-2</v>
      </c>
      <c r="K11" s="5"/>
      <c r="L11" s="6">
        <f>SUM(D11,F11,I11)</f>
        <v>818951987.29201949</v>
      </c>
      <c r="M11" s="10">
        <f t="shared" ref="M11:M23" si="0">L11-D11</f>
        <v>13307257.264690042</v>
      </c>
      <c r="N11" s="4">
        <f>M11/$D11</f>
        <v>1.6517525366595058E-2</v>
      </c>
      <c r="O11" s="4"/>
    </row>
    <row r="12" spans="2:15" x14ac:dyDescent="0.25">
      <c r="B12" s="34" t="s">
        <v>49</v>
      </c>
      <c r="C12" s="44">
        <v>16</v>
      </c>
      <c r="D12" s="45">
        <v>10778.302719999998</v>
      </c>
      <c r="E12" s="46"/>
      <c r="F12" s="10">
        <v>-258.95423999999997</v>
      </c>
      <c r="G12" s="4">
        <f t="shared" ref="G12:G22" si="1">F12/$D12</f>
        <v>-2.4025511875769623E-2</v>
      </c>
      <c r="H12" s="47"/>
      <c r="I12" s="10">
        <v>442.74816000000004</v>
      </c>
      <c r="J12" s="4">
        <f t="shared" ref="J12:J22" si="2">I12/$D12</f>
        <v>4.1077725454717988E-2</v>
      </c>
      <c r="K12" s="5"/>
      <c r="L12" s="6">
        <f t="shared" ref="L12:L23" si="3">SUM(D12,F12,I12)</f>
        <v>10962.096639999998</v>
      </c>
      <c r="M12" s="10">
        <f t="shared" si="0"/>
        <v>183.79392000000007</v>
      </c>
      <c r="N12" s="4">
        <f t="shared" ref="N12:N24" si="4">M12/$D12</f>
        <v>1.7052213578948365E-2</v>
      </c>
      <c r="O12" s="4"/>
    </row>
    <row r="13" spans="2:15" x14ac:dyDescent="0.25">
      <c r="B13" s="34" t="s">
        <v>50</v>
      </c>
      <c r="C13" s="44">
        <v>31</v>
      </c>
      <c r="D13" s="45">
        <v>282545662.96605837</v>
      </c>
      <c r="E13" s="46"/>
      <c r="F13" s="10">
        <v>-6613225.5742700007</v>
      </c>
      <c r="G13" s="4">
        <f t="shared" si="1"/>
        <v>-2.3405864754202345E-2</v>
      </c>
      <c r="H13" s="47"/>
      <c r="I13" s="10">
        <v>11236826.942670001</v>
      </c>
      <c r="J13" s="4">
        <f t="shared" si="2"/>
        <v>3.9769950190386955E-2</v>
      </c>
      <c r="K13" s="5"/>
      <c r="L13" s="6">
        <f t="shared" si="3"/>
        <v>287169264.33445835</v>
      </c>
      <c r="M13" s="10">
        <f t="shared" si="0"/>
        <v>4623601.3683999777</v>
      </c>
      <c r="N13" s="4">
        <f t="shared" si="4"/>
        <v>1.6364085436184526E-2</v>
      </c>
      <c r="O13" s="4"/>
    </row>
    <row r="14" spans="2:15" x14ac:dyDescent="0.25">
      <c r="B14" s="34" t="s">
        <v>51</v>
      </c>
      <c r="C14" s="44">
        <v>41</v>
      </c>
      <c r="D14" s="45">
        <v>50357861.125982843</v>
      </c>
      <c r="E14" s="46"/>
      <c r="F14" s="10">
        <v>-859543.45184999995</v>
      </c>
      <c r="G14" s="4">
        <f t="shared" si="1"/>
        <v>-1.7068704520623621E-2</v>
      </c>
      <c r="H14" s="47"/>
      <c r="I14" s="10">
        <v>1461558.32085</v>
      </c>
      <c r="J14" s="4">
        <f t="shared" si="2"/>
        <v>2.9023439204328885E-2</v>
      </c>
      <c r="K14" s="5"/>
      <c r="L14" s="6">
        <f t="shared" si="3"/>
        <v>50959875.994982846</v>
      </c>
      <c r="M14" s="10">
        <f t="shared" si="0"/>
        <v>602014.86900000274</v>
      </c>
      <c r="N14" s="4">
        <f t="shared" si="4"/>
        <v>1.1954734683705316E-2</v>
      </c>
      <c r="O14" s="4"/>
    </row>
    <row r="15" spans="2:15" x14ac:dyDescent="0.25">
      <c r="B15" s="34" t="s">
        <v>52</v>
      </c>
      <c r="C15" s="44">
        <v>85</v>
      </c>
      <c r="D15" s="45">
        <v>6343593.8612336237</v>
      </c>
      <c r="E15" s="46"/>
      <c r="F15" s="10">
        <v>-84028.855960000001</v>
      </c>
      <c r="G15" s="4">
        <f t="shared" si="1"/>
        <v>-1.3246254063254154E-2</v>
      </c>
      <c r="H15" s="47"/>
      <c r="I15" s="10">
        <v>146029.68702000001</v>
      </c>
      <c r="J15" s="4">
        <f t="shared" si="2"/>
        <v>2.3020024644453192E-2</v>
      </c>
      <c r="K15" s="5"/>
      <c r="L15" s="6">
        <f t="shared" si="3"/>
        <v>6405594.6922936235</v>
      </c>
      <c r="M15" s="10">
        <f t="shared" si="0"/>
        <v>62000.831059999764</v>
      </c>
      <c r="N15" s="4">
        <f t="shared" si="4"/>
        <v>9.7737705811989997E-3</v>
      </c>
      <c r="O15" s="4"/>
    </row>
    <row r="16" spans="2:15" x14ac:dyDescent="0.25">
      <c r="B16" s="34" t="s">
        <v>53</v>
      </c>
      <c r="C16" s="44">
        <v>86</v>
      </c>
      <c r="D16" s="45">
        <v>3618944.6412840416</v>
      </c>
      <c r="E16" s="46"/>
      <c r="F16" s="10">
        <v>-35571.363840000005</v>
      </c>
      <c r="G16" s="4">
        <f t="shared" si="1"/>
        <v>-9.829209166178042E-3</v>
      </c>
      <c r="H16" s="47"/>
      <c r="I16" s="10">
        <v>62634.145279999997</v>
      </c>
      <c r="J16" s="4">
        <f t="shared" si="2"/>
        <v>1.7307295769458553E-2</v>
      </c>
      <c r="K16" s="5"/>
      <c r="L16" s="6">
        <f t="shared" si="3"/>
        <v>3646007.4227240412</v>
      </c>
      <c r="M16" s="10">
        <f t="shared" si="0"/>
        <v>27062.781439999584</v>
      </c>
      <c r="N16" s="4">
        <f>M16/$D16</f>
        <v>7.4780866032803997E-3</v>
      </c>
      <c r="O16" s="4"/>
    </row>
    <row r="17" spans="2:16" x14ac:dyDescent="0.25">
      <c r="B17" s="34" t="s">
        <v>54</v>
      </c>
      <c r="C17" s="44">
        <v>87</v>
      </c>
      <c r="D17" s="45">
        <v>11301780.497825511</v>
      </c>
      <c r="E17" s="46"/>
      <c r="F17" s="10">
        <v>-78408.361031409833</v>
      </c>
      <c r="G17" s="4">
        <f t="shared" si="1"/>
        <v>-6.9376998647687231E-3</v>
      </c>
      <c r="H17" s="47"/>
      <c r="I17" s="10">
        <v>132872.03259093285</v>
      </c>
      <c r="J17" s="4">
        <f t="shared" si="2"/>
        <v>1.1756734491215587E-2</v>
      </c>
      <c r="K17" s="5"/>
      <c r="L17" s="6">
        <f t="shared" si="3"/>
        <v>11356244.169385035</v>
      </c>
      <c r="M17" s="10">
        <f t="shared" si="0"/>
        <v>54463.671559523791</v>
      </c>
      <c r="N17" s="4">
        <f t="shared" si="4"/>
        <v>4.8190346264469332E-3</v>
      </c>
      <c r="O17" s="4"/>
    </row>
    <row r="18" spans="2:16" x14ac:dyDescent="0.25">
      <c r="B18" s="34" t="s">
        <v>55</v>
      </c>
      <c r="C18" s="44" t="s">
        <v>56</v>
      </c>
      <c r="D18" s="45">
        <v>26280.738919183364</v>
      </c>
      <c r="E18" s="46"/>
      <c r="F18" s="10">
        <v>-910.68362999999999</v>
      </c>
      <c r="G18" s="4">
        <f t="shared" si="1"/>
        <v>-3.4652131844559952E-2</v>
      </c>
      <c r="H18" s="47"/>
      <c r="I18" s="10">
        <v>1547.3832299999999</v>
      </c>
      <c r="J18" s="4">
        <f t="shared" si="2"/>
        <v>5.8878984900630128E-2</v>
      </c>
      <c r="K18" s="5"/>
      <c r="L18" s="6">
        <f t="shared" si="3"/>
        <v>26917.438519183364</v>
      </c>
      <c r="M18" s="10">
        <f t="shared" si="0"/>
        <v>636.69959999999992</v>
      </c>
      <c r="N18" s="4">
        <f t="shared" si="4"/>
        <v>2.4226853056070176E-2</v>
      </c>
      <c r="O18" s="4"/>
    </row>
    <row r="19" spans="2:16" x14ac:dyDescent="0.25">
      <c r="B19" s="34" t="s">
        <v>57</v>
      </c>
      <c r="C19" s="34" t="s">
        <v>58</v>
      </c>
      <c r="D19" s="45">
        <v>5595623.9203457488</v>
      </c>
      <c r="E19" s="46"/>
      <c r="F19" s="10">
        <v>-340656.50689999998</v>
      </c>
      <c r="G19" s="4">
        <f t="shared" si="1"/>
        <v>-6.0879092617602347E-2</v>
      </c>
      <c r="H19" s="47"/>
      <c r="I19" s="10">
        <v>579248.61289999983</v>
      </c>
      <c r="J19" s="4">
        <f t="shared" si="2"/>
        <v>0.1035181458128102</v>
      </c>
      <c r="K19" s="5"/>
      <c r="L19" s="6">
        <f t="shared" si="3"/>
        <v>5834216.0263457485</v>
      </c>
      <c r="M19" s="10">
        <f t="shared" si="0"/>
        <v>238592.10599999968</v>
      </c>
      <c r="N19" s="4">
        <f>M19/$D19</f>
        <v>4.2639053195207818E-2</v>
      </c>
      <c r="O19" s="4"/>
    </row>
    <row r="20" spans="2:16" x14ac:dyDescent="0.25">
      <c r="B20" s="34" t="s">
        <v>59</v>
      </c>
      <c r="C20" s="34" t="s">
        <v>60</v>
      </c>
      <c r="D20" s="45">
        <v>7937198.3701639315</v>
      </c>
      <c r="E20" s="46"/>
      <c r="F20" s="10">
        <v>-487099.40132</v>
      </c>
      <c r="G20" s="4">
        <f t="shared" si="1"/>
        <v>-6.1369185776056101E-2</v>
      </c>
      <c r="H20" s="47"/>
      <c r="I20" s="10">
        <v>846506.5043400001</v>
      </c>
      <c r="J20" s="4">
        <f t="shared" si="2"/>
        <v>0.10665054152130467</v>
      </c>
      <c r="K20" s="5"/>
      <c r="L20" s="6">
        <f t="shared" si="3"/>
        <v>8296605.4731839318</v>
      </c>
      <c r="M20" s="10">
        <f t="shared" si="0"/>
        <v>359407.10302000027</v>
      </c>
      <c r="N20" s="4">
        <f t="shared" si="4"/>
        <v>4.5281355745248587E-2</v>
      </c>
      <c r="O20" s="4"/>
    </row>
    <row r="21" spans="2:16" x14ac:dyDescent="0.25">
      <c r="B21" s="34" t="s">
        <v>61</v>
      </c>
      <c r="C21" s="34" t="s">
        <v>62</v>
      </c>
      <c r="D21" s="45">
        <v>155566.98246613319</v>
      </c>
      <c r="E21" s="46"/>
      <c r="F21" s="10">
        <v>-3749.9889600000001</v>
      </c>
      <c r="G21" s="4">
        <f t="shared" si="1"/>
        <v>-2.4105301141367639E-2</v>
      </c>
      <c r="H21" s="47"/>
      <c r="I21" s="10">
        <v>6602.9898199999998</v>
      </c>
      <c r="J21" s="4">
        <f t="shared" si="2"/>
        <v>4.2444673768982213E-2</v>
      </c>
      <c r="K21" s="5"/>
      <c r="L21" s="6">
        <f t="shared" si="3"/>
        <v>158419.9833261332</v>
      </c>
      <c r="M21" s="10">
        <f t="shared" si="0"/>
        <v>2853.0008600000001</v>
      </c>
      <c r="N21" s="4">
        <f t="shared" si="4"/>
        <v>1.8339372627614578E-2</v>
      </c>
      <c r="O21" s="4"/>
    </row>
    <row r="22" spans="2:16" x14ac:dyDescent="0.25">
      <c r="B22" s="34" t="s">
        <v>63</v>
      </c>
      <c r="C22" s="34" t="s">
        <v>64</v>
      </c>
      <c r="D22" s="45">
        <v>6987163.9219547193</v>
      </c>
      <c r="E22" s="46"/>
      <c r="F22" s="10">
        <v>-295095.04001496581</v>
      </c>
      <c r="G22" s="4">
        <f t="shared" si="1"/>
        <v>-4.2233879627144977E-2</v>
      </c>
      <c r="H22" s="47"/>
      <c r="I22" s="10">
        <v>499034.31798195484</v>
      </c>
      <c r="J22" s="4">
        <f t="shared" si="2"/>
        <v>7.1421584430546137E-2</v>
      </c>
      <c r="K22" s="5"/>
      <c r="L22" s="6">
        <f t="shared" si="3"/>
        <v>7191103.1999217086</v>
      </c>
      <c r="M22" s="10">
        <f t="shared" si="0"/>
        <v>203939.2779669892</v>
      </c>
      <c r="N22" s="4">
        <f t="shared" si="4"/>
        <v>2.9187704803401181E-2</v>
      </c>
      <c r="O22" s="4"/>
    </row>
    <row r="23" spans="2:16" x14ac:dyDescent="0.25">
      <c r="B23" s="34" t="s">
        <v>65</v>
      </c>
      <c r="D23" s="45">
        <v>1676822.7883708156</v>
      </c>
      <c r="E23" s="46"/>
      <c r="F23" s="10"/>
      <c r="G23" s="4">
        <f>F23/$D23</f>
        <v>0</v>
      </c>
      <c r="H23" s="47"/>
      <c r="I23" s="10"/>
      <c r="J23" s="4">
        <f>I23/$D23</f>
        <v>0</v>
      </c>
      <c r="K23" s="5"/>
      <c r="L23" s="6">
        <f t="shared" si="3"/>
        <v>1676822.7883708156</v>
      </c>
      <c r="M23" s="10">
        <f t="shared" si="0"/>
        <v>0</v>
      </c>
      <c r="N23" s="4">
        <f t="shared" si="4"/>
        <v>0</v>
      </c>
      <c r="O23" s="5"/>
      <c r="P23" s="39"/>
    </row>
    <row r="24" spans="2:16" x14ac:dyDescent="0.25">
      <c r="B24" s="34" t="s">
        <v>21</v>
      </c>
      <c r="D24" s="48">
        <f>SUM(D11:D23)</f>
        <v>1182202008.1446545</v>
      </c>
      <c r="E24" s="11"/>
      <c r="F24" s="7">
        <f>SUM(F11:F23)</f>
        <v>-27547648.758696381</v>
      </c>
      <c r="G24" s="8">
        <f t="shared" ref="G24" si="5">F24/$D24</f>
        <v>-2.3301981022625401E-2</v>
      </c>
      <c r="H24" s="47"/>
      <c r="I24" s="7">
        <f>SUM(I11:I23)</f>
        <v>47029661.526212901</v>
      </c>
      <c r="J24" s="8">
        <f t="shared" ref="J24" si="6">I24/$D24</f>
        <v>3.9781408931982072E-2</v>
      </c>
      <c r="K24" s="5"/>
      <c r="L24" s="7">
        <f>SUM(L11:L23)</f>
        <v>1201684020.9121709</v>
      </c>
      <c r="M24" s="7">
        <f>SUM(M11:M23)</f>
        <v>19482012.767516531</v>
      </c>
      <c r="N24" s="8">
        <f t="shared" si="4"/>
        <v>1.6479427909356678E-2</v>
      </c>
      <c r="O24" s="5"/>
      <c r="P24" s="11"/>
    </row>
    <row r="25" spans="2:16" s="52" customFormat="1" x14ac:dyDescent="0.25">
      <c r="B25" s="49"/>
      <c r="C25" s="50"/>
      <c r="D25" s="50"/>
      <c r="E25" s="50"/>
      <c r="F25" s="14"/>
      <c r="G25" s="9"/>
      <c r="H25" s="9"/>
      <c r="I25" s="14"/>
      <c r="J25" s="9"/>
      <c r="K25" s="9"/>
      <c r="L25" s="9"/>
      <c r="M25" s="14"/>
      <c r="N25" s="9"/>
      <c r="O25" s="51"/>
      <c r="P25" s="57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2" customFormat="1" x14ac:dyDescent="0.25">
      <c r="B27" s="53" t="s">
        <v>66</v>
      </c>
      <c r="C27" s="54"/>
      <c r="D27" s="54"/>
      <c r="E27" s="55"/>
      <c r="F27" s="56"/>
      <c r="G27" s="12"/>
      <c r="H27" s="57"/>
      <c r="I27" s="56"/>
      <c r="J27" s="12"/>
      <c r="K27" s="12"/>
      <c r="L27" s="57"/>
      <c r="M27" s="56"/>
      <c r="N27" s="12"/>
      <c r="O27" s="51"/>
      <c r="P27" s="57"/>
    </row>
    <row r="28" spans="2:16" s="52" customFormat="1" x14ac:dyDescent="0.25">
      <c r="B28" s="58" t="s">
        <v>67</v>
      </c>
      <c r="C28" s="58"/>
      <c r="D28" s="13">
        <f>D11+D12</f>
        <v>805655508.3300494</v>
      </c>
      <c r="E28" s="14"/>
      <c r="F28" s="13">
        <f>F11+F12</f>
        <v>-18749359.530919999</v>
      </c>
      <c r="G28" s="4">
        <f t="shared" ref="G28:G35" si="7">F28/$D28</f>
        <v>-2.3272179408024393E-2</v>
      </c>
      <c r="H28" s="59"/>
      <c r="I28" s="13">
        <f>I11+I12</f>
        <v>32056800.58953001</v>
      </c>
      <c r="J28" s="4">
        <f t="shared" ref="J28:J35" si="8">I28/$D28</f>
        <v>3.978971192783981E-2</v>
      </c>
      <c r="K28" s="5"/>
      <c r="L28" s="6">
        <f t="shared" ref="L28:L34" si="9">SUM(D28,F28,I28)</f>
        <v>818962949.38865936</v>
      </c>
      <c r="M28" s="13">
        <f>M11+M12</f>
        <v>13307441.058610041</v>
      </c>
      <c r="N28" s="4">
        <f t="shared" ref="N28:N35" si="10">M28/$D28</f>
        <v>1.6517532519815453E-2</v>
      </c>
      <c r="O28" s="5"/>
      <c r="P28" s="68"/>
    </row>
    <row r="29" spans="2:16" s="52" customFormat="1" x14ac:dyDescent="0.25">
      <c r="B29" s="60" t="s">
        <v>68</v>
      </c>
      <c r="C29" s="60"/>
      <c r="D29" s="13">
        <f>D13+D18</f>
        <v>282571943.70497757</v>
      </c>
      <c r="E29" s="14"/>
      <c r="F29" s="13">
        <f>F13+F18</f>
        <v>-6614136.2579000005</v>
      </c>
      <c r="G29" s="4">
        <f t="shared" si="7"/>
        <v>-2.3406910718657775E-2</v>
      </c>
      <c r="H29" s="59"/>
      <c r="I29" s="13">
        <f>I13+I18</f>
        <v>11238374.325900001</v>
      </c>
      <c r="J29" s="4">
        <f t="shared" si="8"/>
        <v>3.9771727435309545E-2</v>
      </c>
      <c r="K29" s="5"/>
      <c r="L29" s="6">
        <f t="shared" si="9"/>
        <v>287196181.77297759</v>
      </c>
      <c r="M29" s="13">
        <f>M13+M18</f>
        <v>4624238.0679999776</v>
      </c>
      <c r="N29" s="4">
        <f t="shared" si="10"/>
        <v>1.636481671665169E-2</v>
      </c>
      <c r="O29" s="5"/>
      <c r="P29" s="57"/>
    </row>
    <row r="30" spans="2:16" s="52" customFormat="1" x14ac:dyDescent="0.25">
      <c r="B30" s="58" t="s">
        <v>69</v>
      </c>
      <c r="C30" s="58"/>
      <c r="D30" s="13">
        <f>D14+D19</f>
        <v>55953485.046328589</v>
      </c>
      <c r="E30" s="14"/>
      <c r="F30" s="13">
        <f>F14+F19</f>
        <v>-1200199.95875</v>
      </c>
      <c r="G30" s="4">
        <f t="shared" si="7"/>
        <v>-2.1449958974963823E-2</v>
      </c>
      <c r="H30" s="59"/>
      <c r="I30" s="13">
        <f>I14+I19</f>
        <v>2040806.9337499999</v>
      </c>
      <c r="J30" s="4">
        <f t="shared" si="8"/>
        <v>3.6473276544977395E-2</v>
      </c>
      <c r="K30" s="5"/>
      <c r="L30" s="6">
        <f t="shared" si="9"/>
        <v>56794092.021328583</v>
      </c>
      <c r="M30" s="13">
        <f>M14+M19</f>
        <v>840606.97500000242</v>
      </c>
      <c r="N30" s="4">
        <f t="shared" si="10"/>
        <v>1.5023317570013616E-2</v>
      </c>
      <c r="O30" s="5"/>
      <c r="P30" s="57"/>
    </row>
    <row r="31" spans="2:16" s="52" customFormat="1" x14ac:dyDescent="0.25">
      <c r="B31" s="58" t="s">
        <v>70</v>
      </c>
      <c r="C31" s="58"/>
      <c r="D31" s="13">
        <f>D15+D20</f>
        <v>14280792.231397554</v>
      </c>
      <c r="E31" s="14"/>
      <c r="F31" s="13">
        <f>F15+F20</f>
        <v>-571128.25728000002</v>
      </c>
      <c r="G31" s="4">
        <f t="shared" si="7"/>
        <v>-3.9992757266247826E-2</v>
      </c>
      <c r="H31" s="59"/>
      <c r="I31" s="13">
        <f>I15+I20</f>
        <v>992536.19136000006</v>
      </c>
      <c r="J31" s="4">
        <f t="shared" si="8"/>
        <v>6.9501479699272117E-2</v>
      </c>
      <c r="K31" s="5"/>
      <c r="L31" s="6">
        <f t="shared" si="9"/>
        <v>14702200.165477555</v>
      </c>
      <c r="M31" s="13">
        <f>M15+M20</f>
        <v>421407.93408000004</v>
      </c>
      <c r="N31" s="4">
        <f t="shared" si="10"/>
        <v>2.9508722433024291E-2</v>
      </c>
      <c r="O31" s="5"/>
      <c r="P31" s="57"/>
    </row>
    <row r="32" spans="2:16" s="52" customFormat="1" x14ac:dyDescent="0.25">
      <c r="B32" s="58" t="s">
        <v>71</v>
      </c>
      <c r="C32" s="58"/>
      <c r="D32" s="13">
        <f>D16+D21</f>
        <v>3774511.6237501749</v>
      </c>
      <c r="E32" s="14"/>
      <c r="F32" s="13">
        <f>F16+F21</f>
        <v>-39321.352800000008</v>
      </c>
      <c r="G32" s="4">
        <f t="shared" si="7"/>
        <v>-1.0417600134698271E-2</v>
      </c>
      <c r="H32" s="59"/>
      <c r="I32" s="13">
        <f>I16+I21</f>
        <v>69237.1351</v>
      </c>
      <c r="J32" s="4">
        <f t="shared" si="8"/>
        <v>1.8343336039646177E-2</v>
      </c>
      <c r="K32" s="5"/>
      <c r="L32" s="6">
        <f t="shared" si="9"/>
        <v>3804427.406050175</v>
      </c>
      <c r="M32" s="13">
        <f>M16+M21</f>
        <v>29915.782299999584</v>
      </c>
      <c r="N32" s="4">
        <f t="shared" si="10"/>
        <v>7.9257359049478004E-3</v>
      </c>
      <c r="O32" s="5"/>
      <c r="P32" s="57"/>
    </row>
    <row r="33" spans="2:16" s="52" customFormat="1" x14ac:dyDescent="0.25">
      <c r="B33" s="49" t="s">
        <v>72</v>
      </c>
      <c r="C33" s="49"/>
      <c r="D33" s="13">
        <f>D17+D22</f>
        <v>18288944.419780232</v>
      </c>
      <c r="E33" s="14"/>
      <c r="F33" s="13">
        <f>F17+F22</f>
        <v>-373503.40104637563</v>
      </c>
      <c r="G33" s="4">
        <f t="shared" si="7"/>
        <v>-2.0422359676615157E-2</v>
      </c>
      <c r="H33" s="59"/>
      <c r="I33" s="13">
        <f>I17+I22</f>
        <v>631906.35057288769</v>
      </c>
      <c r="J33" s="4">
        <f t="shared" si="8"/>
        <v>3.4551275134799768E-2</v>
      </c>
      <c r="K33" s="5"/>
      <c r="L33" s="6">
        <f t="shared" si="9"/>
        <v>18547347.369306743</v>
      </c>
      <c r="M33" s="13">
        <f>M17+M22</f>
        <v>258402.949526513</v>
      </c>
      <c r="N33" s="4">
        <f t="shared" si="10"/>
        <v>1.4128915458184659E-2</v>
      </c>
      <c r="O33" s="5"/>
      <c r="P33" s="57"/>
    </row>
    <row r="34" spans="2:16" s="52" customFormat="1" x14ac:dyDescent="0.25">
      <c r="B34" s="49" t="s">
        <v>65</v>
      </c>
      <c r="C34" s="49"/>
      <c r="D34" s="13">
        <f>D23</f>
        <v>1676822.7883708156</v>
      </c>
      <c r="E34" s="14"/>
      <c r="F34" s="13">
        <f>F23</f>
        <v>0</v>
      </c>
      <c r="G34" s="4">
        <f t="shared" si="7"/>
        <v>0</v>
      </c>
      <c r="H34" s="59"/>
      <c r="I34" s="13">
        <f>I23</f>
        <v>0</v>
      </c>
      <c r="J34" s="4">
        <f t="shared" si="8"/>
        <v>0</v>
      </c>
      <c r="K34" s="5"/>
      <c r="L34" s="6">
        <f t="shared" si="9"/>
        <v>1676822.7883708156</v>
      </c>
      <c r="M34" s="13">
        <f>M23</f>
        <v>0</v>
      </c>
      <c r="N34" s="4">
        <f t="shared" si="10"/>
        <v>0</v>
      </c>
      <c r="O34" s="5"/>
      <c r="P34" s="57"/>
    </row>
    <row r="35" spans="2:16" s="52" customFormat="1" x14ac:dyDescent="0.25">
      <c r="B35" s="49" t="s">
        <v>73</v>
      </c>
      <c r="C35" s="49"/>
      <c r="D35" s="61">
        <f>SUM(D28:D34)</f>
        <v>1182202008.1446545</v>
      </c>
      <c r="E35" s="62"/>
      <c r="F35" s="63">
        <f>SUM(F28:F34)</f>
        <v>-27547648.758696374</v>
      </c>
      <c r="G35" s="8">
        <f t="shared" si="7"/>
        <v>-2.3301981022625397E-2</v>
      </c>
      <c r="H35" s="59"/>
      <c r="I35" s="63">
        <f>SUM(I28:I34)</f>
        <v>47029661.526212893</v>
      </c>
      <c r="J35" s="8">
        <f t="shared" si="8"/>
        <v>3.9781408931982065E-2</v>
      </c>
      <c r="K35" s="5"/>
      <c r="L35" s="63">
        <f>SUM(L28:L34)</f>
        <v>1201684020.9121709</v>
      </c>
      <c r="M35" s="63">
        <f>SUM(M28:M34)</f>
        <v>19482012.767516531</v>
      </c>
      <c r="N35" s="8">
        <f t="shared" si="10"/>
        <v>1.6479427909356678E-2</v>
      </c>
      <c r="O35" s="5"/>
      <c r="P35" s="57"/>
    </row>
    <row r="36" spans="2:16" s="52" customFormat="1" x14ac:dyDescent="0.25">
      <c r="B36" s="49"/>
      <c r="C36" s="49"/>
      <c r="D36" s="49"/>
      <c r="E36" s="49"/>
      <c r="F36" s="13"/>
      <c r="G36" s="13"/>
      <c r="H36" s="59"/>
      <c r="I36" s="13"/>
      <c r="J36" s="13"/>
      <c r="K36" s="14"/>
      <c r="L36" s="59"/>
      <c r="M36" s="13"/>
      <c r="N36" s="13"/>
      <c r="O36" s="5"/>
      <c r="P36" s="57"/>
    </row>
    <row r="37" spans="2:16" x14ac:dyDescent="0.25">
      <c r="B37" s="58" t="s">
        <v>84</v>
      </c>
      <c r="F37" s="64"/>
      <c r="G37" s="64"/>
      <c r="J37" s="10"/>
      <c r="K37" s="65"/>
      <c r="M37" s="64"/>
    </row>
    <row r="38" spans="2:16" x14ac:dyDescent="0.25">
      <c r="B38" s="69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42" sqref="F42"/>
      <selection pane="topRight" activeCell="F42" sqref="F42"/>
      <selection pane="bottomLeft" activeCell="F42" sqref="F42"/>
      <selection pane="bottomRight" activeCell="F17" sqref="F17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85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86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87</v>
      </c>
      <c r="E6" s="3"/>
      <c r="H6" s="3"/>
      <c r="L6" s="3" t="str">
        <f>D6</f>
        <v>12ME Dec. 2025</v>
      </c>
    </row>
    <row r="7" spans="2:15" x14ac:dyDescent="0.25">
      <c r="B7" s="3"/>
      <c r="C7" s="3"/>
      <c r="D7" s="3" t="s">
        <v>7</v>
      </c>
      <c r="E7" s="3"/>
      <c r="F7" s="3" t="s">
        <v>9</v>
      </c>
      <c r="G7" s="3" t="str">
        <f>F7</f>
        <v>Sch. 141N</v>
      </c>
      <c r="H7" s="3"/>
      <c r="I7" s="3" t="s">
        <v>10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13</v>
      </c>
      <c r="D8" s="3" t="s">
        <v>14</v>
      </c>
      <c r="E8" s="3"/>
      <c r="F8" s="3" t="s">
        <v>16</v>
      </c>
      <c r="G8" s="3" t="str">
        <f>F8</f>
        <v>Rate Plan</v>
      </c>
      <c r="H8" s="3"/>
      <c r="I8" s="3" t="s">
        <v>16</v>
      </c>
      <c r="J8" s="3" t="str">
        <f>I8</f>
        <v>Rate Plan</v>
      </c>
      <c r="K8" s="3"/>
      <c r="L8" s="3" t="s">
        <v>20</v>
      </c>
      <c r="M8" s="3" t="s">
        <v>21</v>
      </c>
      <c r="N8" s="3" t="s">
        <v>21</v>
      </c>
      <c r="O8" s="3"/>
    </row>
    <row r="9" spans="2:15" x14ac:dyDescent="0.25">
      <c r="B9" s="41" t="s">
        <v>22</v>
      </c>
      <c r="C9" s="41" t="s">
        <v>23</v>
      </c>
      <c r="D9" s="41" t="s">
        <v>88</v>
      </c>
      <c r="E9" s="3"/>
      <c r="F9" s="41" t="s">
        <v>25</v>
      </c>
      <c r="G9" s="41" t="s">
        <v>26</v>
      </c>
      <c r="H9" s="3"/>
      <c r="I9" s="41" t="s">
        <v>25</v>
      </c>
      <c r="J9" s="41" t="s">
        <v>27</v>
      </c>
      <c r="K9" s="3"/>
      <c r="L9" s="41" t="s">
        <v>28</v>
      </c>
      <c r="M9" s="41" t="s">
        <v>25</v>
      </c>
      <c r="N9" s="41" t="s">
        <v>27</v>
      </c>
      <c r="O9" s="41"/>
    </row>
    <row r="10" spans="2:15" x14ac:dyDescent="0.25">
      <c r="B10" s="3" t="s">
        <v>29</v>
      </c>
      <c r="C10" s="3" t="s">
        <v>30</v>
      </c>
      <c r="D10" s="3" t="s">
        <v>31</v>
      </c>
      <c r="E10" s="3"/>
      <c r="F10" s="42" t="s">
        <v>32</v>
      </c>
      <c r="G10" s="43" t="s">
        <v>33</v>
      </c>
      <c r="H10" s="3"/>
      <c r="I10" s="42" t="s">
        <v>34</v>
      </c>
      <c r="J10" s="43" t="s">
        <v>35</v>
      </c>
      <c r="K10" s="43"/>
      <c r="L10" s="3" t="s">
        <v>81</v>
      </c>
      <c r="M10" s="42" t="s">
        <v>82</v>
      </c>
      <c r="N10" s="43" t="s">
        <v>83</v>
      </c>
      <c r="O10" s="3"/>
    </row>
    <row r="11" spans="2:15" x14ac:dyDescent="0.25">
      <c r="B11" s="34" t="s">
        <v>47</v>
      </c>
      <c r="C11" s="44" t="s">
        <v>48</v>
      </c>
      <c r="D11" s="45"/>
      <c r="E11" s="46"/>
      <c r="F11" s="10"/>
      <c r="G11" s="4" t="e">
        <f>F11/$D11</f>
        <v>#DIV/0!</v>
      </c>
      <c r="H11" s="47"/>
      <c r="I11" s="10"/>
      <c r="J11" s="4" t="e">
        <f>I11/$D11</f>
        <v>#DIV/0!</v>
      </c>
      <c r="K11" s="5"/>
      <c r="L11" s="6"/>
      <c r="M11" s="10">
        <f t="shared" ref="M11:M23" si="0">L11-D11</f>
        <v>0</v>
      </c>
      <c r="N11" s="4" t="e">
        <f>M11/$D11</f>
        <v>#DIV/0!</v>
      </c>
      <c r="O11" s="4"/>
    </row>
    <row r="12" spans="2:15" x14ac:dyDescent="0.25">
      <c r="B12" s="34" t="s">
        <v>49</v>
      </c>
      <c r="C12" s="44">
        <v>16</v>
      </c>
      <c r="D12" s="45"/>
      <c r="E12" s="46"/>
      <c r="F12" s="10"/>
      <c r="G12" s="4" t="e">
        <f t="shared" ref="G12:G22" si="1">F12/$D12</f>
        <v>#DIV/0!</v>
      </c>
      <c r="H12" s="47"/>
      <c r="I12" s="10"/>
      <c r="J12" s="4" t="e">
        <f t="shared" ref="J12:J22" si="2">I12/$D12</f>
        <v>#DIV/0!</v>
      </c>
      <c r="K12" s="5"/>
      <c r="L12" s="6"/>
      <c r="M12" s="10">
        <f t="shared" si="0"/>
        <v>0</v>
      </c>
      <c r="N12" s="4" t="e">
        <f t="shared" ref="N12:N24" si="3">M12/$D12</f>
        <v>#DIV/0!</v>
      </c>
      <c r="O12" s="4"/>
    </row>
    <row r="13" spans="2:15" x14ac:dyDescent="0.25">
      <c r="B13" s="34" t="s">
        <v>50</v>
      </c>
      <c r="C13" s="44">
        <v>31</v>
      </c>
      <c r="D13" s="45"/>
      <c r="E13" s="46"/>
      <c r="F13" s="10"/>
      <c r="G13" s="4" t="e">
        <f t="shared" si="1"/>
        <v>#DIV/0!</v>
      </c>
      <c r="H13" s="47"/>
      <c r="I13" s="10"/>
      <c r="J13" s="4" t="e">
        <f t="shared" si="2"/>
        <v>#DIV/0!</v>
      </c>
      <c r="K13" s="5"/>
      <c r="L13" s="6"/>
      <c r="M13" s="10">
        <f t="shared" si="0"/>
        <v>0</v>
      </c>
      <c r="N13" s="4" t="e">
        <f t="shared" si="3"/>
        <v>#DIV/0!</v>
      </c>
      <c r="O13" s="4"/>
    </row>
    <row r="14" spans="2:15" x14ac:dyDescent="0.25">
      <c r="B14" s="34" t="s">
        <v>51</v>
      </c>
      <c r="C14" s="44">
        <v>41</v>
      </c>
      <c r="D14" s="45"/>
      <c r="E14" s="46"/>
      <c r="F14" s="10"/>
      <c r="G14" s="4" t="e">
        <f t="shared" si="1"/>
        <v>#DIV/0!</v>
      </c>
      <c r="H14" s="47"/>
      <c r="I14" s="10"/>
      <c r="J14" s="4" t="e">
        <f t="shared" si="2"/>
        <v>#DIV/0!</v>
      </c>
      <c r="K14" s="5"/>
      <c r="L14" s="6"/>
      <c r="M14" s="10">
        <f t="shared" si="0"/>
        <v>0</v>
      </c>
      <c r="N14" s="4" t="e">
        <f t="shared" si="3"/>
        <v>#DIV/0!</v>
      </c>
      <c r="O14" s="4"/>
    </row>
    <row r="15" spans="2:15" x14ac:dyDescent="0.25">
      <c r="B15" s="34" t="s">
        <v>52</v>
      </c>
      <c r="C15" s="44">
        <v>85</v>
      </c>
      <c r="D15" s="45"/>
      <c r="E15" s="46"/>
      <c r="F15" s="10"/>
      <c r="G15" s="4" t="e">
        <f t="shared" si="1"/>
        <v>#DIV/0!</v>
      </c>
      <c r="H15" s="47"/>
      <c r="I15" s="10"/>
      <c r="J15" s="4" t="e">
        <f t="shared" si="2"/>
        <v>#DIV/0!</v>
      </c>
      <c r="K15" s="5"/>
      <c r="L15" s="6"/>
      <c r="M15" s="10">
        <f t="shared" si="0"/>
        <v>0</v>
      </c>
      <c r="N15" s="4" t="e">
        <f t="shared" si="3"/>
        <v>#DIV/0!</v>
      </c>
      <c r="O15" s="4"/>
    </row>
    <row r="16" spans="2:15" x14ac:dyDescent="0.25">
      <c r="B16" s="34" t="s">
        <v>53</v>
      </c>
      <c r="C16" s="44">
        <v>86</v>
      </c>
      <c r="D16" s="45"/>
      <c r="E16" s="46"/>
      <c r="F16" s="10"/>
      <c r="G16" s="4" t="e">
        <f t="shared" si="1"/>
        <v>#DIV/0!</v>
      </c>
      <c r="H16" s="47"/>
      <c r="I16" s="10"/>
      <c r="J16" s="4" t="e">
        <f t="shared" si="2"/>
        <v>#DIV/0!</v>
      </c>
      <c r="K16" s="5"/>
      <c r="L16" s="6"/>
      <c r="M16" s="10">
        <f t="shared" si="0"/>
        <v>0</v>
      </c>
      <c r="N16" s="4" t="e">
        <f>M16/$D16</f>
        <v>#DIV/0!</v>
      </c>
      <c r="O16" s="4"/>
    </row>
    <row r="17" spans="2:16" x14ac:dyDescent="0.25">
      <c r="B17" s="34" t="s">
        <v>54</v>
      </c>
      <c r="C17" s="44">
        <v>87</v>
      </c>
      <c r="D17" s="45"/>
      <c r="E17" s="46"/>
      <c r="F17" s="10"/>
      <c r="G17" s="4" t="e">
        <f t="shared" si="1"/>
        <v>#DIV/0!</v>
      </c>
      <c r="H17" s="47"/>
      <c r="I17" s="10"/>
      <c r="J17" s="4" t="e">
        <f t="shared" si="2"/>
        <v>#DIV/0!</v>
      </c>
      <c r="K17" s="5"/>
      <c r="L17" s="6"/>
      <c r="M17" s="10">
        <f t="shared" si="0"/>
        <v>0</v>
      </c>
      <c r="N17" s="4" t="e">
        <f t="shared" si="3"/>
        <v>#DIV/0!</v>
      </c>
      <c r="O17" s="4"/>
    </row>
    <row r="18" spans="2:16" x14ac:dyDescent="0.25">
      <c r="B18" s="34" t="s">
        <v>55</v>
      </c>
      <c r="C18" s="44" t="s">
        <v>56</v>
      </c>
      <c r="D18" s="45"/>
      <c r="E18" s="46"/>
      <c r="F18" s="10"/>
      <c r="G18" s="4" t="e">
        <f t="shared" si="1"/>
        <v>#DIV/0!</v>
      </c>
      <c r="H18" s="47"/>
      <c r="I18" s="10"/>
      <c r="J18" s="4" t="e">
        <f t="shared" si="2"/>
        <v>#DIV/0!</v>
      </c>
      <c r="K18" s="5"/>
      <c r="L18" s="6"/>
      <c r="M18" s="10">
        <f t="shared" si="0"/>
        <v>0</v>
      </c>
      <c r="N18" s="4" t="e">
        <f t="shared" si="3"/>
        <v>#DIV/0!</v>
      </c>
      <c r="O18" s="4"/>
    </row>
    <row r="19" spans="2:16" x14ac:dyDescent="0.25">
      <c r="B19" s="34" t="s">
        <v>57</v>
      </c>
      <c r="C19" s="34" t="s">
        <v>58</v>
      </c>
      <c r="D19" s="45"/>
      <c r="E19" s="46"/>
      <c r="F19" s="10"/>
      <c r="G19" s="4" t="e">
        <f t="shared" si="1"/>
        <v>#DIV/0!</v>
      </c>
      <c r="H19" s="47"/>
      <c r="I19" s="10"/>
      <c r="J19" s="4" t="e">
        <f t="shared" si="2"/>
        <v>#DIV/0!</v>
      </c>
      <c r="K19" s="5"/>
      <c r="L19" s="6"/>
      <c r="M19" s="10">
        <f t="shared" si="0"/>
        <v>0</v>
      </c>
      <c r="N19" s="4" t="e">
        <f>M19/$D19</f>
        <v>#DIV/0!</v>
      </c>
      <c r="O19" s="4"/>
    </row>
    <row r="20" spans="2:16" x14ac:dyDescent="0.25">
      <c r="B20" s="34" t="s">
        <v>59</v>
      </c>
      <c r="C20" s="34" t="s">
        <v>60</v>
      </c>
      <c r="D20" s="45"/>
      <c r="E20" s="46"/>
      <c r="F20" s="10"/>
      <c r="G20" s="4" t="e">
        <f t="shared" si="1"/>
        <v>#DIV/0!</v>
      </c>
      <c r="H20" s="47"/>
      <c r="I20" s="10"/>
      <c r="J20" s="4" t="e">
        <f t="shared" si="2"/>
        <v>#DIV/0!</v>
      </c>
      <c r="K20" s="5"/>
      <c r="L20" s="6"/>
      <c r="M20" s="10">
        <f t="shared" si="0"/>
        <v>0</v>
      </c>
      <c r="N20" s="4" t="e">
        <f t="shared" si="3"/>
        <v>#DIV/0!</v>
      </c>
      <c r="O20" s="4"/>
    </row>
    <row r="21" spans="2:16" x14ac:dyDescent="0.25">
      <c r="B21" s="34" t="s">
        <v>61</v>
      </c>
      <c r="C21" s="34" t="s">
        <v>62</v>
      </c>
      <c r="D21" s="45"/>
      <c r="E21" s="46"/>
      <c r="F21" s="10"/>
      <c r="G21" s="4" t="e">
        <f t="shared" si="1"/>
        <v>#DIV/0!</v>
      </c>
      <c r="H21" s="47"/>
      <c r="I21" s="10"/>
      <c r="J21" s="4" t="e">
        <f t="shared" si="2"/>
        <v>#DIV/0!</v>
      </c>
      <c r="K21" s="5"/>
      <c r="L21" s="6"/>
      <c r="M21" s="10">
        <f t="shared" si="0"/>
        <v>0</v>
      </c>
      <c r="N21" s="4" t="e">
        <f t="shared" si="3"/>
        <v>#DIV/0!</v>
      </c>
      <c r="O21" s="4"/>
    </row>
    <row r="22" spans="2:16" x14ac:dyDescent="0.25">
      <c r="B22" s="34" t="s">
        <v>63</v>
      </c>
      <c r="C22" s="34" t="s">
        <v>64</v>
      </c>
      <c r="D22" s="45"/>
      <c r="E22" s="46"/>
      <c r="F22" s="10"/>
      <c r="G22" s="4" t="e">
        <f t="shared" si="1"/>
        <v>#DIV/0!</v>
      </c>
      <c r="H22" s="47"/>
      <c r="I22" s="10"/>
      <c r="J22" s="4" t="e">
        <f t="shared" si="2"/>
        <v>#DIV/0!</v>
      </c>
      <c r="K22" s="5"/>
      <c r="L22" s="6"/>
      <c r="M22" s="10">
        <f t="shared" si="0"/>
        <v>0</v>
      </c>
      <c r="N22" s="4" t="e">
        <f t="shared" si="3"/>
        <v>#DIV/0!</v>
      </c>
      <c r="O22" s="4"/>
    </row>
    <row r="23" spans="2:16" x14ac:dyDescent="0.25">
      <c r="B23" s="34" t="s">
        <v>65</v>
      </c>
      <c r="D23" s="45"/>
      <c r="E23" s="46"/>
      <c r="F23" s="10"/>
      <c r="G23" s="4" t="e">
        <f>F23/$D23</f>
        <v>#DIV/0!</v>
      </c>
      <c r="H23" s="47"/>
      <c r="I23" s="10"/>
      <c r="J23" s="4" t="e">
        <f>I23/$D23</f>
        <v>#DIV/0!</v>
      </c>
      <c r="K23" s="5"/>
      <c r="L23" s="6"/>
      <c r="M23" s="10">
        <f t="shared" si="0"/>
        <v>0</v>
      </c>
      <c r="N23" s="4" t="e">
        <f t="shared" si="3"/>
        <v>#DIV/0!</v>
      </c>
      <c r="O23" s="5"/>
      <c r="P23" s="39"/>
    </row>
    <row r="24" spans="2:16" x14ac:dyDescent="0.25">
      <c r="B24" s="34" t="s">
        <v>21</v>
      </c>
      <c r="D24" s="48">
        <f>SUM(D11:D23)</f>
        <v>0</v>
      </c>
      <c r="E24" s="11"/>
      <c r="F24" s="7">
        <f>SUM(F11:F23)</f>
        <v>0</v>
      </c>
      <c r="G24" s="8" t="e">
        <f t="shared" ref="G24" si="4">F24/$D24</f>
        <v>#DIV/0!</v>
      </c>
      <c r="H24" s="47"/>
      <c r="I24" s="7">
        <f>SUM(I11:I23)</f>
        <v>0</v>
      </c>
      <c r="J24" s="8" t="e">
        <f t="shared" ref="J24" si="5">I24/$D24</f>
        <v>#DIV/0!</v>
      </c>
      <c r="K24" s="5"/>
      <c r="L24" s="7">
        <f>SUM(L11:L23)</f>
        <v>0</v>
      </c>
      <c r="M24" s="7">
        <f>SUM(M11:M23)</f>
        <v>0</v>
      </c>
      <c r="N24" s="8" t="e">
        <f t="shared" si="3"/>
        <v>#DIV/0!</v>
      </c>
      <c r="O24" s="5"/>
      <c r="P24" s="11"/>
    </row>
    <row r="25" spans="2:16" s="52" customFormat="1" x14ac:dyDescent="0.25">
      <c r="B25" s="49"/>
      <c r="C25" s="50"/>
      <c r="D25" s="50"/>
      <c r="E25" s="50"/>
      <c r="F25" s="14"/>
      <c r="G25" s="9"/>
      <c r="H25" s="9"/>
      <c r="I25" s="14"/>
      <c r="J25" s="9"/>
      <c r="K25" s="9"/>
      <c r="L25" s="9"/>
      <c r="M25" s="14"/>
      <c r="N25" s="9"/>
      <c r="O25" s="51"/>
      <c r="P25" s="57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2" customFormat="1" x14ac:dyDescent="0.25">
      <c r="B27" s="53" t="s">
        <v>66</v>
      </c>
      <c r="C27" s="54"/>
      <c r="D27" s="54"/>
      <c r="E27" s="55"/>
      <c r="F27" s="56"/>
      <c r="G27" s="12"/>
      <c r="H27" s="57"/>
      <c r="I27" s="56"/>
      <c r="J27" s="12"/>
      <c r="K27" s="12"/>
      <c r="L27" s="57"/>
      <c r="M27" s="56"/>
      <c r="N27" s="12"/>
      <c r="O27" s="51"/>
      <c r="P27" s="57"/>
    </row>
    <row r="28" spans="2:16" s="52" customFormat="1" x14ac:dyDescent="0.25">
      <c r="B28" s="58" t="s">
        <v>67</v>
      </c>
      <c r="C28" s="58"/>
      <c r="D28" s="13">
        <f>D11+D12</f>
        <v>0</v>
      </c>
      <c r="E28" s="14"/>
      <c r="F28" s="13">
        <f>F11+F12</f>
        <v>0</v>
      </c>
      <c r="G28" s="4" t="e">
        <f t="shared" ref="G28:G35" si="6">F28/$D28</f>
        <v>#DIV/0!</v>
      </c>
      <c r="H28" s="59"/>
      <c r="I28" s="13">
        <f>I11+I12</f>
        <v>0</v>
      </c>
      <c r="J28" s="4" t="e">
        <f t="shared" ref="J28:J35" si="7">I28/$D28</f>
        <v>#DIV/0!</v>
      </c>
      <c r="K28" s="5"/>
      <c r="L28" s="6">
        <f t="shared" ref="L28:L34" si="8">SUM(D28,F28,I28)</f>
        <v>0</v>
      </c>
      <c r="M28" s="13">
        <f>M11+M12</f>
        <v>0</v>
      </c>
      <c r="N28" s="4" t="e">
        <f t="shared" ref="N28:N35" si="9">M28/$D28</f>
        <v>#DIV/0!</v>
      </c>
      <c r="O28" s="5"/>
      <c r="P28" s="68"/>
    </row>
    <row r="29" spans="2:16" s="52" customFormat="1" x14ac:dyDescent="0.25">
      <c r="B29" s="60" t="s">
        <v>68</v>
      </c>
      <c r="C29" s="60"/>
      <c r="D29" s="13">
        <f>D13+D18</f>
        <v>0</v>
      </c>
      <c r="E29" s="14"/>
      <c r="F29" s="13">
        <f>F13+F18</f>
        <v>0</v>
      </c>
      <c r="G29" s="4" t="e">
        <f t="shared" si="6"/>
        <v>#DIV/0!</v>
      </c>
      <c r="H29" s="59"/>
      <c r="I29" s="13">
        <f>I13+I18</f>
        <v>0</v>
      </c>
      <c r="J29" s="4" t="e">
        <f t="shared" si="7"/>
        <v>#DIV/0!</v>
      </c>
      <c r="K29" s="5"/>
      <c r="L29" s="6">
        <f t="shared" si="8"/>
        <v>0</v>
      </c>
      <c r="M29" s="13">
        <f>M13+M18</f>
        <v>0</v>
      </c>
      <c r="N29" s="4" t="e">
        <f t="shared" si="9"/>
        <v>#DIV/0!</v>
      </c>
      <c r="O29" s="5"/>
      <c r="P29" s="57"/>
    </row>
    <row r="30" spans="2:16" s="52" customFormat="1" x14ac:dyDescent="0.25">
      <c r="B30" s="58" t="s">
        <v>69</v>
      </c>
      <c r="C30" s="58"/>
      <c r="D30" s="13">
        <f>D14+D19</f>
        <v>0</v>
      </c>
      <c r="E30" s="14"/>
      <c r="F30" s="13">
        <f>F14+F19</f>
        <v>0</v>
      </c>
      <c r="G30" s="4" t="e">
        <f t="shared" si="6"/>
        <v>#DIV/0!</v>
      </c>
      <c r="H30" s="59"/>
      <c r="I30" s="13">
        <f>I14+I19</f>
        <v>0</v>
      </c>
      <c r="J30" s="4" t="e">
        <f t="shared" si="7"/>
        <v>#DIV/0!</v>
      </c>
      <c r="K30" s="5"/>
      <c r="L30" s="6">
        <f t="shared" si="8"/>
        <v>0</v>
      </c>
      <c r="M30" s="13">
        <f>M14+M19</f>
        <v>0</v>
      </c>
      <c r="N30" s="4" t="e">
        <f t="shared" si="9"/>
        <v>#DIV/0!</v>
      </c>
      <c r="O30" s="5"/>
      <c r="P30" s="57"/>
    </row>
    <row r="31" spans="2:16" s="52" customFormat="1" x14ac:dyDescent="0.25">
      <c r="B31" s="58" t="s">
        <v>70</v>
      </c>
      <c r="C31" s="58"/>
      <c r="D31" s="13">
        <f>D15+D20</f>
        <v>0</v>
      </c>
      <c r="E31" s="14"/>
      <c r="F31" s="13">
        <f>F15+F20</f>
        <v>0</v>
      </c>
      <c r="G31" s="4" t="e">
        <f t="shared" si="6"/>
        <v>#DIV/0!</v>
      </c>
      <c r="H31" s="59"/>
      <c r="I31" s="13">
        <f>I15+I20</f>
        <v>0</v>
      </c>
      <c r="J31" s="4" t="e">
        <f t="shared" si="7"/>
        <v>#DIV/0!</v>
      </c>
      <c r="K31" s="5"/>
      <c r="L31" s="6">
        <f t="shared" si="8"/>
        <v>0</v>
      </c>
      <c r="M31" s="13">
        <f>M15+M20</f>
        <v>0</v>
      </c>
      <c r="N31" s="4" t="e">
        <f t="shared" si="9"/>
        <v>#DIV/0!</v>
      </c>
      <c r="O31" s="5"/>
      <c r="P31" s="57"/>
    </row>
    <row r="32" spans="2:16" s="52" customFormat="1" x14ac:dyDescent="0.25">
      <c r="B32" s="58" t="s">
        <v>71</v>
      </c>
      <c r="C32" s="58"/>
      <c r="D32" s="13">
        <f>D16+D21</f>
        <v>0</v>
      </c>
      <c r="E32" s="14"/>
      <c r="F32" s="13">
        <f>F16+F21</f>
        <v>0</v>
      </c>
      <c r="G32" s="4" t="e">
        <f t="shared" si="6"/>
        <v>#DIV/0!</v>
      </c>
      <c r="H32" s="59"/>
      <c r="I32" s="13">
        <f>I16+I21</f>
        <v>0</v>
      </c>
      <c r="J32" s="4" t="e">
        <f t="shared" si="7"/>
        <v>#DIV/0!</v>
      </c>
      <c r="K32" s="5"/>
      <c r="L32" s="6">
        <f t="shared" si="8"/>
        <v>0</v>
      </c>
      <c r="M32" s="13">
        <f>M16+M21</f>
        <v>0</v>
      </c>
      <c r="N32" s="4" t="e">
        <f t="shared" si="9"/>
        <v>#DIV/0!</v>
      </c>
      <c r="O32" s="5"/>
      <c r="P32" s="57"/>
    </row>
    <row r="33" spans="2:16" s="52" customFormat="1" x14ac:dyDescent="0.25">
      <c r="B33" s="49" t="s">
        <v>72</v>
      </c>
      <c r="C33" s="49"/>
      <c r="D33" s="13">
        <f>D17+D22</f>
        <v>0</v>
      </c>
      <c r="E33" s="14"/>
      <c r="F33" s="13">
        <f>F17+F22</f>
        <v>0</v>
      </c>
      <c r="G33" s="4" t="e">
        <f t="shared" si="6"/>
        <v>#DIV/0!</v>
      </c>
      <c r="H33" s="59"/>
      <c r="I33" s="13">
        <f>I17+I22</f>
        <v>0</v>
      </c>
      <c r="J33" s="4" t="e">
        <f t="shared" si="7"/>
        <v>#DIV/0!</v>
      </c>
      <c r="K33" s="5"/>
      <c r="L33" s="6">
        <f t="shared" si="8"/>
        <v>0</v>
      </c>
      <c r="M33" s="13">
        <f>M17+M22</f>
        <v>0</v>
      </c>
      <c r="N33" s="4" t="e">
        <f t="shared" si="9"/>
        <v>#DIV/0!</v>
      </c>
      <c r="O33" s="5"/>
      <c r="P33" s="57"/>
    </row>
    <row r="34" spans="2:16" s="52" customFormat="1" x14ac:dyDescent="0.25">
      <c r="B34" s="49" t="s">
        <v>65</v>
      </c>
      <c r="C34" s="49"/>
      <c r="D34" s="13">
        <f>D23</f>
        <v>0</v>
      </c>
      <c r="E34" s="14"/>
      <c r="F34" s="13">
        <f>F23</f>
        <v>0</v>
      </c>
      <c r="G34" s="4" t="e">
        <f t="shared" si="6"/>
        <v>#DIV/0!</v>
      </c>
      <c r="H34" s="59"/>
      <c r="I34" s="13">
        <f>I23</f>
        <v>0</v>
      </c>
      <c r="J34" s="4" t="e">
        <f t="shared" si="7"/>
        <v>#DIV/0!</v>
      </c>
      <c r="K34" s="5"/>
      <c r="L34" s="6">
        <f t="shared" si="8"/>
        <v>0</v>
      </c>
      <c r="M34" s="13">
        <f>M23</f>
        <v>0</v>
      </c>
      <c r="N34" s="4" t="e">
        <f t="shared" si="9"/>
        <v>#DIV/0!</v>
      </c>
      <c r="O34" s="5"/>
      <c r="P34" s="57"/>
    </row>
    <row r="35" spans="2:16" s="52" customFormat="1" x14ac:dyDescent="0.25">
      <c r="B35" s="49" t="s">
        <v>73</v>
      </c>
      <c r="C35" s="49"/>
      <c r="D35" s="61">
        <f>SUM(D28:D34)</f>
        <v>0</v>
      </c>
      <c r="E35" s="62"/>
      <c r="F35" s="63">
        <f>SUM(F28:F34)</f>
        <v>0</v>
      </c>
      <c r="G35" s="8" t="e">
        <f t="shared" si="6"/>
        <v>#DIV/0!</v>
      </c>
      <c r="H35" s="59"/>
      <c r="I35" s="63">
        <f>SUM(I28:I34)</f>
        <v>0</v>
      </c>
      <c r="J35" s="8" t="e">
        <f t="shared" si="7"/>
        <v>#DIV/0!</v>
      </c>
      <c r="K35" s="5"/>
      <c r="L35" s="63">
        <f>SUM(L28:L34)</f>
        <v>0</v>
      </c>
      <c r="M35" s="63">
        <f>SUM(M28:M34)</f>
        <v>0</v>
      </c>
      <c r="N35" s="8" t="e">
        <f t="shared" si="9"/>
        <v>#DIV/0!</v>
      </c>
      <c r="O35" s="5"/>
      <c r="P35" s="57"/>
    </row>
    <row r="36" spans="2:16" s="52" customFormat="1" x14ac:dyDescent="0.25">
      <c r="B36" s="49"/>
      <c r="C36" s="49"/>
      <c r="D36" s="49"/>
      <c r="E36" s="49"/>
      <c r="F36" s="13"/>
      <c r="G36" s="13"/>
      <c r="H36" s="59"/>
      <c r="I36" s="13"/>
      <c r="J36" s="13"/>
      <c r="K36" s="14"/>
      <c r="L36" s="59"/>
      <c r="M36" s="13"/>
      <c r="N36" s="13"/>
      <c r="O36" s="5"/>
      <c r="P36" s="57"/>
    </row>
    <row r="37" spans="2:16" x14ac:dyDescent="0.25">
      <c r="B37" s="58" t="s">
        <v>89</v>
      </c>
      <c r="F37" s="64"/>
      <c r="G37" s="64"/>
      <c r="J37" s="10"/>
      <c r="K37" s="65"/>
      <c r="M37" s="64"/>
    </row>
    <row r="38" spans="2:16" x14ac:dyDescent="0.25">
      <c r="B38" s="69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3"/>
  <sheetViews>
    <sheetView zoomScale="90" zoomScaleNormal="90" zoomScaleSheetLayoutView="75" workbookViewId="0">
      <selection activeCell="F42" sqref="F42"/>
    </sheetView>
  </sheetViews>
  <sheetFormatPr defaultColWidth="9.42578125" defaultRowHeight="15" x14ac:dyDescent="0.25"/>
  <cols>
    <col min="1" max="1" width="2.85546875" style="15" customWidth="1"/>
    <col min="2" max="2" width="11.28515625" style="15" customWidth="1"/>
    <col min="3" max="3" width="2.5703125" style="15" customWidth="1"/>
    <col min="4" max="4" width="11.28515625" style="15" customWidth="1"/>
    <col min="5" max="5" width="2.5703125" style="15" customWidth="1"/>
    <col min="6" max="9" width="11.28515625" style="15" customWidth="1"/>
    <col min="10" max="10" width="2.5703125" style="15" customWidth="1"/>
    <col min="11" max="13" width="12" style="15" customWidth="1"/>
    <col min="14" max="14" width="2.5703125" style="15" customWidth="1"/>
    <col min="15" max="17" width="12" style="15" customWidth="1"/>
    <col min="18" max="16384" width="9.42578125" style="15"/>
  </cols>
  <sheetData>
    <row r="1" spans="1:17" ht="15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customHeight="1" x14ac:dyDescent="0.25">
      <c r="A2" s="16"/>
      <c r="B2" s="1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customHeight="1" x14ac:dyDescent="0.25">
      <c r="A3" s="16"/>
      <c r="B3" s="1" t="s">
        <v>90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customHeight="1" x14ac:dyDescent="0.25">
      <c r="A4" s="16"/>
      <c r="B4" s="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customHeight="1" x14ac:dyDescent="0.25">
      <c r="A5" s="16"/>
      <c r="B5" s="2"/>
      <c r="C5" s="17"/>
      <c r="D5" s="17"/>
      <c r="E5" s="17"/>
      <c r="F5" s="18" t="s">
        <v>91</v>
      </c>
      <c r="G5" s="18"/>
      <c r="H5" s="18"/>
      <c r="I5" s="18"/>
      <c r="J5" s="17"/>
      <c r="K5" s="18" t="s">
        <v>92</v>
      </c>
      <c r="L5" s="18"/>
      <c r="M5" s="18"/>
      <c r="N5" s="17"/>
      <c r="O5" s="18" t="s">
        <v>93</v>
      </c>
      <c r="P5" s="18"/>
      <c r="Q5" s="18"/>
    </row>
    <row r="6" spans="1:17" ht="15" customHeight="1" x14ac:dyDescent="0.25">
      <c r="G6" s="19" t="s">
        <v>94</v>
      </c>
      <c r="H6" s="19" t="s">
        <v>94</v>
      </c>
      <c r="I6" s="19" t="s">
        <v>94</v>
      </c>
      <c r="J6" s="19"/>
      <c r="K6" s="19" t="s">
        <v>94</v>
      </c>
      <c r="L6" s="19" t="s">
        <v>94</v>
      </c>
      <c r="M6" s="19" t="s">
        <v>94</v>
      </c>
      <c r="N6" s="19"/>
      <c r="O6" s="19" t="s">
        <v>94</v>
      </c>
      <c r="P6" s="19" t="s">
        <v>94</v>
      </c>
      <c r="Q6" s="19" t="s">
        <v>94</v>
      </c>
    </row>
    <row r="7" spans="1:17" ht="15" customHeight="1" x14ac:dyDescent="0.25">
      <c r="F7" s="20"/>
      <c r="G7" s="21" t="s">
        <v>95</v>
      </c>
      <c r="H7" s="21" t="s">
        <v>96</v>
      </c>
      <c r="I7" s="21" t="s">
        <v>97</v>
      </c>
      <c r="J7" s="21"/>
      <c r="K7" s="21" t="s">
        <v>95</v>
      </c>
      <c r="L7" s="21" t="s">
        <v>96</v>
      </c>
      <c r="M7" s="21" t="s">
        <v>97</v>
      </c>
      <c r="N7" s="21"/>
      <c r="O7" s="21" t="s">
        <v>95</v>
      </c>
      <c r="P7" s="21" t="s">
        <v>96</v>
      </c>
      <c r="Q7" s="21" t="s">
        <v>97</v>
      </c>
    </row>
    <row r="8" spans="1:17" ht="15" customHeight="1" x14ac:dyDescent="0.25">
      <c r="D8" s="19" t="s">
        <v>98</v>
      </c>
      <c r="F8" s="21" t="s">
        <v>99</v>
      </c>
      <c r="G8" s="21" t="s">
        <v>100</v>
      </c>
      <c r="H8" s="21" t="s">
        <v>100</v>
      </c>
      <c r="I8" s="21" t="s">
        <v>100</v>
      </c>
      <c r="J8" s="21"/>
      <c r="K8" s="21" t="s">
        <v>100</v>
      </c>
      <c r="L8" s="21" t="s">
        <v>100</v>
      </c>
      <c r="M8" s="21" t="s">
        <v>100</v>
      </c>
      <c r="N8" s="21"/>
      <c r="O8" s="21" t="s">
        <v>100</v>
      </c>
      <c r="P8" s="21" t="s">
        <v>100</v>
      </c>
      <c r="Q8" s="21" t="s">
        <v>100</v>
      </c>
    </row>
    <row r="9" spans="1:17" ht="15" customHeight="1" x14ac:dyDescent="0.25">
      <c r="B9" s="22" t="s">
        <v>101</v>
      </c>
      <c r="D9" s="23" t="s">
        <v>102</v>
      </c>
      <c r="F9" s="24" t="s">
        <v>103</v>
      </c>
      <c r="G9" s="24" t="s">
        <v>104</v>
      </c>
      <c r="H9" s="24" t="s">
        <v>105</v>
      </c>
      <c r="I9" s="24" t="s">
        <v>105</v>
      </c>
      <c r="J9" s="21"/>
      <c r="K9" s="24" t="s">
        <v>104</v>
      </c>
      <c r="L9" s="24" t="s">
        <v>105</v>
      </c>
      <c r="M9" s="24" t="s">
        <v>105</v>
      </c>
      <c r="N9" s="21"/>
      <c r="O9" s="24" t="s">
        <v>104</v>
      </c>
      <c r="P9" s="24" t="s">
        <v>105</v>
      </c>
      <c r="Q9" s="24" t="s">
        <v>105</v>
      </c>
    </row>
    <row r="10" spans="1:17" ht="15" customHeight="1" x14ac:dyDescent="0.25">
      <c r="B10" s="25">
        <v>0</v>
      </c>
      <c r="D10" s="26">
        <v>2.1339277840482448E-2</v>
      </c>
      <c r="F10" s="27">
        <f>ROUND((($B10*'Typical Res Bill_RY#1 '!$D$31+'Typical Res Bill_RY#1 '!$D$12)),2)</f>
        <v>11.52</v>
      </c>
      <c r="G10" s="27">
        <f>ROUND((($B10*'Typical Res Bill_RY#1 '!$V$31+'Typical Res Bill_RY#1 '!$V$12)),2)</f>
        <v>12.5</v>
      </c>
      <c r="H10" s="27">
        <f>ROUND((($B10*'Typical Res Bill_RY#2'!$M$31+'Typical Res Bill_RY#2'!$M$12)),2)</f>
        <v>12.5</v>
      </c>
      <c r="I10" s="27"/>
      <c r="J10" s="27"/>
      <c r="K10" s="27">
        <f>G10-F10</f>
        <v>0.98000000000000043</v>
      </c>
      <c r="L10" s="27">
        <f t="shared" ref="L10:L35" si="0">H10-G10</f>
        <v>0</v>
      </c>
      <c r="M10" s="27"/>
      <c r="N10" s="27"/>
      <c r="O10" s="26">
        <f>K10/F10</f>
        <v>8.5069444444444489E-2</v>
      </c>
      <c r="P10" s="26">
        <f t="shared" ref="P10:P35" si="1">L10/G10</f>
        <v>0</v>
      </c>
      <c r="Q10" s="26"/>
    </row>
    <row r="11" spans="1:17" ht="15" customHeight="1" x14ac:dyDescent="0.25">
      <c r="B11" s="25">
        <v>10</v>
      </c>
      <c r="D11" s="26">
        <v>8.6434762008379296E-2</v>
      </c>
      <c r="F11" s="27">
        <f>ROUND((($B11*'Typical Res Bill_RY#1 '!$D$31+'Typical Res Bill_RY#1 '!$D$12)),2)</f>
        <v>21.55</v>
      </c>
      <c r="G11" s="27">
        <f>ROUND((($B11*'Typical Res Bill_RY#1 '!$V$31+'Typical Res Bill_RY#1 '!$V$12)),2)</f>
        <v>23.14</v>
      </c>
      <c r="H11" s="27">
        <f>ROUND((($B11*'Typical Res Bill_RY#2'!$M$31+'Typical Res Bill_RY#2'!$M$12)),2)</f>
        <v>23.34</v>
      </c>
      <c r="I11" s="27"/>
      <c r="J11" s="27"/>
      <c r="K11" s="27">
        <f t="shared" ref="K11:K35" si="2">G11-F11</f>
        <v>1.5899999999999999</v>
      </c>
      <c r="L11" s="27">
        <f t="shared" si="0"/>
        <v>0.19999999999999929</v>
      </c>
      <c r="M11" s="27"/>
      <c r="N11" s="27"/>
      <c r="O11" s="26">
        <f t="shared" ref="O11:O35" si="3">K11/F11</f>
        <v>7.3781902552204168E-2</v>
      </c>
      <c r="P11" s="26">
        <f t="shared" si="1"/>
        <v>8.6430423509074889E-3</v>
      </c>
      <c r="Q11" s="26"/>
    </row>
    <row r="12" spans="1:17" ht="15" customHeight="1" x14ac:dyDescent="0.25">
      <c r="B12" s="25">
        <v>20</v>
      </c>
      <c r="D12" s="26">
        <v>0.14576440820271019</v>
      </c>
      <c r="F12" s="27">
        <f>ROUND((($B12*'Typical Res Bill_RY#1 '!$D$31+'Typical Res Bill_RY#1 '!$D$12)),2)</f>
        <v>31.57</v>
      </c>
      <c r="G12" s="27">
        <f>ROUND((($B12*'Typical Res Bill_RY#1 '!$V$31+'Typical Res Bill_RY#1 '!$V$12)),2)</f>
        <v>33.770000000000003</v>
      </c>
      <c r="H12" s="27">
        <f>ROUND((($B12*'Typical Res Bill_RY#2'!$M$31+'Typical Res Bill_RY#2'!$M$12)),2)</f>
        <v>34.19</v>
      </c>
      <c r="I12" s="27"/>
      <c r="J12" s="27"/>
      <c r="K12" s="27">
        <f t="shared" si="2"/>
        <v>2.2000000000000028</v>
      </c>
      <c r="L12" s="27">
        <f t="shared" si="0"/>
        <v>0.4199999999999946</v>
      </c>
      <c r="M12" s="27"/>
      <c r="N12" s="27"/>
      <c r="O12" s="26">
        <f t="shared" si="3"/>
        <v>6.9686411149825878E-2</v>
      </c>
      <c r="P12" s="26">
        <f t="shared" si="1"/>
        <v>1.243707432632498E-2</v>
      </c>
      <c r="Q12" s="26"/>
    </row>
    <row r="13" spans="1:17" ht="15" customHeight="1" x14ac:dyDescent="0.25">
      <c r="B13" s="25">
        <v>30</v>
      </c>
      <c r="D13" s="26">
        <v>0.12357926957494582</v>
      </c>
      <c r="F13" s="27">
        <f>ROUND((($B13*'Typical Res Bill_RY#1 '!$D$31+'Typical Res Bill_RY#1 '!$D$12)),2)</f>
        <v>41.6</v>
      </c>
      <c r="G13" s="27">
        <f>ROUND((($B13*'Typical Res Bill_RY#1 '!$V$31+'Typical Res Bill_RY#1 '!$V$12)),2)</f>
        <v>44.41</v>
      </c>
      <c r="H13" s="27">
        <f>ROUND((($B13*'Typical Res Bill_RY#2'!$M$31+'Typical Res Bill_RY#2'!$M$12)),2)</f>
        <v>45.03</v>
      </c>
      <c r="I13" s="27"/>
      <c r="J13" s="27"/>
      <c r="K13" s="27">
        <f t="shared" si="2"/>
        <v>2.8099999999999952</v>
      </c>
      <c r="L13" s="27">
        <f t="shared" si="0"/>
        <v>0.62000000000000455</v>
      </c>
      <c r="M13" s="27"/>
      <c r="N13" s="27"/>
      <c r="O13" s="26">
        <f t="shared" si="3"/>
        <v>6.7548076923076808E-2</v>
      </c>
      <c r="P13" s="26">
        <f t="shared" si="1"/>
        <v>1.3960819635217397E-2</v>
      </c>
      <c r="Q13" s="26"/>
    </row>
    <row r="14" spans="1:17" ht="15" customHeight="1" x14ac:dyDescent="0.25">
      <c r="B14" s="25">
        <v>40</v>
      </c>
      <c r="D14" s="26">
        <v>8.4035669130151411E-2</v>
      </c>
      <c r="F14" s="27">
        <f>ROUND((($B14*'Typical Res Bill_RY#1 '!$D$31+'Typical Res Bill_RY#1 '!$D$12)),2)</f>
        <v>51.63</v>
      </c>
      <c r="G14" s="27">
        <f>ROUND((($B14*'Typical Res Bill_RY#1 '!$V$31+'Typical Res Bill_RY#1 '!$V$12)),2)</f>
        <v>55.04</v>
      </c>
      <c r="H14" s="27">
        <f>ROUND((($B14*'Typical Res Bill_RY#2'!$M$31+'Typical Res Bill_RY#2'!$M$12)),2)</f>
        <v>55.88</v>
      </c>
      <c r="I14" s="27"/>
      <c r="J14" s="27"/>
      <c r="K14" s="27">
        <f t="shared" si="2"/>
        <v>3.4099999999999966</v>
      </c>
      <c r="L14" s="27">
        <f t="shared" si="0"/>
        <v>0.84000000000000341</v>
      </c>
      <c r="M14" s="27"/>
      <c r="N14" s="27"/>
      <c r="O14" s="26">
        <f t="shared" si="3"/>
        <v>6.6046871973658661E-2</v>
      </c>
      <c r="P14" s="26">
        <f t="shared" si="1"/>
        <v>1.5261627906976806E-2</v>
      </c>
      <c r="Q14" s="26"/>
    </row>
    <row r="15" spans="1:17" ht="15" customHeight="1" x14ac:dyDescent="0.25">
      <c r="B15" s="25">
        <v>50</v>
      </c>
      <c r="D15" s="26">
        <v>6.5732828008480529E-2</v>
      </c>
      <c r="F15" s="27">
        <f>ROUND((($B15*'Typical Res Bill_RY#1 '!$D$31+'Typical Res Bill_RY#1 '!$D$12)),2)</f>
        <v>61.65</v>
      </c>
      <c r="G15" s="27">
        <f>ROUND((($B15*'Typical Res Bill_RY#1 '!$V$31+'Typical Res Bill_RY#1 '!$V$12)),2)</f>
        <v>65.680000000000007</v>
      </c>
      <c r="H15" s="27">
        <f>ROUND((($B15*'Typical Res Bill_RY#2'!$M$31+'Typical Res Bill_RY#2'!$M$12)),2)</f>
        <v>66.72</v>
      </c>
      <c r="I15" s="27"/>
      <c r="J15" s="27"/>
      <c r="K15" s="27">
        <f t="shared" si="2"/>
        <v>4.0300000000000082</v>
      </c>
      <c r="L15" s="27">
        <f t="shared" si="0"/>
        <v>1.039999999999992</v>
      </c>
      <c r="M15" s="27"/>
      <c r="N15" s="27"/>
      <c r="O15" s="26">
        <f t="shared" si="3"/>
        <v>6.5369018653690325E-2</v>
      </c>
      <c r="P15" s="26">
        <f t="shared" si="1"/>
        <v>1.5834348355663701E-2</v>
      </c>
      <c r="Q15" s="26"/>
    </row>
    <row r="16" spans="1:17" ht="15" customHeight="1" x14ac:dyDescent="0.25">
      <c r="B16" s="25">
        <v>60</v>
      </c>
      <c r="C16" s="15" t="s">
        <v>106</v>
      </c>
      <c r="D16" s="26">
        <v>5.7745522703874105E-2</v>
      </c>
      <c r="F16" s="27">
        <f>ROUND((($B16*'Typical Res Bill_RY#1 '!$D$31+'Typical Res Bill_RY#1 '!$D$12)),2)</f>
        <v>71.680000000000007</v>
      </c>
      <c r="G16" s="27">
        <f>ROUND((($B16*'Typical Res Bill_RY#1 '!$V$31+'Typical Res Bill_RY#1 '!$V$12)),2)</f>
        <v>76.31</v>
      </c>
      <c r="H16" s="27">
        <f>ROUND((($B16*'Typical Res Bill_RY#2'!$M$31+'Typical Res Bill_RY#2'!$M$12)),2)</f>
        <v>77.56</v>
      </c>
      <c r="I16" s="27"/>
      <c r="J16" s="27"/>
      <c r="K16" s="27">
        <f t="shared" si="2"/>
        <v>4.6299999999999955</v>
      </c>
      <c r="L16" s="27">
        <f t="shared" si="0"/>
        <v>1.25</v>
      </c>
      <c r="M16" s="27"/>
      <c r="N16" s="27"/>
      <c r="O16" s="26">
        <f t="shared" si="3"/>
        <v>6.4592633928571355E-2</v>
      </c>
      <c r="P16" s="26">
        <f t="shared" si="1"/>
        <v>1.6380553007469531E-2</v>
      </c>
      <c r="Q16" s="26"/>
    </row>
    <row r="17" spans="2:17" ht="15" customHeight="1" x14ac:dyDescent="0.25">
      <c r="B17" s="25">
        <v>70</v>
      </c>
      <c r="D17" s="26">
        <v>5.3409873037391642E-2</v>
      </c>
      <c r="F17" s="27">
        <f>ROUND((($B17*'Typical Res Bill_RY#1 '!$D$31+'Typical Res Bill_RY#1 '!$D$12)),2)</f>
        <v>81.709999999999994</v>
      </c>
      <c r="G17" s="27">
        <f>ROUND((($B17*'Typical Res Bill_RY#1 '!$V$31+'Typical Res Bill_RY#1 '!$V$12)),2)</f>
        <v>86.95</v>
      </c>
      <c r="H17" s="27">
        <f>ROUND((($B17*'Typical Res Bill_RY#2'!$M$31+'Typical Res Bill_RY#2'!$M$12)),2)</f>
        <v>88.41</v>
      </c>
      <c r="I17" s="27"/>
      <c r="J17" s="27"/>
      <c r="K17" s="27">
        <f t="shared" si="2"/>
        <v>5.2400000000000091</v>
      </c>
      <c r="L17" s="27">
        <f t="shared" si="0"/>
        <v>1.4599999999999937</v>
      </c>
      <c r="M17" s="27"/>
      <c r="N17" s="27"/>
      <c r="O17" s="26">
        <f t="shared" si="3"/>
        <v>6.4129237547423931E-2</v>
      </c>
      <c r="P17" s="26">
        <f t="shared" si="1"/>
        <v>1.6791259344450762E-2</v>
      </c>
      <c r="Q17" s="26"/>
    </row>
    <row r="18" spans="2:17" ht="15" customHeight="1" x14ac:dyDescent="0.25">
      <c r="B18" s="25">
        <v>80</v>
      </c>
      <c r="D18" s="26">
        <v>5.0728374324446317E-2</v>
      </c>
      <c r="F18" s="27">
        <f>ROUND((($B18*'Typical Res Bill_RY#1 '!$D$31+'Typical Res Bill_RY#1 '!$D$12)),2)</f>
        <v>91.73</v>
      </c>
      <c r="G18" s="27">
        <f>ROUND((($B18*'Typical Res Bill_RY#1 '!$V$31+'Typical Res Bill_RY#1 '!$V$12)),2)</f>
        <v>97.59</v>
      </c>
      <c r="H18" s="27">
        <f>ROUND((($B18*'Typical Res Bill_RY#2'!$M$31+'Typical Res Bill_RY#2'!$M$12)),2)</f>
        <v>99.25</v>
      </c>
      <c r="I18" s="27"/>
      <c r="J18" s="27"/>
      <c r="K18" s="27">
        <f t="shared" si="2"/>
        <v>5.8599999999999994</v>
      </c>
      <c r="L18" s="27">
        <f t="shared" si="0"/>
        <v>1.6599999999999966</v>
      </c>
      <c r="M18" s="27"/>
      <c r="N18" s="27"/>
      <c r="O18" s="26">
        <f t="shared" si="3"/>
        <v>6.3883135288346229E-2</v>
      </c>
      <c r="P18" s="26">
        <f t="shared" si="1"/>
        <v>1.7009939542985925E-2</v>
      </c>
      <c r="Q18" s="26"/>
    </row>
    <row r="19" spans="2:17" ht="15" customHeight="1" x14ac:dyDescent="0.25">
      <c r="B19" s="25">
        <v>90</v>
      </c>
      <c r="D19" s="26">
        <v>4.8666477769933172E-2</v>
      </c>
      <c r="F19" s="27">
        <f>ROUND((($B19*'Typical Res Bill_RY#1 '!$D$31+'Typical Res Bill_RY#1 '!$D$12)),2)</f>
        <v>101.76</v>
      </c>
      <c r="G19" s="27">
        <f>ROUND((($B19*'Typical Res Bill_RY#1 '!$V$31+'Typical Res Bill_RY#1 '!$V$12)),2)</f>
        <v>108.22</v>
      </c>
      <c r="H19" s="27">
        <f>ROUND((($B19*'Typical Res Bill_RY#2'!$M$31+'Typical Res Bill_RY#2'!$M$12)),2)</f>
        <v>110.1</v>
      </c>
      <c r="I19" s="27"/>
      <c r="J19" s="27"/>
      <c r="K19" s="27">
        <f t="shared" si="2"/>
        <v>6.4599999999999937</v>
      </c>
      <c r="L19" s="27">
        <f t="shared" si="0"/>
        <v>1.8799999999999955</v>
      </c>
      <c r="M19" s="27"/>
      <c r="N19" s="27"/>
      <c r="O19" s="26">
        <f t="shared" si="3"/>
        <v>6.3482704402515661E-2</v>
      </c>
      <c r="P19" s="26">
        <f t="shared" si="1"/>
        <v>1.7372019959342039E-2</v>
      </c>
      <c r="Q19" s="26"/>
    </row>
    <row r="20" spans="2:17" ht="15" customHeight="1" x14ac:dyDescent="0.25">
      <c r="B20" s="25">
        <v>100</v>
      </c>
      <c r="D20" s="26">
        <v>4.5571910951366396E-2</v>
      </c>
      <c r="F20" s="27">
        <f>ROUND((($B20*'Typical Res Bill_RY#1 '!$D$31+'Typical Res Bill_RY#1 '!$D$12)),2)</f>
        <v>111.79</v>
      </c>
      <c r="G20" s="27">
        <f>ROUND((($B20*'Typical Res Bill_RY#1 '!$V$31+'Typical Res Bill_RY#1 '!$V$12)),2)</f>
        <v>118.86</v>
      </c>
      <c r="H20" s="27">
        <f>ROUND((($B20*'Typical Res Bill_RY#2'!$M$31+'Typical Res Bill_RY#2'!$M$12)),2)</f>
        <v>120.94</v>
      </c>
      <c r="I20" s="27"/>
      <c r="J20" s="27"/>
      <c r="K20" s="27">
        <f t="shared" si="2"/>
        <v>7.0699999999999932</v>
      </c>
      <c r="L20" s="27">
        <f t="shared" si="0"/>
        <v>2.0799999999999983</v>
      </c>
      <c r="M20" s="27"/>
      <c r="N20" s="27"/>
      <c r="O20" s="26">
        <f t="shared" si="3"/>
        <v>6.3243581715716909E-2</v>
      </c>
      <c r="P20" s="26">
        <f t="shared" si="1"/>
        <v>1.7499579337035154E-2</v>
      </c>
      <c r="Q20" s="26"/>
    </row>
    <row r="21" spans="2:17" ht="15" customHeight="1" x14ac:dyDescent="0.25">
      <c r="B21" s="25">
        <v>110</v>
      </c>
      <c r="D21" s="26">
        <v>4.1214240726448831E-2</v>
      </c>
      <c r="F21" s="27">
        <f>ROUND((($B21*'Typical Res Bill_RY#1 '!$D$31+'Typical Res Bill_RY#1 '!$D$12)),2)</f>
        <v>121.81</v>
      </c>
      <c r="G21" s="27">
        <f>ROUND((($B21*'Typical Res Bill_RY#1 '!$V$31+'Typical Res Bill_RY#1 '!$V$12)),2)</f>
        <v>129.49</v>
      </c>
      <c r="H21" s="27">
        <f>ROUND((($B21*'Typical Res Bill_RY#2'!$M$31+'Typical Res Bill_RY#2'!$M$12)),2)</f>
        <v>131.78</v>
      </c>
      <c r="I21" s="27"/>
      <c r="J21" s="27"/>
      <c r="K21" s="27">
        <f t="shared" si="2"/>
        <v>7.6800000000000068</v>
      </c>
      <c r="L21" s="27">
        <f t="shared" si="0"/>
        <v>2.289999999999992</v>
      </c>
      <c r="M21" s="27"/>
      <c r="N21" s="27"/>
      <c r="O21" s="26">
        <f t="shared" si="3"/>
        <v>6.304901075445371E-2</v>
      </c>
      <c r="P21" s="26">
        <f t="shared" si="1"/>
        <v>1.7684763302185436E-2</v>
      </c>
      <c r="Q21" s="26"/>
    </row>
    <row r="22" spans="2:17" ht="15" customHeight="1" x14ac:dyDescent="0.25">
      <c r="B22" s="25">
        <v>120</v>
      </c>
      <c r="D22" s="26">
        <v>3.5529283950926506E-2</v>
      </c>
      <c r="F22" s="27">
        <f>ROUND((($B22*'Typical Res Bill_RY#1 '!$D$31+'Typical Res Bill_RY#1 '!$D$12)),2)</f>
        <v>131.84</v>
      </c>
      <c r="G22" s="27">
        <f>ROUND((($B22*'Typical Res Bill_RY#1 '!$V$31+'Typical Res Bill_RY#1 '!$V$12)),2)</f>
        <v>140.13</v>
      </c>
      <c r="H22" s="27">
        <f>ROUND((($B22*'Typical Res Bill_RY#2'!$M$31+'Typical Res Bill_RY#2'!$M$12)),2)</f>
        <v>142.63</v>
      </c>
      <c r="I22" s="27"/>
      <c r="J22" s="27"/>
      <c r="K22" s="27">
        <f t="shared" si="2"/>
        <v>8.289999999999992</v>
      </c>
      <c r="L22" s="27">
        <f t="shared" si="0"/>
        <v>2.5</v>
      </c>
      <c r="M22" s="27"/>
      <c r="N22" s="27"/>
      <c r="O22" s="26">
        <f t="shared" si="3"/>
        <v>6.2879247572815475E-2</v>
      </c>
      <c r="P22" s="26">
        <f t="shared" si="1"/>
        <v>1.7840576607435953E-2</v>
      </c>
      <c r="Q22" s="26"/>
    </row>
    <row r="23" spans="2:17" ht="15" customHeight="1" x14ac:dyDescent="0.25">
      <c r="B23" s="25">
        <v>130</v>
      </c>
      <c r="D23" s="26">
        <v>2.9627252476138743E-2</v>
      </c>
      <c r="F23" s="27">
        <f>ROUND((($B23*'Typical Res Bill_RY#1 '!$D$31+'Typical Res Bill_RY#1 '!$D$12)),2)</f>
        <v>141.87</v>
      </c>
      <c r="G23" s="27">
        <f>ROUND((($B23*'Typical Res Bill_RY#1 '!$V$31+'Typical Res Bill_RY#1 '!$V$12)),2)</f>
        <v>150.77000000000001</v>
      </c>
      <c r="H23" s="27">
        <f>ROUND((($B23*'Typical Res Bill_RY#2'!$M$31+'Typical Res Bill_RY#2'!$M$12)),2)</f>
        <v>153.47</v>
      </c>
      <c r="I23" s="27"/>
      <c r="J23" s="27"/>
      <c r="K23" s="27">
        <f t="shared" si="2"/>
        <v>8.9000000000000057</v>
      </c>
      <c r="L23" s="27">
        <f t="shared" si="0"/>
        <v>2.6999999999999886</v>
      </c>
      <c r="M23" s="27"/>
      <c r="N23" s="27"/>
      <c r="O23" s="26">
        <f t="shared" si="3"/>
        <v>6.2733488404877746E-2</v>
      </c>
      <c r="P23" s="26">
        <f t="shared" si="1"/>
        <v>1.7908071897592283E-2</v>
      </c>
      <c r="Q23" s="26"/>
    </row>
    <row r="24" spans="2:17" ht="15" customHeight="1" x14ac:dyDescent="0.25">
      <c r="B24" s="25">
        <v>140</v>
      </c>
      <c r="D24" s="26">
        <v>2.4005539579344717E-2</v>
      </c>
      <c r="F24" s="27">
        <f>ROUND((($B24*'Typical Res Bill_RY#1 '!$D$31+'Typical Res Bill_RY#1 '!$D$12)),2)</f>
        <v>151.9</v>
      </c>
      <c r="G24" s="27">
        <f>ROUND((($B24*'Typical Res Bill_RY#1 '!$V$31+'Typical Res Bill_RY#1 '!$V$12)),2)</f>
        <v>161.4</v>
      </c>
      <c r="H24" s="27">
        <f>ROUND((($B24*'Typical Res Bill_RY#2'!$M$31+'Typical Res Bill_RY#2'!$M$12)),2)</f>
        <v>164.31</v>
      </c>
      <c r="I24" s="27"/>
      <c r="J24" s="27"/>
      <c r="K24" s="27">
        <f t="shared" si="2"/>
        <v>9.5</v>
      </c>
      <c r="L24" s="27">
        <f t="shared" si="0"/>
        <v>2.9099999999999966</v>
      </c>
      <c r="M24" s="27"/>
      <c r="N24" s="27"/>
      <c r="O24" s="26">
        <f t="shared" si="3"/>
        <v>6.2541145490454239E-2</v>
      </c>
      <c r="P24" s="26">
        <f t="shared" si="1"/>
        <v>1.8029739776951652E-2</v>
      </c>
      <c r="Q24" s="26"/>
    </row>
    <row r="25" spans="2:17" ht="15" customHeight="1" x14ac:dyDescent="0.25">
      <c r="B25" s="25">
        <v>150</v>
      </c>
      <c r="D25" s="26">
        <v>1.9050392117266259E-2</v>
      </c>
      <c r="F25" s="27">
        <f>ROUND((($B25*'Typical Res Bill_RY#1 '!$D$31+'Typical Res Bill_RY#1 '!$D$12)),2)</f>
        <v>161.91999999999999</v>
      </c>
      <c r="G25" s="27">
        <f>ROUND((($B25*'Typical Res Bill_RY#1 '!$V$31+'Typical Res Bill_RY#1 '!$V$12)),2)</f>
        <v>172.04</v>
      </c>
      <c r="H25" s="27">
        <f>ROUND((($B25*'Typical Res Bill_RY#2'!$M$31+'Typical Res Bill_RY#2'!$M$12)),2)</f>
        <v>175.16</v>
      </c>
      <c r="I25" s="27"/>
      <c r="J25" s="27"/>
      <c r="K25" s="27">
        <f t="shared" si="2"/>
        <v>10.120000000000005</v>
      </c>
      <c r="L25" s="27">
        <f t="shared" si="0"/>
        <v>3.1200000000000045</v>
      </c>
      <c r="M25" s="27"/>
      <c r="N25" s="27"/>
      <c r="O25" s="26">
        <f t="shared" si="3"/>
        <v>6.2500000000000028E-2</v>
      </c>
      <c r="P25" s="26">
        <f t="shared" si="1"/>
        <v>1.8135317368053967E-2</v>
      </c>
      <c r="Q25" s="26"/>
    </row>
    <row r="26" spans="2:17" ht="15" customHeight="1" x14ac:dyDescent="0.25">
      <c r="B26" s="25">
        <v>160</v>
      </c>
      <c r="D26" s="26">
        <v>1.4726952902617472E-2</v>
      </c>
      <c r="F26" s="27">
        <f>ROUND((($B26*'Typical Res Bill_RY#1 '!$D$31+'Typical Res Bill_RY#1 '!$D$12)),2)</f>
        <v>171.95</v>
      </c>
      <c r="G26" s="27">
        <f>ROUND((($B26*'Typical Res Bill_RY#1 '!$V$31+'Typical Res Bill_RY#1 '!$V$12)),2)</f>
        <v>182.67</v>
      </c>
      <c r="H26" s="27">
        <f>ROUND((($B26*'Typical Res Bill_RY#2'!$M$31+'Typical Res Bill_RY#2'!$M$12)),2)</f>
        <v>186</v>
      </c>
      <c r="I26" s="27"/>
      <c r="J26" s="27"/>
      <c r="K26" s="27">
        <f t="shared" si="2"/>
        <v>10.719999999999999</v>
      </c>
      <c r="L26" s="27">
        <f t="shared" si="0"/>
        <v>3.3300000000000125</v>
      </c>
      <c r="M26" s="27"/>
      <c r="N26" s="27"/>
      <c r="O26" s="26">
        <f t="shared" si="3"/>
        <v>6.23437045652806E-2</v>
      </c>
      <c r="P26" s="26">
        <f t="shared" si="1"/>
        <v>1.8229594350468128E-2</v>
      </c>
      <c r="Q26" s="26"/>
    </row>
    <row r="27" spans="2:17" ht="15" customHeight="1" x14ac:dyDescent="0.25">
      <c r="B27" s="25">
        <v>170</v>
      </c>
      <c r="D27" s="26">
        <v>1.1404144561313428E-2</v>
      </c>
      <c r="F27" s="27">
        <f>ROUND((($B27*'Typical Res Bill_RY#1 '!$D$31+'Typical Res Bill_RY#1 '!$D$12)),2)</f>
        <v>181.98</v>
      </c>
      <c r="G27" s="27">
        <f>ROUND((($B27*'Typical Res Bill_RY#1 '!$V$31+'Typical Res Bill_RY#1 '!$V$12)),2)</f>
        <v>193.31</v>
      </c>
      <c r="H27" s="27">
        <f>ROUND((($B27*'Typical Res Bill_RY#2'!$M$31+'Typical Res Bill_RY#2'!$M$12)),2)</f>
        <v>196.85</v>
      </c>
      <c r="I27" s="27"/>
      <c r="J27" s="27"/>
      <c r="K27" s="27">
        <f t="shared" si="2"/>
        <v>11.330000000000013</v>
      </c>
      <c r="L27" s="27">
        <f t="shared" si="0"/>
        <v>3.539999999999992</v>
      </c>
      <c r="M27" s="27"/>
      <c r="N27" s="27"/>
      <c r="O27" s="26">
        <f t="shared" si="3"/>
        <v>6.2259588965820491E-2</v>
      </c>
      <c r="P27" s="26">
        <f t="shared" si="1"/>
        <v>1.8312554963530039E-2</v>
      </c>
      <c r="Q27" s="26"/>
    </row>
    <row r="28" spans="2:17" ht="15" customHeight="1" x14ac:dyDescent="0.25">
      <c r="B28" s="25">
        <v>180</v>
      </c>
      <c r="D28" s="26">
        <v>8.7338126718399332E-3</v>
      </c>
      <c r="F28" s="27">
        <f>ROUND((($B28*'Typical Res Bill_RY#1 '!$D$31+'Typical Res Bill_RY#1 '!$D$12)),2)</f>
        <v>192</v>
      </c>
      <c r="G28" s="27">
        <f>ROUND((($B28*'Typical Res Bill_RY#1 '!$V$31+'Typical Res Bill_RY#1 '!$V$12)),2)</f>
        <v>203.94</v>
      </c>
      <c r="H28" s="27">
        <f>ROUND((($B28*'Typical Res Bill_RY#2'!$M$31+'Typical Res Bill_RY#2'!$M$12)),2)</f>
        <v>207.69</v>
      </c>
      <c r="I28" s="27"/>
      <c r="J28" s="27"/>
      <c r="K28" s="27">
        <f t="shared" si="2"/>
        <v>11.939999999999998</v>
      </c>
      <c r="L28" s="27">
        <f t="shared" si="0"/>
        <v>3.75</v>
      </c>
      <c r="M28" s="27"/>
      <c r="N28" s="27"/>
      <c r="O28" s="26">
        <f t="shared" si="3"/>
        <v>6.2187499999999986E-2</v>
      </c>
      <c r="P28" s="26">
        <f t="shared" si="1"/>
        <v>1.8387761106207708E-2</v>
      </c>
      <c r="Q28" s="26"/>
    </row>
    <row r="29" spans="2:17" ht="15" customHeight="1" x14ac:dyDescent="0.25">
      <c r="B29" s="25">
        <v>190</v>
      </c>
      <c r="D29" s="26">
        <v>6.6665936126813373E-3</v>
      </c>
      <c r="F29" s="27">
        <f>ROUND((($B29*'Typical Res Bill_RY#1 '!$D$31+'Typical Res Bill_RY#1 '!$D$12)),2)</f>
        <v>202.03</v>
      </c>
      <c r="G29" s="27">
        <f>ROUND((($B29*'Typical Res Bill_RY#1 '!$V$31+'Typical Res Bill_RY#1 '!$V$12)),2)</f>
        <v>214.58</v>
      </c>
      <c r="H29" s="27">
        <f>ROUND((($B29*'Typical Res Bill_RY#2'!$M$31+'Typical Res Bill_RY#2'!$M$12)),2)</f>
        <v>218.53</v>
      </c>
      <c r="I29" s="27"/>
      <c r="J29" s="27"/>
      <c r="K29" s="27">
        <f t="shared" si="2"/>
        <v>12.550000000000011</v>
      </c>
      <c r="L29" s="27">
        <f t="shared" si="0"/>
        <v>3.9499999999999886</v>
      </c>
      <c r="M29" s="27"/>
      <c r="N29" s="27"/>
      <c r="O29" s="26">
        <f t="shared" si="3"/>
        <v>6.2119487204870621E-2</v>
      </c>
      <c r="P29" s="26">
        <f t="shared" si="1"/>
        <v>1.8408052940628149E-2</v>
      </c>
      <c r="Q29" s="26"/>
    </row>
    <row r="30" spans="2:17" ht="15" customHeight="1" x14ac:dyDescent="0.25">
      <c r="B30" s="25">
        <v>200</v>
      </c>
      <c r="D30" s="26">
        <v>5.1327730092658548E-3</v>
      </c>
      <c r="F30" s="27">
        <f>ROUND((($B30*'Typical Res Bill_RY#1 '!$D$31+'Typical Res Bill_RY#1 '!$D$12)),2)</f>
        <v>212.06</v>
      </c>
      <c r="G30" s="27">
        <f>ROUND((($B30*'Typical Res Bill_RY#1 '!$V$31+'Typical Res Bill_RY#1 '!$V$12)),2)</f>
        <v>225.22</v>
      </c>
      <c r="H30" s="27">
        <f>ROUND((($B30*'Typical Res Bill_RY#2'!$M$31+'Typical Res Bill_RY#2'!$M$12)),2)</f>
        <v>229.38</v>
      </c>
      <c r="I30" s="27"/>
      <c r="J30" s="27"/>
      <c r="K30" s="27">
        <f t="shared" si="2"/>
        <v>13.159999999999997</v>
      </c>
      <c r="L30" s="27">
        <f t="shared" si="0"/>
        <v>4.1599999999999966</v>
      </c>
      <c r="M30" s="27"/>
      <c r="N30" s="27"/>
      <c r="O30" s="26">
        <f t="shared" si="3"/>
        <v>6.2057908139205871E-2</v>
      </c>
      <c r="P30" s="26">
        <f t="shared" si="1"/>
        <v>1.8470828523221725E-2</v>
      </c>
      <c r="Q30" s="26"/>
    </row>
    <row r="31" spans="2:17" ht="15" customHeight="1" x14ac:dyDescent="0.25">
      <c r="B31" s="25">
        <v>210</v>
      </c>
      <c r="C31" s="15" t="s">
        <v>107</v>
      </c>
      <c r="D31" s="26">
        <v>3.9329134816433594E-3</v>
      </c>
      <c r="F31" s="27">
        <f>ROUND((($B31*'Typical Res Bill_RY#1 '!$D$31+'Typical Res Bill_RY#1 '!$D$12)),2)</f>
        <v>222.08</v>
      </c>
      <c r="G31" s="27">
        <f>ROUND((($B31*'Typical Res Bill_RY#1 '!$V$31+'Typical Res Bill_RY#1 '!$V$12)),2)</f>
        <v>235.85</v>
      </c>
      <c r="H31" s="27">
        <f>ROUND((($B31*'Typical Res Bill_RY#2'!$M$31+'Typical Res Bill_RY#2'!$M$12)),2)</f>
        <v>240.22</v>
      </c>
      <c r="I31" s="27"/>
      <c r="J31" s="27"/>
      <c r="K31" s="27">
        <f t="shared" si="2"/>
        <v>13.769999999999982</v>
      </c>
      <c r="L31" s="27">
        <f t="shared" si="0"/>
        <v>4.3700000000000045</v>
      </c>
      <c r="M31" s="27"/>
      <c r="N31" s="27"/>
      <c r="O31" s="26">
        <f t="shared" si="3"/>
        <v>6.2004682997118067E-2</v>
      </c>
      <c r="P31" s="26">
        <f t="shared" si="1"/>
        <v>1.8528725885096478E-2</v>
      </c>
      <c r="Q31" s="26"/>
    </row>
    <row r="32" spans="2:17" ht="15" customHeight="1" x14ac:dyDescent="0.25">
      <c r="B32" s="25">
        <v>220</v>
      </c>
      <c r="D32" s="26">
        <v>3.0481253564643125E-3</v>
      </c>
      <c r="F32" s="27">
        <f>ROUND((($B32*'Typical Res Bill_RY#1 '!$D$31+'Typical Res Bill_RY#1 '!$D$12)),2)</f>
        <v>232.11</v>
      </c>
      <c r="G32" s="27">
        <f>ROUND((($B32*'Typical Res Bill_RY#1 '!$V$31+'Typical Res Bill_RY#1 '!$V$12)),2)</f>
        <v>246.49</v>
      </c>
      <c r="H32" s="27">
        <f>ROUND((($B32*'Typical Res Bill_RY#2'!$M$31+'Typical Res Bill_RY#2'!$M$12)),2)</f>
        <v>251.07</v>
      </c>
      <c r="I32" s="27"/>
      <c r="J32" s="27"/>
      <c r="K32" s="27">
        <f t="shared" si="2"/>
        <v>14.379999999999995</v>
      </c>
      <c r="L32" s="27">
        <f t="shared" si="0"/>
        <v>4.5799999999999841</v>
      </c>
      <c r="M32" s="27"/>
      <c r="N32" s="27"/>
      <c r="O32" s="26">
        <f t="shared" si="3"/>
        <v>6.1953384171298066E-2</v>
      </c>
      <c r="P32" s="26">
        <f t="shared" si="1"/>
        <v>1.8580875491906301E-2</v>
      </c>
      <c r="Q32" s="26"/>
    </row>
    <row r="33" spans="2:17" ht="15" customHeight="1" x14ac:dyDescent="0.25">
      <c r="B33" s="25">
        <v>230</v>
      </c>
      <c r="D33" s="26">
        <v>2.4191305427754568E-3</v>
      </c>
      <c r="F33" s="27">
        <f>ROUND((($B33*'Typical Res Bill_RY#1 '!$D$31+'Typical Res Bill_RY#1 '!$D$12)),2)</f>
        <v>242.14</v>
      </c>
      <c r="G33" s="27">
        <f>ROUND((($B33*'Typical Res Bill_RY#1 '!$V$31+'Typical Res Bill_RY#1 '!$V$12)),2)</f>
        <v>257.12</v>
      </c>
      <c r="H33" s="27">
        <f>ROUND((($B33*'Typical Res Bill_RY#2'!$M$31+'Typical Res Bill_RY#2'!$M$12)),2)</f>
        <v>261.91000000000003</v>
      </c>
      <c r="I33" s="27"/>
      <c r="J33" s="27"/>
      <c r="K33" s="27">
        <f t="shared" si="2"/>
        <v>14.980000000000018</v>
      </c>
      <c r="L33" s="27">
        <f t="shared" si="0"/>
        <v>4.7900000000000205</v>
      </c>
      <c r="M33" s="27"/>
      <c r="N33" s="27"/>
      <c r="O33" s="26">
        <f t="shared" si="3"/>
        <v>6.1865036755596015E-2</v>
      </c>
      <c r="P33" s="26">
        <f t="shared" si="1"/>
        <v>1.862943372744252E-2</v>
      </c>
      <c r="Q33" s="26"/>
    </row>
    <row r="34" spans="2:17" ht="15" customHeight="1" x14ac:dyDescent="0.25">
      <c r="B34" s="25">
        <v>240</v>
      </c>
      <c r="D34" s="26">
        <v>1.8763394317756659E-3</v>
      </c>
      <c r="F34" s="27">
        <f>ROUND((($B34*'Typical Res Bill_RY#1 '!$D$31+'Typical Res Bill_RY#1 '!$D$12)),2)</f>
        <v>252.16</v>
      </c>
      <c r="G34" s="27">
        <f>ROUND((($B34*'Typical Res Bill_RY#1 '!$V$31+'Typical Res Bill_RY#1 '!$V$12)),2)</f>
        <v>267.76</v>
      </c>
      <c r="H34" s="27">
        <f>ROUND((($B34*'Typical Res Bill_RY#2'!$M$31+'Typical Res Bill_RY#2'!$M$12)),2)</f>
        <v>272.75</v>
      </c>
      <c r="I34" s="27"/>
      <c r="J34" s="27"/>
      <c r="K34" s="27">
        <f t="shared" si="2"/>
        <v>15.599999999999994</v>
      </c>
      <c r="L34" s="27">
        <f t="shared" si="0"/>
        <v>4.9900000000000091</v>
      </c>
      <c r="M34" s="27"/>
      <c r="N34" s="27"/>
      <c r="O34" s="26">
        <f t="shared" si="3"/>
        <v>6.1865482233502515E-2</v>
      </c>
      <c r="P34" s="26">
        <f t="shared" si="1"/>
        <v>1.8636092022706937E-2</v>
      </c>
      <c r="Q34" s="26"/>
    </row>
    <row r="35" spans="2:17" ht="15" customHeight="1" x14ac:dyDescent="0.25">
      <c r="B35" s="25">
        <v>250</v>
      </c>
      <c r="D35" s="26">
        <v>1.5378907540267097E-3</v>
      </c>
      <c r="F35" s="27">
        <f>ROUND((($B35*'Typical Res Bill_RY#1 '!$D$31+'Typical Res Bill_RY#1 '!$D$12)),2)</f>
        <v>262.19</v>
      </c>
      <c r="G35" s="27">
        <f>ROUND((($B35*'Typical Res Bill_RY#1 '!$V$31+'Typical Res Bill_RY#1 '!$V$12)),2)</f>
        <v>278.39999999999998</v>
      </c>
      <c r="H35" s="27">
        <f>ROUND((($B35*'Typical Res Bill_RY#2'!$M$31+'Typical Res Bill_RY#2'!$M$12)),2)</f>
        <v>283.60000000000002</v>
      </c>
      <c r="I35" s="27"/>
      <c r="J35" s="27"/>
      <c r="K35" s="27">
        <f t="shared" si="2"/>
        <v>16.20999999999998</v>
      </c>
      <c r="L35" s="27">
        <f t="shared" si="0"/>
        <v>5.2000000000000455</v>
      </c>
      <c r="M35" s="27"/>
      <c r="N35" s="27"/>
      <c r="O35" s="26">
        <f t="shared" si="3"/>
        <v>6.1825393798390402E-2</v>
      </c>
      <c r="P35" s="26">
        <f t="shared" si="1"/>
        <v>1.8678160919540394E-2</v>
      </c>
      <c r="Q35" s="26"/>
    </row>
    <row r="36" spans="2:17" ht="15" customHeight="1" x14ac:dyDescent="0.25">
      <c r="B36" s="25" t="s">
        <v>108</v>
      </c>
      <c r="D36" s="26">
        <v>8.0862412733100925E-3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15" customHeight="1" x14ac:dyDescent="0.25"/>
    <row r="38" spans="2:17" ht="15" customHeight="1" x14ac:dyDescent="0.25">
      <c r="B38" s="28" t="s">
        <v>109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7" ht="15" customHeight="1" x14ac:dyDescent="0.25">
      <c r="B39" s="20" t="s">
        <v>110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5" customHeight="1" x14ac:dyDescent="0.25">
      <c r="B40" s="20" t="s">
        <v>111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5" customHeight="1" x14ac:dyDescent="0.25"/>
    <row r="42" spans="2:17" ht="15" customHeight="1" x14ac:dyDescent="0.25"/>
    <row r="43" spans="2:17" ht="15" customHeight="1" x14ac:dyDescent="0.25"/>
    <row r="44" spans="2:17" ht="15" customHeight="1" x14ac:dyDescent="0.25"/>
    <row r="45" spans="2:17" ht="15" customHeight="1" x14ac:dyDescent="0.25"/>
    <row r="46" spans="2:17" ht="15" customHeight="1" x14ac:dyDescent="0.25"/>
    <row r="47" spans="2:17" ht="15" customHeight="1" x14ac:dyDescent="0.25"/>
    <row r="48" spans="2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rintOptions horizontalCentered="1"/>
  <pageMargins left="0.7" right="0.7" top="0.75" bottom="0.71" header="0.3" footer="0.3"/>
  <pageSetup scale="81" orientation="landscape" r:id="rId1"/>
  <headerFooter alignWithMargins="0"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42"/>
  <sheetViews>
    <sheetView zoomScale="90" zoomScaleNormal="90" workbookViewId="0">
      <selection activeCell="M38" sqref="M38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5" width="2.5703125" style="34" customWidth="1"/>
    <col min="16" max="17" width="11.7109375" style="34" customWidth="1"/>
    <col min="18" max="18" width="2.5703125" style="34" customWidth="1"/>
    <col min="19" max="20" width="11.7109375" style="34" customWidth="1"/>
    <col min="21" max="21" width="2.5703125" style="34" customWidth="1"/>
    <col min="22" max="23" width="11.7109375" style="34" customWidth="1"/>
    <col min="24" max="16384" width="9.140625" style="34"/>
  </cols>
  <sheetData>
    <row r="1" spans="2:23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2:23" x14ac:dyDescent="0.25">
      <c r="B2" s="31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2:23" x14ac:dyDescent="0.25">
      <c r="B3" s="31" t="s">
        <v>112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x14ac:dyDescent="0.2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3" x14ac:dyDescent="0.25">
      <c r="I5" s="44"/>
    </row>
    <row r="6" spans="2:23" x14ac:dyDescent="0.25">
      <c r="D6" s="71" t="s">
        <v>113</v>
      </c>
      <c r="E6" s="71"/>
      <c r="F6" s="72"/>
      <c r="G6" s="71" t="s">
        <v>114</v>
      </c>
      <c r="H6" s="71"/>
      <c r="I6" s="44"/>
      <c r="J6" s="71" t="s">
        <v>115</v>
      </c>
      <c r="K6" s="71"/>
      <c r="M6" s="71" t="s">
        <v>116</v>
      </c>
      <c r="N6" s="71"/>
      <c r="O6" s="73"/>
      <c r="P6" s="71" t="s">
        <v>117</v>
      </c>
      <c r="Q6" s="71"/>
      <c r="R6" s="73"/>
      <c r="S6" s="71" t="s">
        <v>118</v>
      </c>
      <c r="T6" s="71"/>
      <c r="V6" s="71" t="s">
        <v>119</v>
      </c>
      <c r="W6" s="71"/>
    </row>
    <row r="7" spans="2:23" ht="17.25" x14ac:dyDescent="0.25">
      <c r="D7" s="41" t="s">
        <v>146</v>
      </c>
      <c r="E7" s="41" t="s">
        <v>120</v>
      </c>
      <c r="F7" s="3"/>
      <c r="G7" s="41" t="s">
        <v>121</v>
      </c>
      <c r="H7" s="41" t="s">
        <v>120</v>
      </c>
      <c r="I7" s="44"/>
      <c r="J7" s="41" t="s">
        <v>121</v>
      </c>
      <c r="K7" s="41" t="s">
        <v>120</v>
      </c>
      <c r="M7" s="41" t="s">
        <v>121</v>
      </c>
      <c r="N7" s="41" t="s">
        <v>120</v>
      </c>
      <c r="O7" s="3"/>
      <c r="P7" s="41" t="s">
        <v>121</v>
      </c>
      <c r="Q7" s="41" t="s">
        <v>120</v>
      </c>
      <c r="R7" s="3"/>
      <c r="S7" s="41" t="s">
        <v>121</v>
      </c>
      <c r="T7" s="41" t="s">
        <v>120</v>
      </c>
      <c r="V7" s="41" t="s">
        <v>121</v>
      </c>
      <c r="W7" s="41" t="s">
        <v>120</v>
      </c>
    </row>
    <row r="8" spans="2:23" x14ac:dyDescent="0.25">
      <c r="B8" s="34" t="s">
        <v>122</v>
      </c>
      <c r="D8" s="34">
        <v>64</v>
      </c>
      <c r="E8" s="74"/>
      <c r="G8" s="34">
        <v>64</v>
      </c>
      <c r="H8" s="74"/>
      <c r="I8" s="44"/>
      <c r="J8" s="34">
        <v>64</v>
      </c>
      <c r="K8" s="74"/>
      <c r="M8" s="34">
        <v>64</v>
      </c>
      <c r="N8" s="74"/>
      <c r="O8" s="74"/>
      <c r="P8" s="34">
        <v>64</v>
      </c>
      <c r="Q8" s="74"/>
      <c r="R8" s="74"/>
      <c r="S8" s="34">
        <v>64</v>
      </c>
      <c r="T8" s="74"/>
      <c r="V8" s="34">
        <v>64</v>
      </c>
      <c r="W8" s="74"/>
    </row>
    <row r="9" spans="2:23" x14ac:dyDescent="0.25">
      <c r="E9" s="74"/>
      <c r="H9" s="74"/>
      <c r="I9" s="44"/>
      <c r="K9" s="74"/>
      <c r="N9" s="74"/>
      <c r="O9" s="74"/>
      <c r="Q9" s="74"/>
      <c r="R9" s="74"/>
      <c r="T9" s="74"/>
      <c r="W9" s="74"/>
    </row>
    <row r="10" spans="2:23" x14ac:dyDescent="0.25">
      <c r="B10" s="34" t="s">
        <v>123</v>
      </c>
      <c r="E10" s="74"/>
      <c r="H10" s="74"/>
      <c r="I10" s="44"/>
      <c r="K10" s="74"/>
      <c r="N10" s="74"/>
      <c r="O10" s="74"/>
      <c r="Q10" s="74"/>
      <c r="R10" s="74"/>
      <c r="T10" s="74"/>
      <c r="W10" s="74"/>
    </row>
    <row r="11" spans="2:23" x14ac:dyDescent="0.25">
      <c r="C11" s="34" t="s">
        <v>124</v>
      </c>
      <c r="D11" s="75">
        <v>11.52</v>
      </c>
      <c r="E11" s="74">
        <f>D11</f>
        <v>11.52</v>
      </c>
      <c r="F11" s="76"/>
      <c r="G11" s="75">
        <v>12.5</v>
      </c>
      <c r="H11" s="74">
        <f>G11</f>
        <v>12.5</v>
      </c>
      <c r="J11" s="75">
        <f>$D$11</f>
        <v>11.52</v>
      </c>
      <c r="K11" s="74">
        <f>J11</f>
        <v>11.52</v>
      </c>
      <c r="M11" s="75">
        <f>$D$11</f>
        <v>11.52</v>
      </c>
      <c r="N11" s="74">
        <f>M11</f>
        <v>11.52</v>
      </c>
      <c r="O11" s="74"/>
      <c r="P11" s="75">
        <f>$D$11</f>
        <v>11.52</v>
      </c>
      <c r="Q11" s="74">
        <f>P11</f>
        <v>11.52</v>
      </c>
      <c r="R11" s="74"/>
      <c r="S11" s="75">
        <f>$D$11</f>
        <v>11.52</v>
      </c>
      <c r="T11" s="74">
        <f>S11</f>
        <v>11.52</v>
      </c>
      <c r="V11" s="75">
        <v>12.5</v>
      </c>
      <c r="W11" s="74">
        <f>V11</f>
        <v>12.5</v>
      </c>
    </row>
    <row r="12" spans="2:23" x14ac:dyDescent="0.25">
      <c r="C12" s="34" t="s">
        <v>73</v>
      </c>
      <c r="D12" s="77">
        <f>SUM(D11:D11)</f>
        <v>11.52</v>
      </c>
      <c r="E12" s="77">
        <f>SUM(E11:E11)</f>
        <v>11.52</v>
      </c>
      <c r="F12" s="76"/>
      <c r="G12" s="77">
        <f>SUM(G11:G11)</f>
        <v>12.5</v>
      </c>
      <c r="H12" s="77">
        <f>SUM(H11:H11)</f>
        <v>12.5</v>
      </c>
      <c r="J12" s="77">
        <f>SUM(J11:J11)</f>
        <v>11.52</v>
      </c>
      <c r="K12" s="77">
        <f>SUM(K11:K11)</f>
        <v>11.52</v>
      </c>
      <c r="M12" s="77">
        <f>SUM(M11:M11)</f>
        <v>11.52</v>
      </c>
      <c r="N12" s="77">
        <f>SUM(N11:N11)</f>
        <v>11.52</v>
      </c>
      <c r="O12" s="76"/>
      <c r="P12" s="77">
        <f>SUM(P11:P11)</f>
        <v>11.52</v>
      </c>
      <c r="Q12" s="77">
        <f>SUM(Q11:Q11)</f>
        <v>11.52</v>
      </c>
      <c r="R12" s="76"/>
      <c r="S12" s="77">
        <f>SUM(S11:S11)</f>
        <v>11.52</v>
      </c>
      <c r="T12" s="77">
        <f>SUM(T11:T11)</f>
        <v>11.52</v>
      </c>
      <c r="V12" s="77">
        <f>SUM(V11:V11)</f>
        <v>12.5</v>
      </c>
      <c r="W12" s="77">
        <f>SUM(W11:W11)</f>
        <v>12.5</v>
      </c>
    </row>
    <row r="13" spans="2:23" x14ac:dyDescent="0.25">
      <c r="D13" s="75"/>
      <c r="E13" s="74"/>
      <c r="F13" s="76"/>
      <c r="G13" s="75"/>
      <c r="H13" s="74"/>
      <c r="J13" s="75"/>
      <c r="K13" s="74"/>
      <c r="M13" s="75"/>
      <c r="N13" s="74"/>
      <c r="O13" s="74"/>
      <c r="P13" s="75"/>
      <c r="Q13" s="74"/>
      <c r="R13" s="74"/>
      <c r="S13" s="75"/>
      <c r="T13" s="74"/>
      <c r="V13" s="75"/>
      <c r="W13" s="74"/>
    </row>
    <row r="14" spans="2:23" x14ac:dyDescent="0.25">
      <c r="B14" s="34" t="s">
        <v>125</v>
      </c>
      <c r="E14" s="74"/>
      <c r="H14" s="74"/>
      <c r="K14" s="74"/>
      <c r="N14" s="74"/>
      <c r="O14" s="74"/>
      <c r="Q14" s="74"/>
      <c r="R14" s="74"/>
      <c r="T14" s="74"/>
      <c r="W14" s="74"/>
    </row>
    <row r="15" spans="2:23" x14ac:dyDescent="0.25">
      <c r="C15" s="34" t="s">
        <v>126</v>
      </c>
      <c r="D15" s="29">
        <v>0.41964000000000001</v>
      </c>
      <c r="E15" s="74"/>
      <c r="F15" s="78"/>
      <c r="G15" s="29">
        <v>0.45862000000000003</v>
      </c>
      <c r="H15" s="74"/>
      <c r="J15" s="29">
        <f>$D$15</f>
        <v>0.41964000000000001</v>
      </c>
      <c r="K15" s="74"/>
      <c r="M15" s="29">
        <f>$D$15</f>
        <v>0.41964000000000001</v>
      </c>
      <c r="N15" s="74"/>
      <c r="O15" s="74"/>
      <c r="P15" s="29">
        <f>$D$15</f>
        <v>0.41964000000000001</v>
      </c>
      <c r="Q15" s="74"/>
      <c r="R15" s="74"/>
      <c r="S15" s="29">
        <f>$D$15</f>
        <v>0.41964000000000001</v>
      </c>
      <c r="T15" s="74"/>
      <c r="V15" s="29">
        <v>0.45862000000000003</v>
      </c>
      <c r="W15" s="74"/>
    </row>
    <row r="16" spans="2:23" x14ac:dyDescent="0.25">
      <c r="C16" s="34" t="s">
        <v>127</v>
      </c>
      <c r="D16" s="30">
        <v>3.65E-3</v>
      </c>
      <c r="E16" s="74"/>
      <c r="F16" s="78"/>
      <c r="G16" s="29">
        <f>$D$16</f>
        <v>3.65E-3</v>
      </c>
      <c r="H16" s="74"/>
      <c r="J16" s="29">
        <f>$D$16</f>
        <v>3.65E-3</v>
      </c>
      <c r="K16" s="74"/>
      <c r="M16" s="29">
        <f>$D$16</f>
        <v>3.65E-3</v>
      </c>
      <c r="N16" s="74"/>
      <c r="O16" s="74"/>
      <c r="P16" s="29">
        <f>$D$16</f>
        <v>3.65E-3</v>
      </c>
      <c r="Q16" s="74"/>
      <c r="R16" s="74"/>
      <c r="S16" s="29">
        <f>$D$16</f>
        <v>3.65E-3</v>
      </c>
      <c r="T16" s="74"/>
      <c r="V16" s="29">
        <f>$D$16</f>
        <v>3.65E-3</v>
      </c>
      <c r="W16" s="74"/>
    </row>
    <row r="17" spans="3:23" x14ac:dyDescent="0.25">
      <c r="C17" s="34" t="s">
        <v>128</v>
      </c>
      <c r="D17" s="29">
        <v>2.2749999999999999E-2</v>
      </c>
      <c r="E17" s="74"/>
      <c r="F17" s="78"/>
      <c r="G17" s="29">
        <f>$D$17</f>
        <v>2.2749999999999999E-2</v>
      </c>
      <c r="H17" s="74"/>
      <c r="J17" s="29">
        <f>$D$17</f>
        <v>2.2749999999999999E-2</v>
      </c>
      <c r="K17" s="74"/>
      <c r="M17" s="29">
        <f>$D$17</f>
        <v>2.2749999999999999E-2</v>
      </c>
      <c r="N17" s="74"/>
      <c r="O17" s="74"/>
      <c r="P17" s="29">
        <f>$D$17</f>
        <v>2.2749999999999999E-2</v>
      </c>
      <c r="Q17" s="74"/>
      <c r="R17" s="74"/>
      <c r="S17" s="29">
        <f>$D$17</f>
        <v>2.2749999999999999E-2</v>
      </c>
      <c r="T17" s="74"/>
      <c r="V17" s="29">
        <f>$D$17</f>
        <v>2.2749999999999999E-2</v>
      </c>
      <c r="W17" s="74"/>
    </row>
    <row r="18" spans="3:23" x14ac:dyDescent="0.25">
      <c r="C18" s="34" t="s">
        <v>129</v>
      </c>
      <c r="D18" s="29">
        <v>0</v>
      </c>
      <c r="E18" s="74"/>
      <c r="F18" s="78"/>
      <c r="G18" s="29">
        <f>$D$18</f>
        <v>0</v>
      </c>
      <c r="H18" s="74"/>
      <c r="J18" s="29">
        <v>-1.01E-3</v>
      </c>
      <c r="K18" s="74"/>
      <c r="M18" s="29">
        <f>$D$18</f>
        <v>0</v>
      </c>
      <c r="N18" s="74"/>
      <c r="O18" s="74"/>
      <c r="P18" s="29">
        <f>$D$18</f>
        <v>0</v>
      </c>
      <c r="Q18" s="74"/>
      <c r="R18" s="74"/>
      <c r="S18" s="29">
        <f>$D$18</f>
        <v>0</v>
      </c>
      <c r="T18" s="74"/>
      <c r="V18" s="29">
        <v>-1.01E-3</v>
      </c>
      <c r="W18" s="74"/>
    </row>
    <row r="19" spans="3:23" x14ac:dyDescent="0.25">
      <c r="C19" s="34" t="s">
        <v>130</v>
      </c>
      <c r="D19" s="29">
        <v>0</v>
      </c>
      <c r="E19" s="74"/>
      <c r="F19" s="78"/>
      <c r="G19" s="29">
        <f>$D$19</f>
        <v>0</v>
      </c>
      <c r="H19" s="74"/>
      <c r="J19" s="29">
        <f>$D$19</f>
        <v>0</v>
      </c>
      <c r="K19" s="74"/>
      <c r="M19" s="29">
        <v>4.8649999999999999E-2</v>
      </c>
      <c r="N19" s="74"/>
      <c r="O19" s="74"/>
      <c r="P19" s="29">
        <f>$D$19</f>
        <v>0</v>
      </c>
      <c r="Q19" s="74"/>
      <c r="R19" s="74"/>
      <c r="S19" s="29">
        <f>$D$19</f>
        <v>0</v>
      </c>
      <c r="T19" s="74"/>
      <c r="V19" s="29">
        <v>4.8649999999999999E-2</v>
      </c>
      <c r="W19" s="74"/>
    </row>
    <row r="20" spans="3:23" x14ac:dyDescent="0.25">
      <c r="C20" s="34" t="s">
        <v>131</v>
      </c>
      <c r="D20" s="29">
        <v>3.14E-3</v>
      </c>
      <c r="E20" s="74"/>
      <c r="F20" s="78"/>
      <c r="G20" s="29">
        <f>$D$20</f>
        <v>3.14E-3</v>
      </c>
      <c r="H20" s="74"/>
      <c r="J20" s="29">
        <f>$D$20</f>
        <v>3.14E-3</v>
      </c>
      <c r="K20" s="74"/>
      <c r="M20" s="29">
        <f>$D$20</f>
        <v>3.14E-3</v>
      </c>
      <c r="N20" s="74"/>
      <c r="O20" s="74"/>
      <c r="P20" s="29">
        <v>0</v>
      </c>
      <c r="Q20" s="74"/>
      <c r="R20" s="74"/>
      <c r="S20" s="29">
        <f>$D$20</f>
        <v>3.14E-3</v>
      </c>
      <c r="T20" s="74"/>
      <c r="V20" s="29">
        <v>0</v>
      </c>
      <c r="W20" s="74"/>
    </row>
    <row r="21" spans="3:23" x14ac:dyDescent="0.25">
      <c r="C21" s="34" t="s">
        <v>132</v>
      </c>
      <c r="D21" s="29">
        <v>-1.3699999999999999E-3</v>
      </c>
      <c r="E21" s="74"/>
      <c r="F21" s="78"/>
      <c r="G21" s="29">
        <f>$D$21</f>
        <v>-1.3699999999999999E-3</v>
      </c>
      <c r="H21" s="74"/>
      <c r="J21" s="29">
        <f>$D$21</f>
        <v>-1.3699999999999999E-3</v>
      </c>
      <c r="K21" s="74"/>
      <c r="M21" s="29">
        <f>$D$21</f>
        <v>-1.3699999999999999E-3</v>
      </c>
      <c r="N21" s="74"/>
      <c r="O21" s="74"/>
      <c r="P21" s="29">
        <f>$D$21</f>
        <v>-1.3699999999999999E-3</v>
      </c>
      <c r="Q21" s="74"/>
      <c r="R21" s="74"/>
      <c r="S21" s="29">
        <f>$D$21</f>
        <v>-1.3699999999999999E-3</v>
      </c>
      <c r="T21" s="74"/>
      <c r="V21" s="29">
        <f>$D$21</f>
        <v>-1.3699999999999999E-3</v>
      </c>
      <c r="W21" s="74"/>
    </row>
    <row r="22" spans="3:23" x14ac:dyDescent="0.25">
      <c r="C22" s="34" t="s">
        <v>133</v>
      </c>
      <c r="D22" s="29">
        <v>2.2519999999999998E-2</v>
      </c>
      <c r="E22" s="74"/>
      <c r="F22" s="78"/>
      <c r="G22" s="29">
        <f>$D$22</f>
        <v>2.2519999999999998E-2</v>
      </c>
      <c r="H22" s="74"/>
      <c r="J22" s="29">
        <f>$D$22</f>
        <v>2.2519999999999998E-2</v>
      </c>
      <c r="K22" s="74"/>
      <c r="M22" s="29">
        <f>$D$22</f>
        <v>2.2519999999999998E-2</v>
      </c>
      <c r="N22" s="74"/>
      <c r="O22" s="74"/>
      <c r="P22" s="29">
        <f>$D$22</f>
        <v>2.2519999999999998E-2</v>
      </c>
      <c r="Q22" s="74"/>
      <c r="R22" s="74"/>
      <c r="S22" s="29">
        <f>$D$22</f>
        <v>2.2519999999999998E-2</v>
      </c>
      <c r="T22" s="74"/>
      <c r="V22" s="29">
        <f>$D$22</f>
        <v>2.2519999999999998E-2</v>
      </c>
      <c r="W22" s="74"/>
    </row>
    <row r="23" spans="3:23" x14ac:dyDescent="0.25">
      <c r="C23" s="34" t="s">
        <v>134</v>
      </c>
      <c r="D23" s="30">
        <v>2.2579999999999999E-2</v>
      </c>
      <c r="E23" s="74"/>
      <c r="F23" s="78"/>
      <c r="G23" s="29">
        <f>$D$23</f>
        <v>2.2579999999999999E-2</v>
      </c>
      <c r="H23" s="74"/>
      <c r="J23" s="29">
        <f>$D$23</f>
        <v>2.2579999999999999E-2</v>
      </c>
      <c r="K23" s="74"/>
      <c r="M23" s="29">
        <f>$D$23</f>
        <v>2.2579999999999999E-2</v>
      </c>
      <c r="N23" s="74"/>
      <c r="O23" s="74"/>
      <c r="P23" s="29">
        <f>$D$23</f>
        <v>2.2579999999999999E-2</v>
      </c>
      <c r="Q23" s="74"/>
      <c r="R23" s="74"/>
      <c r="S23" s="29">
        <v>0</v>
      </c>
      <c r="T23" s="74"/>
      <c r="V23" s="29">
        <v>0</v>
      </c>
      <c r="W23" s="74"/>
    </row>
    <row r="24" spans="3:23" x14ac:dyDescent="0.25">
      <c r="C24" s="34" t="s">
        <v>73</v>
      </c>
      <c r="D24" s="79">
        <f>SUM(D15:D23)</f>
        <v>0.49290999999999996</v>
      </c>
      <c r="E24" s="74">
        <f>ROUND(D24*D$8,2)</f>
        <v>31.55</v>
      </c>
      <c r="F24" s="78"/>
      <c r="G24" s="79">
        <f>SUM(G15:G23)</f>
        <v>0.53189000000000008</v>
      </c>
      <c r="H24" s="74">
        <f>ROUND(G24*G$8,2)</f>
        <v>34.04</v>
      </c>
      <c r="J24" s="79">
        <f>SUM(J15:J23)</f>
        <v>0.49189999999999995</v>
      </c>
      <c r="K24" s="74">
        <f>ROUND(J24*J$8,2)</f>
        <v>31.48</v>
      </c>
      <c r="M24" s="79">
        <f>SUM(M15:M23)</f>
        <v>0.54156000000000004</v>
      </c>
      <c r="N24" s="74">
        <f>ROUND(M24*M$8,2)</f>
        <v>34.659999999999997</v>
      </c>
      <c r="O24" s="74"/>
      <c r="P24" s="79">
        <f>SUM(P15:P23)</f>
        <v>0.48976999999999998</v>
      </c>
      <c r="Q24" s="74">
        <f>ROUND(P24*P$8,2)</f>
        <v>31.35</v>
      </c>
      <c r="R24" s="74"/>
      <c r="S24" s="79">
        <f>SUM(S15:S23)</f>
        <v>0.47032999999999997</v>
      </c>
      <c r="T24" s="74">
        <f>ROUND(S24*S$8,2)</f>
        <v>30.1</v>
      </c>
      <c r="V24" s="79">
        <f>SUM(V15:V23)</f>
        <v>0.55381000000000002</v>
      </c>
      <c r="W24" s="74">
        <f>ROUND(V24*V$8,2)</f>
        <v>35.44</v>
      </c>
    </row>
    <row r="25" spans="3:23" x14ac:dyDescent="0.25">
      <c r="W25" s="74"/>
    </row>
    <row r="26" spans="3:23" x14ac:dyDescent="0.25">
      <c r="C26" s="34" t="s">
        <v>135</v>
      </c>
      <c r="D26" s="29">
        <v>2.019E-2</v>
      </c>
      <c r="E26" s="74">
        <f>ROUND(D26*D$8,2)</f>
        <v>1.29</v>
      </c>
      <c r="F26" s="78"/>
      <c r="G26" s="30">
        <f>$D$26</f>
        <v>2.019E-2</v>
      </c>
      <c r="H26" s="74">
        <f>ROUND(G26*G$8,2)</f>
        <v>1.29</v>
      </c>
      <c r="J26" s="30">
        <f>$D$26</f>
        <v>2.019E-2</v>
      </c>
      <c r="K26" s="74">
        <f>ROUND(J26*J$8,2)</f>
        <v>1.29</v>
      </c>
      <c r="M26" s="30">
        <f>$D$26</f>
        <v>2.019E-2</v>
      </c>
      <c r="N26" s="74">
        <f>ROUND(M26*M$8,2)</f>
        <v>1.29</v>
      </c>
      <c r="O26" s="74"/>
      <c r="P26" s="30">
        <f>$D$26</f>
        <v>2.019E-2</v>
      </c>
      <c r="Q26" s="74">
        <f>ROUND(P26*P$8,2)</f>
        <v>1.29</v>
      </c>
      <c r="R26" s="74"/>
      <c r="S26" s="30">
        <f>$D$26</f>
        <v>2.019E-2</v>
      </c>
      <c r="T26" s="74">
        <f>ROUND(S26*S$8,2)</f>
        <v>1.29</v>
      </c>
      <c r="V26" s="30">
        <f>$D$26</f>
        <v>2.019E-2</v>
      </c>
      <c r="W26" s="74">
        <f>ROUND(V26*V$8,2)</f>
        <v>1.29</v>
      </c>
    </row>
    <row r="27" spans="3:23" x14ac:dyDescent="0.25">
      <c r="D27" s="29"/>
      <c r="E27" s="74"/>
      <c r="F27" s="78"/>
      <c r="G27" s="29"/>
      <c r="H27" s="74"/>
      <c r="J27" s="29"/>
      <c r="K27" s="74"/>
      <c r="M27" s="29"/>
      <c r="N27" s="74"/>
      <c r="O27" s="74"/>
      <c r="P27" s="29"/>
      <c r="Q27" s="74"/>
      <c r="R27" s="74"/>
      <c r="S27" s="29"/>
      <c r="T27" s="74"/>
      <c r="V27" s="29"/>
      <c r="W27" s="74"/>
    </row>
    <row r="28" spans="3:23" x14ac:dyDescent="0.25">
      <c r="C28" s="34" t="s">
        <v>136</v>
      </c>
      <c r="D28" s="29">
        <v>0.46339999999999998</v>
      </c>
      <c r="E28" s="74"/>
      <c r="F28" s="78"/>
      <c r="G28" s="29">
        <f>$D$28</f>
        <v>0.46339999999999998</v>
      </c>
      <c r="H28" s="74"/>
      <c r="J28" s="29">
        <f>$D$28</f>
        <v>0.46339999999999998</v>
      </c>
      <c r="K28" s="74"/>
      <c r="M28" s="29">
        <f>$D$28</f>
        <v>0.46339999999999998</v>
      </c>
      <c r="N28" s="74"/>
      <c r="O28" s="74"/>
      <c r="P28" s="29">
        <f>$D$28</f>
        <v>0.46339999999999998</v>
      </c>
      <c r="Q28" s="74"/>
      <c r="R28" s="74"/>
      <c r="S28" s="29">
        <f>$D$28</f>
        <v>0.46339999999999998</v>
      </c>
      <c r="T28" s="74"/>
      <c r="V28" s="29">
        <f>$D$28</f>
        <v>0.46339999999999998</v>
      </c>
      <c r="W28" s="74"/>
    </row>
    <row r="29" spans="3:23" x14ac:dyDescent="0.25">
      <c r="C29" s="34" t="s">
        <v>137</v>
      </c>
      <c r="D29" s="29">
        <v>2.6179999999999998E-2</v>
      </c>
      <c r="E29" s="74"/>
      <c r="F29" s="78"/>
      <c r="G29" s="29">
        <f>$D$29</f>
        <v>2.6179999999999998E-2</v>
      </c>
      <c r="H29" s="74"/>
      <c r="J29" s="29">
        <f>$D$29</f>
        <v>2.6179999999999998E-2</v>
      </c>
      <c r="K29" s="74"/>
      <c r="M29" s="29">
        <f>$D$29</f>
        <v>2.6179999999999998E-2</v>
      </c>
      <c r="N29" s="74"/>
      <c r="O29" s="74"/>
      <c r="P29" s="29">
        <f>$D$29</f>
        <v>2.6179999999999998E-2</v>
      </c>
      <c r="Q29" s="74"/>
      <c r="R29" s="74"/>
      <c r="S29" s="29">
        <f>$D$29</f>
        <v>2.6179999999999998E-2</v>
      </c>
      <c r="T29" s="74"/>
      <c r="V29" s="29">
        <f>$D$29</f>
        <v>2.6179999999999998E-2</v>
      </c>
      <c r="W29" s="74"/>
    </row>
    <row r="30" spans="3:23" x14ac:dyDescent="0.25">
      <c r="C30" s="34" t="s">
        <v>73</v>
      </c>
      <c r="D30" s="79">
        <f>SUM(D28:D29)</f>
        <v>0.48957999999999996</v>
      </c>
      <c r="E30" s="74">
        <f>ROUND(D30*D$8,2)</f>
        <v>31.33</v>
      </c>
      <c r="F30" s="78"/>
      <c r="G30" s="79">
        <f>SUM(G28:G29)</f>
        <v>0.48957999999999996</v>
      </c>
      <c r="H30" s="74">
        <f>ROUND(G30*G$8,2)</f>
        <v>31.33</v>
      </c>
      <c r="J30" s="79">
        <f>SUM(J28:J29)</f>
        <v>0.48957999999999996</v>
      </c>
      <c r="K30" s="74">
        <f>ROUND(J30*J$8,2)</f>
        <v>31.33</v>
      </c>
      <c r="M30" s="79">
        <f>SUM(M28:M29)</f>
        <v>0.48957999999999996</v>
      </c>
      <c r="N30" s="74">
        <f>ROUND(M30*M$8,2)</f>
        <v>31.33</v>
      </c>
      <c r="O30" s="74"/>
      <c r="P30" s="79">
        <f>SUM(P28:P29)</f>
        <v>0.48957999999999996</v>
      </c>
      <c r="Q30" s="74">
        <f>ROUND(P30*P$8,2)</f>
        <v>31.33</v>
      </c>
      <c r="R30" s="74"/>
      <c r="S30" s="79">
        <f>SUM(S28:S29)</f>
        <v>0.48957999999999996</v>
      </c>
      <c r="T30" s="74">
        <f>ROUND(S30*S$8,2)</f>
        <v>31.33</v>
      </c>
      <c r="V30" s="79">
        <f>SUM(V28:V29)</f>
        <v>0.48957999999999996</v>
      </c>
      <c r="W30" s="74">
        <f>ROUND(V30*V$8,2)</f>
        <v>31.33</v>
      </c>
    </row>
    <row r="31" spans="3:23" x14ac:dyDescent="0.25">
      <c r="C31" s="34" t="s">
        <v>138</v>
      </c>
      <c r="D31" s="79">
        <f>D24+D26+D30</f>
        <v>1.00268</v>
      </c>
      <c r="E31" s="80">
        <f>SUM(E24,E26,E30)</f>
        <v>64.17</v>
      </c>
      <c r="F31" s="78"/>
      <c r="G31" s="79">
        <f>G24+G26+G30</f>
        <v>1.04166</v>
      </c>
      <c r="H31" s="80">
        <f>SUM(H24,H26,H30)</f>
        <v>66.66</v>
      </c>
      <c r="J31" s="79">
        <f>J24+J26+J30</f>
        <v>1.0016699999999998</v>
      </c>
      <c r="K31" s="80">
        <f>SUM(K24,K26,K30)</f>
        <v>64.099999999999994</v>
      </c>
      <c r="M31" s="79">
        <f>M24+M26+M30</f>
        <v>1.0513300000000001</v>
      </c>
      <c r="N31" s="80">
        <f>SUM(N24,N26,N30)</f>
        <v>67.28</v>
      </c>
      <c r="O31" s="81"/>
      <c r="P31" s="79">
        <f>P24+P26+P30</f>
        <v>0.99953999999999987</v>
      </c>
      <c r="Q31" s="80">
        <f>SUM(Q24,Q26,Q30)</f>
        <v>63.97</v>
      </c>
      <c r="R31" s="81"/>
      <c r="S31" s="79">
        <f>S24+S26+S30</f>
        <v>0.98009999999999997</v>
      </c>
      <c r="T31" s="80">
        <f>SUM(T24,T26,T30)</f>
        <v>62.72</v>
      </c>
      <c r="V31" s="79">
        <f>V24+V26+V30</f>
        <v>1.06358</v>
      </c>
      <c r="W31" s="80">
        <f>SUM(W24,W26,W30)</f>
        <v>68.06</v>
      </c>
    </row>
    <row r="32" spans="3:23" x14ac:dyDescent="0.25">
      <c r="E32" s="74"/>
      <c r="H32" s="74"/>
      <c r="K32" s="74"/>
      <c r="N32" s="74"/>
      <c r="O32" s="74"/>
      <c r="Q32" s="74"/>
      <c r="R32" s="74"/>
      <c r="T32" s="74"/>
      <c r="W32" s="74"/>
    </row>
    <row r="33" spans="2:23" x14ac:dyDescent="0.25">
      <c r="B33" s="34" t="s">
        <v>139</v>
      </c>
      <c r="D33" s="75"/>
      <c r="E33" s="74">
        <f>E12+E31</f>
        <v>75.69</v>
      </c>
      <c r="F33" s="76"/>
      <c r="G33" s="75"/>
      <c r="H33" s="74">
        <f>H12+H31</f>
        <v>79.16</v>
      </c>
      <c r="J33" s="75"/>
      <c r="K33" s="74">
        <f>K12+K31</f>
        <v>75.61999999999999</v>
      </c>
      <c r="M33" s="75"/>
      <c r="N33" s="74">
        <f>N12+N31</f>
        <v>78.8</v>
      </c>
      <c r="O33" s="74"/>
      <c r="P33" s="75"/>
      <c r="Q33" s="74">
        <f>Q12+Q31</f>
        <v>75.489999999999995</v>
      </c>
      <c r="R33" s="74"/>
      <c r="S33" s="75"/>
      <c r="T33" s="74">
        <f>T12+T31</f>
        <v>74.239999999999995</v>
      </c>
      <c r="V33" s="75"/>
      <c r="W33" s="74">
        <f>W12+W31</f>
        <v>80.56</v>
      </c>
    </row>
    <row r="34" spans="2:23" x14ac:dyDescent="0.25">
      <c r="B34" s="34" t="s">
        <v>140</v>
      </c>
      <c r="D34" s="75"/>
      <c r="E34" s="74"/>
      <c r="F34" s="76"/>
      <c r="G34" s="75"/>
      <c r="H34" s="74">
        <f>H33-$E33</f>
        <v>3.4699999999999989</v>
      </c>
      <c r="J34" s="75"/>
      <c r="K34" s="74">
        <f>K33-$E33</f>
        <v>-7.000000000000739E-2</v>
      </c>
      <c r="M34" s="75"/>
      <c r="N34" s="74">
        <f>N33-$E33</f>
        <v>3.1099999999999994</v>
      </c>
      <c r="O34" s="74"/>
      <c r="P34" s="75"/>
      <c r="Q34" s="74">
        <f>Q33-$E33</f>
        <v>-0.20000000000000284</v>
      </c>
      <c r="R34" s="74"/>
      <c r="S34" s="75"/>
      <c r="T34" s="74">
        <f>T33-$E33</f>
        <v>-1.4500000000000028</v>
      </c>
      <c r="V34" s="75"/>
      <c r="W34" s="74">
        <f>W33-$E33</f>
        <v>4.8700000000000045</v>
      </c>
    </row>
    <row r="35" spans="2:23" x14ac:dyDescent="0.25">
      <c r="B35" s="34" t="s">
        <v>141</v>
      </c>
      <c r="D35" s="82"/>
      <c r="E35" s="82"/>
      <c r="F35" s="83"/>
      <c r="G35" s="82"/>
      <c r="H35" s="4">
        <f>H34/$E33</f>
        <v>4.5844893645131446E-2</v>
      </c>
      <c r="J35" s="82"/>
      <c r="K35" s="4">
        <f>K34/$E33</f>
        <v>-9.248249438500118E-4</v>
      </c>
      <c r="M35" s="82"/>
      <c r="N35" s="4">
        <f>N34/$E33</f>
        <v>4.1088651076760463E-2</v>
      </c>
      <c r="O35" s="4"/>
      <c r="P35" s="82"/>
      <c r="Q35" s="4">
        <f>Q34/$E33</f>
        <v>-2.6423569824283637E-3</v>
      </c>
      <c r="R35" s="4"/>
      <c r="S35" s="82"/>
      <c r="T35" s="4">
        <f>T34/$E33</f>
        <v>-1.9157088122605401E-2</v>
      </c>
      <c r="V35" s="82"/>
      <c r="W35" s="4">
        <f>W34/$E33</f>
        <v>6.4341392522129795E-2</v>
      </c>
    </row>
    <row r="36" spans="2:23" x14ac:dyDescent="0.25">
      <c r="E36" s="74"/>
    </row>
    <row r="37" spans="2:23" ht="17.25" x14ac:dyDescent="0.25">
      <c r="B37" s="84" t="s">
        <v>147</v>
      </c>
    </row>
    <row r="42" spans="2:23" ht="14.25" customHeight="1" x14ac:dyDescent="0.25"/>
  </sheetData>
  <printOptions horizontalCentered="1"/>
  <pageMargins left="0.45" right="0.45" top="1" bottom="1" header="0.5" footer="0.5"/>
  <pageSetup scale="60" orientation="landscape" blackAndWhite="1" r:id="rId1"/>
  <headerFooter alignWithMargins="0"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42"/>
  <sheetViews>
    <sheetView zoomScale="90" zoomScaleNormal="90" workbookViewId="0">
      <selection activeCell="K38" sqref="K38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x14ac:dyDescent="0.25">
      <c r="B2" s="31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x14ac:dyDescent="0.25">
      <c r="B3" s="31" t="s">
        <v>142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78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1" t="s">
        <v>143</v>
      </c>
      <c r="E6" s="71"/>
      <c r="F6" s="72"/>
      <c r="G6" s="71" t="s">
        <v>115</v>
      </c>
      <c r="H6" s="71"/>
      <c r="J6" s="71" t="s">
        <v>116</v>
      </c>
      <c r="K6" s="71"/>
      <c r="L6" s="73"/>
      <c r="M6" s="71" t="s">
        <v>119</v>
      </c>
      <c r="N6" s="71"/>
    </row>
    <row r="7" spans="2:14" ht="17.25" x14ac:dyDescent="0.25">
      <c r="D7" s="41" t="s">
        <v>146</v>
      </c>
      <c r="E7" s="41" t="s">
        <v>120</v>
      </c>
      <c r="F7" s="3"/>
      <c r="G7" s="41" t="s">
        <v>121</v>
      </c>
      <c r="H7" s="41" t="s">
        <v>120</v>
      </c>
      <c r="J7" s="41" t="s">
        <v>121</v>
      </c>
      <c r="K7" s="41" t="s">
        <v>120</v>
      </c>
      <c r="L7" s="3"/>
      <c r="M7" s="41" t="s">
        <v>121</v>
      </c>
      <c r="N7" s="41" t="s">
        <v>120</v>
      </c>
    </row>
    <row r="8" spans="2:14" x14ac:dyDescent="0.25">
      <c r="B8" s="34" t="s">
        <v>122</v>
      </c>
      <c r="D8" s="34">
        <v>64</v>
      </c>
      <c r="E8" s="74"/>
      <c r="G8" s="34">
        <v>64</v>
      </c>
      <c r="H8" s="74"/>
      <c r="J8" s="34">
        <v>64</v>
      </c>
      <c r="K8" s="74"/>
      <c r="L8" s="74"/>
      <c r="M8" s="34">
        <v>64</v>
      </c>
      <c r="N8" s="74"/>
    </row>
    <row r="9" spans="2:14" x14ac:dyDescent="0.25">
      <c r="E9" s="74"/>
      <c r="H9" s="74"/>
      <c r="K9" s="74"/>
      <c r="L9" s="74"/>
      <c r="N9" s="74"/>
    </row>
    <row r="10" spans="2:14" x14ac:dyDescent="0.25">
      <c r="B10" s="34" t="s">
        <v>123</v>
      </c>
      <c r="E10" s="74"/>
      <c r="H10" s="74"/>
      <c r="K10" s="74"/>
      <c r="L10" s="74"/>
      <c r="N10" s="74"/>
    </row>
    <row r="11" spans="2:14" x14ac:dyDescent="0.25">
      <c r="C11" s="34" t="s">
        <v>124</v>
      </c>
      <c r="D11" s="75">
        <f>'Typical Res Bill_RY#1 '!V11</f>
        <v>12.5</v>
      </c>
      <c r="E11" s="74">
        <f>D11</f>
        <v>12.5</v>
      </c>
      <c r="F11" s="76"/>
      <c r="G11" s="75">
        <f>$D$11</f>
        <v>12.5</v>
      </c>
      <c r="H11" s="74">
        <f>G11</f>
        <v>12.5</v>
      </c>
      <c r="J11" s="75">
        <f>$D$11</f>
        <v>12.5</v>
      </c>
      <c r="K11" s="74">
        <f>J11</f>
        <v>12.5</v>
      </c>
      <c r="L11" s="74"/>
      <c r="M11" s="75">
        <f>$D$11</f>
        <v>12.5</v>
      </c>
      <c r="N11" s="74">
        <f>M11</f>
        <v>12.5</v>
      </c>
    </row>
    <row r="12" spans="2:14" x14ac:dyDescent="0.25">
      <c r="C12" s="34" t="s">
        <v>73</v>
      </c>
      <c r="D12" s="77">
        <f>SUM(D11:D11)</f>
        <v>12.5</v>
      </c>
      <c r="E12" s="77">
        <f>SUM(E11:E11)</f>
        <v>12.5</v>
      </c>
      <c r="F12" s="76"/>
      <c r="G12" s="77">
        <f>SUM(G11:G11)</f>
        <v>12.5</v>
      </c>
      <c r="H12" s="77">
        <f>SUM(H11:H11)</f>
        <v>12.5</v>
      </c>
      <c r="J12" s="77">
        <f>SUM(J11:J11)</f>
        <v>12.5</v>
      </c>
      <c r="K12" s="77">
        <f>SUM(K11:K11)</f>
        <v>12.5</v>
      </c>
      <c r="L12" s="76"/>
      <c r="M12" s="77">
        <f>SUM(M11:M11)</f>
        <v>12.5</v>
      </c>
      <c r="N12" s="77">
        <f>SUM(N11:N11)</f>
        <v>12.5</v>
      </c>
    </row>
    <row r="13" spans="2:14" x14ac:dyDescent="0.25">
      <c r="D13" s="75"/>
      <c r="E13" s="74"/>
      <c r="F13" s="76"/>
      <c r="G13" s="75"/>
      <c r="H13" s="74"/>
      <c r="J13" s="75"/>
      <c r="K13" s="74"/>
      <c r="L13" s="74"/>
      <c r="M13" s="75"/>
      <c r="N13" s="74"/>
    </row>
    <row r="14" spans="2:14" x14ac:dyDescent="0.25">
      <c r="B14" s="34" t="s">
        <v>125</v>
      </c>
      <c r="E14" s="74"/>
      <c r="H14" s="74"/>
      <c r="K14" s="74"/>
      <c r="L14" s="74"/>
      <c r="N14" s="74"/>
    </row>
    <row r="15" spans="2:14" x14ac:dyDescent="0.25">
      <c r="C15" s="34" t="s">
        <v>126</v>
      </c>
      <c r="D15" s="29">
        <f>'Typical Res Bill_RY#1 '!V15</f>
        <v>0.45862000000000003</v>
      </c>
      <c r="E15" s="74"/>
      <c r="F15" s="78"/>
      <c r="G15" s="29">
        <f>$D$15</f>
        <v>0.45862000000000003</v>
      </c>
      <c r="H15" s="74"/>
      <c r="J15" s="29">
        <f>$D$15</f>
        <v>0.45862000000000003</v>
      </c>
      <c r="K15" s="74"/>
      <c r="L15" s="74"/>
      <c r="M15" s="29">
        <f>$D$15</f>
        <v>0.45862000000000003</v>
      </c>
      <c r="N15" s="74"/>
    </row>
    <row r="16" spans="2:14" x14ac:dyDescent="0.25">
      <c r="C16" s="34" t="s">
        <v>127</v>
      </c>
      <c r="D16" s="29">
        <f>'Typical Res Bill_RY#1 '!V16</f>
        <v>3.65E-3</v>
      </c>
      <c r="E16" s="74"/>
      <c r="F16" s="78"/>
      <c r="G16" s="29">
        <f>$D$16</f>
        <v>3.65E-3</v>
      </c>
      <c r="H16" s="74"/>
      <c r="J16" s="29">
        <f>$D$16</f>
        <v>3.65E-3</v>
      </c>
      <c r="K16" s="74"/>
      <c r="L16" s="74"/>
      <c r="M16" s="29">
        <f>$D$16</f>
        <v>3.65E-3</v>
      </c>
      <c r="N16" s="74"/>
    </row>
    <row r="17" spans="3:14" x14ac:dyDescent="0.25">
      <c r="C17" s="34" t="s">
        <v>128</v>
      </c>
      <c r="D17" s="29">
        <f>'Typical Res Bill_RY#1 '!V17</f>
        <v>2.2749999999999999E-2</v>
      </c>
      <c r="E17" s="74"/>
      <c r="F17" s="78"/>
      <c r="G17" s="29">
        <f>$D$17</f>
        <v>2.2749999999999999E-2</v>
      </c>
      <c r="H17" s="74"/>
      <c r="J17" s="29">
        <f>$D$17</f>
        <v>2.2749999999999999E-2</v>
      </c>
      <c r="K17" s="74"/>
      <c r="L17" s="74"/>
      <c r="M17" s="29">
        <f>$D$17</f>
        <v>2.2749999999999999E-2</v>
      </c>
      <c r="N17" s="74"/>
    </row>
    <row r="18" spans="3:14" x14ac:dyDescent="0.25">
      <c r="C18" s="34" t="s">
        <v>129</v>
      </c>
      <c r="D18" s="29">
        <f>'Typical Res Bill_RY#1 '!V18</f>
        <v>-1.01E-3</v>
      </c>
      <c r="E18" s="74"/>
      <c r="F18" s="78"/>
      <c r="G18" s="29">
        <v>-3.0329999999999999E-2</v>
      </c>
      <c r="H18" s="74"/>
      <c r="J18" s="29">
        <f>$D$18</f>
        <v>-1.01E-3</v>
      </c>
      <c r="K18" s="74"/>
      <c r="L18" s="74"/>
      <c r="M18" s="29">
        <v>-3.0329999999999999E-2</v>
      </c>
      <c r="N18" s="74"/>
    </row>
    <row r="19" spans="3:14" x14ac:dyDescent="0.25">
      <c r="C19" s="34" t="s">
        <v>130</v>
      </c>
      <c r="D19" s="29">
        <f>'Typical Res Bill_RY#1 '!V19</f>
        <v>4.8649999999999999E-2</v>
      </c>
      <c r="E19" s="74"/>
      <c r="F19" s="78"/>
      <c r="G19" s="29">
        <f>$D$19</f>
        <v>4.8649999999999999E-2</v>
      </c>
      <c r="H19" s="74"/>
      <c r="J19" s="29">
        <v>9.8780000000000007E-2</v>
      </c>
      <c r="K19" s="74"/>
      <c r="L19" s="74"/>
      <c r="M19" s="29">
        <v>9.8780000000000007E-2</v>
      </c>
      <c r="N19" s="74"/>
    </row>
    <row r="20" spans="3:14" x14ac:dyDescent="0.25">
      <c r="C20" s="34" t="s">
        <v>131</v>
      </c>
      <c r="D20" s="29">
        <f>'Typical Res Bill_RY#1 '!V20</f>
        <v>0</v>
      </c>
      <c r="E20" s="74"/>
      <c r="F20" s="78"/>
      <c r="G20" s="29">
        <f>$D$20</f>
        <v>0</v>
      </c>
      <c r="H20" s="74"/>
      <c r="J20" s="29">
        <f>$D$20</f>
        <v>0</v>
      </c>
      <c r="K20" s="74"/>
      <c r="L20" s="74"/>
      <c r="M20" s="29">
        <f>$D$20</f>
        <v>0</v>
      </c>
      <c r="N20" s="74"/>
    </row>
    <row r="21" spans="3:14" x14ac:dyDescent="0.25">
      <c r="C21" s="34" t="s">
        <v>132</v>
      </c>
      <c r="D21" s="29">
        <f>'Typical Res Bill_RY#1 '!V21</f>
        <v>-1.3699999999999999E-3</v>
      </c>
      <c r="E21" s="74"/>
      <c r="F21" s="78"/>
      <c r="G21" s="29">
        <f>$D$21</f>
        <v>-1.3699999999999999E-3</v>
      </c>
      <c r="H21" s="74"/>
      <c r="J21" s="29">
        <f>$D$21</f>
        <v>-1.3699999999999999E-3</v>
      </c>
      <c r="K21" s="74"/>
      <c r="L21" s="74"/>
      <c r="M21" s="29">
        <f>$D$21</f>
        <v>-1.3699999999999999E-3</v>
      </c>
      <c r="N21" s="74"/>
    </row>
    <row r="22" spans="3:14" x14ac:dyDescent="0.25">
      <c r="C22" s="34" t="s">
        <v>133</v>
      </c>
      <c r="D22" s="29">
        <f>'Typical Res Bill_RY#1 '!V22</f>
        <v>2.2519999999999998E-2</v>
      </c>
      <c r="E22" s="74"/>
      <c r="F22" s="78"/>
      <c r="G22" s="29">
        <f>$D$22</f>
        <v>2.2519999999999998E-2</v>
      </c>
      <c r="H22" s="74"/>
      <c r="J22" s="29">
        <f>$D$22</f>
        <v>2.2519999999999998E-2</v>
      </c>
      <c r="K22" s="74"/>
      <c r="L22" s="74"/>
      <c r="M22" s="29">
        <f>$D$22</f>
        <v>2.2519999999999998E-2</v>
      </c>
      <c r="N22" s="74"/>
    </row>
    <row r="23" spans="3:14" x14ac:dyDescent="0.25">
      <c r="C23" s="34" t="s">
        <v>134</v>
      </c>
      <c r="D23" s="29">
        <f>'Typical Res Bill_RY#1 '!V23</f>
        <v>0</v>
      </c>
      <c r="E23" s="74"/>
      <c r="F23" s="78"/>
      <c r="G23" s="29">
        <f>$D$23</f>
        <v>0</v>
      </c>
      <c r="H23" s="74"/>
      <c r="J23" s="29">
        <f>$D$23</f>
        <v>0</v>
      </c>
      <c r="K23" s="74"/>
      <c r="L23" s="74"/>
      <c r="M23" s="29">
        <f>$D$23</f>
        <v>0</v>
      </c>
      <c r="N23" s="74"/>
    </row>
    <row r="24" spans="3:14" x14ac:dyDescent="0.25">
      <c r="C24" s="34" t="s">
        <v>73</v>
      </c>
      <c r="D24" s="79">
        <f>SUM(D15:D23)</f>
        <v>0.55381000000000002</v>
      </c>
      <c r="E24" s="74">
        <f>ROUND(D24*D$8,2)</f>
        <v>35.44</v>
      </c>
      <c r="F24" s="78"/>
      <c r="G24" s="79">
        <f>SUM(G15:G23)</f>
        <v>0.52449000000000001</v>
      </c>
      <c r="H24" s="74">
        <f>ROUND(G24*G$8,2)</f>
        <v>33.57</v>
      </c>
      <c r="J24" s="79">
        <f>SUM(J15:J23)</f>
        <v>0.60394000000000003</v>
      </c>
      <c r="K24" s="74">
        <f>ROUND(J24*J$8,2)</f>
        <v>38.65</v>
      </c>
      <c r="L24" s="74"/>
      <c r="M24" s="79">
        <f>SUM(M15:M23)</f>
        <v>0.57462000000000002</v>
      </c>
      <c r="N24" s="74">
        <f>ROUND(M24*M$8,2)</f>
        <v>36.78</v>
      </c>
    </row>
    <row r="25" spans="3:14" x14ac:dyDescent="0.25">
      <c r="N25" s="74"/>
    </row>
    <row r="26" spans="3:14" x14ac:dyDescent="0.25">
      <c r="C26" s="34" t="s">
        <v>135</v>
      </c>
      <c r="D26" s="29">
        <f>'Typical Res Bill_RY#1 '!V26</f>
        <v>2.019E-2</v>
      </c>
      <c r="E26" s="74">
        <f>ROUND(D26*D$8,2)</f>
        <v>1.29</v>
      </c>
      <c r="F26" s="78"/>
      <c r="G26" s="30">
        <f>$D$26</f>
        <v>2.019E-2</v>
      </c>
      <c r="H26" s="74">
        <f>ROUND(G26*G$8,2)</f>
        <v>1.29</v>
      </c>
      <c r="J26" s="30">
        <f>$D$26</f>
        <v>2.019E-2</v>
      </c>
      <c r="K26" s="74">
        <f>ROUND(J26*J$8,2)</f>
        <v>1.29</v>
      </c>
      <c r="L26" s="74"/>
      <c r="M26" s="30">
        <f>$D$26</f>
        <v>2.019E-2</v>
      </c>
      <c r="N26" s="74">
        <f>ROUND(M26*M$8,2)</f>
        <v>1.29</v>
      </c>
    </row>
    <row r="27" spans="3:14" x14ac:dyDescent="0.25">
      <c r="D27" s="29"/>
      <c r="E27" s="74"/>
      <c r="F27" s="78"/>
      <c r="G27" s="29"/>
      <c r="H27" s="74"/>
      <c r="J27" s="29"/>
      <c r="K27" s="74"/>
      <c r="L27" s="74"/>
      <c r="M27" s="29"/>
      <c r="N27" s="74"/>
    </row>
    <row r="28" spans="3:14" x14ac:dyDescent="0.25">
      <c r="C28" s="34" t="s">
        <v>136</v>
      </c>
      <c r="D28" s="29">
        <f>'Typical Res Bill_RY#1 '!V28</f>
        <v>0.46339999999999998</v>
      </c>
      <c r="E28" s="74"/>
      <c r="F28" s="78"/>
      <c r="G28" s="29">
        <f>$D$28</f>
        <v>0.46339999999999998</v>
      </c>
      <c r="H28" s="74"/>
      <c r="J28" s="29">
        <f>$D$28</f>
        <v>0.46339999999999998</v>
      </c>
      <c r="K28" s="74"/>
      <c r="L28" s="74"/>
      <c r="M28" s="29">
        <f>$D$28</f>
        <v>0.46339999999999998</v>
      </c>
      <c r="N28" s="74"/>
    </row>
    <row r="29" spans="3:14" x14ac:dyDescent="0.25">
      <c r="C29" s="34" t="s">
        <v>137</v>
      </c>
      <c r="D29" s="29">
        <f>'Typical Res Bill_RY#1 '!V29</f>
        <v>2.6179999999999998E-2</v>
      </c>
      <c r="E29" s="74"/>
      <c r="F29" s="78"/>
      <c r="G29" s="29">
        <f>$D$29</f>
        <v>2.6179999999999998E-2</v>
      </c>
      <c r="H29" s="74"/>
      <c r="J29" s="29">
        <f>$D$29</f>
        <v>2.6179999999999998E-2</v>
      </c>
      <c r="K29" s="74"/>
      <c r="L29" s="74"/>
      <c r="M29" s="29">
        <f>$D$29</f>
        <v>2.6179999999999998E-2</v>
      </c>
      <c r="N29" s="74"/>
    </row>
    <row r="30" spans="3:14" x14ac:dyDescent="0.25">
      <c r="C30" s="34" t="s">
        <v>73</v>
      </c>
      <c r="D30" s="79">
        <f>SUM(D28:D29)</f>
        <v>0.48957999999999996</v>
      </c>
      <c r="E30" s="74">
        <f>ROUND(D30*D$8,2)</f>
        <v>31.33</v>
      </c>
      <c r="F30" s="78"/>
      <c r="G30" s="79">
        <f>SUM(G28:G29)</f>
        <v>0.48957999999999996</v>
      </c>
      <c r="H30" s="74">
        <f>ROUND(G30*G$8,2)</f>
        <v>31.33</v>
      </c>
      <c r="J30" s="79">
        <f>SUM(J28:J29)</f>
        <v>0.48957999999999996</v>
      </c>
      <c r="K30" s="74">
        <f>ROUND(J30*J$8,2)</f>
        <v>31.33</v>
      </c>
      <c r="L30" s="74"/>
      <c r="M30" s="79">
        <f>SUM(M28:M29)</f>
        <v>0.48957999999999996</v>
      </c>
      <c r="N30" s="74">
        <f>ROUND(M30*M$8,2)</f>
        <v>31.33</v>
      </c>
    </row>
    <row r="31" spans="3:14" x14ac:dyDescent="0.25">
      <c r="C31" s="34" t="s">
        <v>138</v>
      </c>
      <c r="D31" s="79">
        <f>D24+D26+D30</f>
        <v>1.06358</v>
      </c>
      <c r="E31" s="80">
        <f>SUM(E24,E26,E30)</f>
        <v>68.06</v>
      </c>
      <c r="F31" s="78"/>
      <c r="G31" s="79">
        <f>G24+G26+G30</f>
        <v>1.03426</v>
      </c>
      <c r="H31" s="80">
        <f>SUM(H24,H26,H30)</f>
        <v>66.19</v>
      </c>
      <c r="J31" s="79">
        <f>J24+J26+J30</f>
        <v>1.11371</v>
      </c>
      <c r="K31" s="80">
        <f>SUM(K24,K26,K30)</f>
        <v>71.27</v>
      </c>
      <c r="L31" s="81"/>
      <c r="M31" s="79">
        <f>M24+M26+M30</f>
        <v>1.08439</v>
      </c>
      <c r="N31" s="80">
        <f>SUM(N24,N26,N30)</f>
        <v>69.400000000000006</v>
      </c>
    </row>
    <row r="32" spans="3:14" x14ac:dyDescent="0.25">
      <c r="E32" s="74"/>
      <c r="H32" s="74"/>
      <c r="K32" s="74"/>
      <c r="L32" s="74"/>
      <c r="N32" s="74"/>
    </row>
    <row r="33" spans="2:14" x14ac:dyDescent="0.25">
      <c r="B33" s="34" t="s">
        <v>139</v>
      </c>
      <c r="D33" s="75"/>
      <c r="E33" s="74">
        <f>E12+E31</f>
        <v>80.56</v>
      </c>
      <c r="F33" s="76"/>
      <c r="G33" s="75"/>
      <c r="H33" s="74">
        <f>H12+H31</f>
        <v>78.69</v>
      </c>
      <c r="J33" s="75"/>
      <c r="K33" s="74">
        <f>K12+K31</f>
        <v>83.77</v>
      </c>
      <c r="L33" s="74"/>
      <c r="M33" s="75"/>
      <c r="N33" s="74">
        <f>N12+N31</f>
        <v>81.900000000000006</v>
      </c>
    </row>
    <row r="34" spans="2:14" x14ac:dyDescent="0.25">
      <c r="B34" s="34" t="s">
        <v>140</v>
      </c>
      <c r="D34" s="75"/>
      <c r="E34" s="74"/>
      <c r="F34" s="76"/>
      <c r="G34" s="75"/>
      <c r="H34" s="74">
        <f>H33-$E33</f>
        <v>-1.8700000000000045</v>
      </c>
      <c r="J34" s="75"/>
      <c r="K34" s="74">
        <f>K33-$E33</f>
        <v>3.2099999999999937</v>
      </c>
      <c r="L34" s="74"/>
      <c r="M34" s="75"/>
      <c r="N34" s="74">
        <f>N33-$E33</f>
        <v>1.3400000000000034</v>
      </c>
    </row>
    <row r="35" spans="2:14" x14ac:dyDescent="0.25">
      <c r="B35" s="34" t="s">
        <v>141</v>
      </c>
      <c r="D35" s="82"/>
      <c r="E35" s="82"/>
      <c r="F35" s="83"/>
      <c r="G35" s="82"/>
      <c r="H35" s="4">
        <f>H34/$E33</f>
        <v>-2.3212512413108299E-2</v>
      </c>
      <c r="J35" s="82"/>
      <c r="K35" s="4">
        <f>K34/$E33</f>
        <v>3.9846077457795351E-2</v>
      </c>
      <c r="L35" s="4"/>
      <c r="M35" s="82"/>
      <c r="N35" s="4">
        <f>N34/$E33</f>
        <v>1.6633565044687233E-2</v>
      </c>
    </row>
    <row r="36" spans="2:14" x14ac:dyDescent="0.25">
      <c r="E36" s="74"/>
    </row>
    <row r="37" spans="2:14" ht="17.25" x14ac:dyDescent="0.25">
      <c r="B37" s="84" t="s">
        <v>148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42"/>
  <sheetViews>
    <sheetView zoomScale="90" zoomScaleNormal="90" workbookViewId="0">
      <selection activeCell="S25" sqref="S25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x14ac:dyDescent="0.25">
      <c r="B2" s="31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x14ac:dyDescent="0.25">
      <c r="B3" s="31" t="s">
        <v>144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86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1" t="s">
        <v>145</v>
      </c>
      <c r="E6" s="71"/>
      <c r="F6" s="72"/>
      <c r="G6" s="71" t="s">
        <v>115</v>
      </c>
      <c r="H6" s="71"/>
      <c r="J6" s="71" t="s">
        <v>116</v>
      </c>
      <c r="K6" s="71"/>
      <c r="L6" s="73"/>
      <c r="M6" s="71" t="s">
        <v>119</v>
      </c>
      <c r="N6" s="71"/>
    </row>
    <row r="7" spans="2:14" ht="17.25" x14ac:dyDescent="0.25">
      <c r="D7" s="41" t="s">
        <v>146</v>
      </c>
      <c r="E7" s="41" t="s">
        <v>120</v>
      </c>
      <c r="F7" s="3"/>
      <c r="G7" s="41" t="s">
        <v>121</v>
      </c>
      <c r="H7" s="41" t="s">
        <v>120</v>
      </c>
      <c r="J7" s="41" t="s">
        <v>121</v>
      </c>
      <c r="K7" s="41" t="s">
        <v>120</v>
      </c>
      <c r="L7" s="3"/>
      <c r="M7" s="41" t="s">
        <v>121</v>
      </c>
      <c r="N7" s="41" t="s">
        <v>120</v>
      </c>
    </row>
    <row r="8" spans="2:14" x14ac:dyDescent="0.25">
      <c r="B8" s="34" t="s">
        <v>122</v>
      </c>
      <c r="D8" s="34">
        <v>64</v>
      </c>
      <c r="E8" s="74"/>
      <c r="G8" s="34">
        <v>64</v>
      </c>
      <c r="H8" s="74"/>
      <c r="J8" s="34">
        <v>64</v>
      </c>
      <c r="K8" s="74"/>
      <c r="L8" s="74"/>
      <c r="M8" s="34">
        <v>64</v>
      </c>
      <c r="N8" s="74"/>
    </row>
    <row r="9" spans="2:14" x14ac:dyDescent="0.25">
      <c r="E9" s="74"/>
      <c r="H9" s="74"/>
      <c r="K9" s="74"/>
      <c r="L9" s="74"/>
      <c r="N9" s="74"/>
    </row>
    <row r="10" spans="2:14" x14ac:dyDescent="0.25">
      <c r="B10" s="34" t="s">
        <v>123</v>
      </c>
      <c r="E10" s="74"/>
      <c r="H10" s="74"/>
      <c r="K10" s="74"/>
      <c r="L10" s="74"/>
      <c r="N10" s="74"/>
    </row>
    <row r="11" spans="2:14" x14ac:dyDescent="0.25">
      <c r="C11" s="34" t="s">
        <v>124</v>
      </c>
      <c r="D11" s="75"/>
      <c r="E11" s="74">
        <f>D11</f>
        <v>0</v>
      </c>
      <c r="F11" s="76"/>
      <c r="G11" s="75">
        <f>$D$11</f>
        <v>0</v>
      </c>
      <c r="H11" s="74">
        <f>G11</f>
        <v>0</v>
      </c>
      <c r="J11" s="75">
        <f>$D$11</f>
        <v>0</v>
      </c>
      <c r="K11" s="74">
        <f>J11</f>
        <v>0</v>
      </c>
      <c r="L11" s="74"/>
      <c r="M11" s="75">
        <f>$D$11</f>
        <v>0</v>
      </c>
      <c r="N11" s="74">
        <f>M11</f>
        <v>0</v>
      </c>
    </row>
    <row r="12" spans="2:14" x14ac:dyDescent="0.25">
      <c r="C12" s="34" t="s">
        <v>73</v>
      </c>
      <c r="D12" s="77">
        <f>SUM(D11:D11)</f>
        <v>0</v>
      </c>
      <c r="E12" s="77">
        <f>SUM(E11:E11)</f>
        <v>0</v>
      </c>
      <c r="F12" s="76"/>
      <c r="G12" s="77">
        <f>SUM(G11:G11)</f>
        <v>0</v>
      </c>
      <c r="H12" s="77">
        <f>SUM(H11:H11)</f>
        <v>0</v>
      </c>
      <c r="J12" s="77">
        <f>SUM(J11:J11)</f>
        <v>0</v>
      </c>
      <c r="K12" s="77">
        <f>SUM(K11:K11)</f>
        <v>0</v>
      </c>
      <c r="L12" s="76"/>
      <c r="M12" s="77">
        <f>SUM(M11:M11)</f>
        <v>0</v>
      </c>
      <c r="N12" s="77">
        <f>SUM(N11:N11)</f>
        <v>0</v>
      </c>
    </row>
    <row r="13" spans="2:14" x14ac:dyDescent="0.25">
      <c r="D13" s="75"/>
      <c r="E13" s="74"/>
      <c r="F13" s="76"/>
      <c r="G13" s="75"/>
      <c r="H13" s="74"/>
      <c r="J13" s="75"/>
      <c r="K13" s="74"/>
      <c r="L13" s="74"/>
      <c r="M13" s="75"/>
      <c r="N13" s="74"/>
    </row>
    <row r="14" spans="2:14" x14ac:dyDescent="0.25">
      <c r="B14" s="34" t="s">
        <v>125</v>
      </c>
      <c r="E14" s="74"/>
      <c r="H14" s="74"/>
      <c r="K14" s="74"/>
      <c r="L14" s="74"/>
      <c r="N14" s="74"/>
    </row>
    <row r="15" spans="2:14" x14ac:dyDescent="0.25">
      <c r="C15" s="34" t="s">
        <v>126</v>
      </c>
      <c r="D15" s="29"/>
      <c r="E15" s="74"/>
      <c r="F15" s="78"/>
      <c r="G15" s="29">
        <f>$D$15</f>
        <v>0</v>
      </c>
      <c r="H15" s="74"/>
      <c r="J15" s="29">
        <f>$D$15</f>
        <v>0</v>
      </c>
      <c r="K15" s="74"/>
      <c r="L15" s="74"/>
      <c r="M15" s="29">
        <f>$D$15</f>
        <v>0</v>
      </c>
      <c r="N15" s="74"/>
    </row>
    <row r="16" spans="2:14" x14ac:dyDescent="0.25">
      <c r="C16" s="34" t="s">
        <v>127</v>
      </c>
      <c r="D16" s="29"/>
      <c r="E16" s="74"/>
      <c r="F16" s="78"/>
      <c r="G16" s="29">
        <f>$D$16</f>
        <v>0</v>
      </c>
      <c r="H16" s="74"/>
      <c r="J16" s="29">
        <f>$D$16</f>
        <v>0</v>
      </c>
      <c r="K16" s="74"/>
      <c r="L16" s="74"/>
      <c r="M16" s="29">
        <f>$D$16</f>
        <v>0</v>
      </c>
      <c r="N16" s="74"/>
    </row>
    <row r="17" spans="3:14" x14ac:dyDescent="0.25">
      <c r="C17" s="34" t="s">
        <v>128</v>
      </c>
      <c r="D17" s="29"/>
      <c r="E17" s="74"/>
      <c r="F17" s="78"/>
      <c r="G17" s="29">
        <f>$D$17</f>
        <v>0</v>
      </c>
      <c r="H17" s="74"/>
      <c r="J17" s="29">
        <f>$D$17</f>
        <v>0</v>
      </c>
      <c r="K17" s="74"/>
      <c r="L17" s="74"/>
      <c r="M17" s="29">
        <f>$D$17</f>
        <v>0</v>
      </c>
      <c r="N17" s="74"/>
    </row>
    <row r="18" spans="3:14" x14ac:dyDescent="0.25">
      <c r="C18" s="34" t="s">
        <v>129</v>
      </c>
      <c r="D18" s="29"/>
      <c r="E18" s="74"/>
      <c r="F18" s="78"/>
      <c r="G18" s="29">
        <v>0</v>
      </c>
      <c r="H18" s="74"/>
      <c r="J18" s="29">
        <f>$D$18</f>
        <v>0</v>
      </c>
      <c r="K18" s="74"/>
      <c r="L18" s="74"/>
      <c r="M18" s="29">
        <v>0</v>
      </c>
      <c r="N18" s="74"/>
    </row>
    <row r="19" spans="3:14" x14ac:dyDescent="0.25">
      <c r="C19" s="34" t="s">
        <v>130</v>
      </c>
      <c r="D19" s="29"/>
      <c r="E19" s="74"/>
      <c r="F19" s="78"/>
      <c r="G19" s="29">
        <f>$D$19</f>
        <v>0</v>
      </c>
      <c r="H19" s="74"/>
      <c r="J19" s="29">
        <v>0</v>
      </c>
      <c r="K19" s="74"/>
      <c r="L19" s="74"/>
      <c r="M19" s="29">
        <v>0</v>
      </c>
      <c r="N19" s="74"/>
    </row>
    <row r="20" spans="3:14" x14ac:dyDescent="0.25">
      <c r="C20" s="34" t="s">
        <v>131</v>
      </c>
      <c r="D20" s="29"/>
      <c r="E20" s="74"/>
      <c r="F20" s="78"/>
      <c r="G20" s="29">
        <f>$D$20</f>
        <v>0</v>
      </c>
      <c r="H20" s="74"/>
      <c r="J20" s="29">
        <f>$D$20</f>
        <v>0</v>
      </c>
      <c r="K20" s="74"/>
      <c r="L20" s="74"/>
      <c r="M20" s="29">
        <f>$D$20</f>
        <v>0</v>
      </c>
      <c r="N20" s="74"/>
    </row>
    <row r="21" spans="3:14" x14ac:dyDescent="0.25">
      <c r="C21" s="34" t="s">
        <v>132</v>
      </c>
      <c r="D21" s="29"/>
      <c r="E21" s="74"/>
      <c r="F21" s="78"/>
      <c r="G21" s="29">
        <f>$D$21</f>
        <v>0</v>
      </c>
      <c r="H21" s="74"/>
      <c r="J21" s="29">
        <f>$D$21</f>
        <v>0</v>
      </c>
      <c r="K21" s="74"/>
      <c r="L21" s="74"/>
      <c r="M21" s="29">
        <f>$D$21</f>
        <v>0</v>
      </c>
      <c r="N21" s="74"/>
    </row>
    <row r="22" spans="3:14" x14ac:dyDescent="0.25">
      <c r="C22" s="34" t="s">
        <v>133</v>
      </c>
      <c r="D22" s="29"/>
      <c r="E22" s="74"/>
      <c r="F22" s="78"/>
      <c r="G22" s="29">
        <f>$D$22</f>
        <v>0</v>
      </c>
      <c r="H22" s="74"/>
      <c r="J22" s="29">
        <f>$D$22</f>
        <v>0</v>
      </c>
      <c r="K22" s="74"/>
      <c r="L22" s="74"/>
      <c r="M22" s="29">
        <f>$D$22</f>
        <v>0</v>
      </c>
      <c r="N22" s="74"/>
    </row>
    <row r="23" spans="3:14" x14ac:dyDescent="0.25">
      <c r="C23" s="34" t="s">
        <v>134</v>
      </c>
      <c r="D23" s="29"/>
      <c r="E23" s="74"/>
      <c r="F23" s="78"/>
      <c r="G23" s="29">
        <f>$D$23</f>
        <v>0</v>
      </c>
      <c r="H23" s="74"/>
      <c r="J23" s="29">
        <f>$D$23</f>
        <v>0</v>
      </c>
      <c r="K23" s="74"/>
      <c r="L23" s="74"/>
      <c r="M23" s="29">
        <f>$D$23</f>
        <v>0</v>
      </c>
      <c r="N23" s="74"/>
    </row>
    <row r="24" spans="3:14" x14ac:dyDescent="0.25">
      <c r="C24" s="34" t="s">
        <v>73</v>
      </c>
      <c r="D24" s="79">
        <f>SUM(D15:D23)</f>
        <v>0</v>
      </c>
      <c r="E24" s="74">
        <f>ROUND(D24*D$8,2)</f>
        <v>0</v>
      </c>
      <c r="F24" s="78"/>
      <c r="G24" s="79">
        <f>SUM(G15:G23)</f>
        <v>0</v>
      </c>
      <c r="H24" s="74">
        <f>ROUND(G24*G$8,2)</f>
        <v>0</v>
      </c>
      <c r="J24" s="79">
        <f>SUM(J15:J23)</f>
        <v>0</v>
      </c>
      <c r="K24" s="74">
        <f>ROUND(J24*J$8,2)</f>
        <v>0</v>
      </c>
      <c r="L24" s="74"/>
      <c r="M24" s="79">
        <f>SUM(M15:M23)</f>
        <v>0</v>
      </c>
      <c r="N24" s="74">
        <f>ROUND(M24*M$8,2)</f>
        <v>0</v>
      </c>
    </row>
    <row r="25" spans="3:14" x14ac:dyDescent="0.25">
      <c r="N25" s="74"/>
    </row>
    <row r="26" spans="3:14" x14ac:dyDescent="0.25">
      <c r="C26" s="34" t="s">
        <v>135</v>
      </c>
      <c r="D26" s="29"/>
      <c r="E26" s="74">
        <f>ROUND(D26*D$8,2)</f>
        <v>0</v>
      </c>
      <c r="F26" s="78"/>
      <c r="G26" s="30">
        <f>$D$26</f>
        <v>0</v>
      </c>
      <c r="H26" s="74">
        <f>ROUND(G26*G$8,2)</f>
        <v>0</v>
      </c>
      <c r="J26" s="30">
        <f>$D$26</f>
        <v>0</v>
      </c>
      <c r="K26" s="74">
        <f>ROUND(J26*J$8,2)</f>
        <v>0</v>
      </c>
      <c r="L26" s="74"/>
      <c r="M26" s="30">
        <f>$D$26</f>
        <v>0</v>
      </c>
      <c r="N26" s="74">
        <f>ROUND(M26*M$8,2)</f>
        <v>0</v>
      </c>
    </row>
    <row r="27" spans="3:14" x14ac:dyDescent="0.25">
      <c r="D27" s="29"/>
      <c r="E27" s="74"/>
      <c r="F27" s="78"/>
      <c r="G27" s="29"/>
      <c r="H27" s="74"/>
      <c r="J27" s="29"/>
      <c r="K27" s="74"/>
      <c r="L27" s="74"/>
      <c r="M27" s="29"/>
      <c r="N27" s="74"/>
    </row>
    <row r="28" spans="3:14" x14ac:dyDescent="0.25">
      <c r="C28" s="34" t="s">
        <v>136</v>
      </c>
      <c r="D28" s="29"/>
      <c r="E28" s="74"/>
      <c r="F28" s="78"/>
      <c r="G28" s="29">
        <f>$D$28</f>
        <v>0</v>
      </c>
      <c r="H28" s="74"/>
      <c r="J28" s="29">
        <f>$D$28</f>
        <v>0</v>
      </c>
      <c r="K28" s="74"/>
      <c r="L28" s="74"/>
      <c r="M28" s="29">
        <f>$D$28</f>
        <v>0</v>
      </c>
      <c r="N28" s="74"/>
    </row>
    <row r="29" spans="3:14" x14ac:dyDescent="0.25">
      <c r="C29" s="34" t="s">
        <v>137</v>
      </c>
      <c r="D29" s="29"/>
      <c r="E29" s="74"/>
      <c r="F29" s="78"/>
      <c r="G29" s="29">
        <f>$D$29</f>
        <v>0</v>
      </c>
      <c r="H29" s="74"/>
      <c r="J29" s="29">
        <f>$D$29</f>
        <v>0</v>
      </c>
      <c r="K29" s="74"/>
      <c r="L29" s="74"/>
      <c r="M29" s="29">
        <f>$D$29</f>
        <v>0</v>
      </c>
      <c r="N29" s="74"/>
    </row>
    <row r="30" spans="3:14" x14ac:dyDescent="0.25">
      <c r="C30" s="34" t="s">
        <v>73</v>
      </c>
      <c r="D30" s="79">
        <f>SUM(D28:D29)</f>
        <v>0</v>
      </c>
      <c r="E30" s="74">
        <f>ROUND(D30*D$8,2)</f>
        <v>0</v>
      </c>
      <c r="F30" s="78"/>
      <c r="G30" s="79">
        <f>SUM(G28:G29)</f>
        <v>0</v>
      </c>
      <c r="H30" s="74">
        <f>ROUND(G30*G$8,2)</f>
        <v>0</v>
      </c>
      <c r="J30" s="79">
        <f>SUM(J28:J29)</f>
        <v>0</v>
      </c>
      <c r="K30" s="74">
        <f>ROUND(J30*J$8,2)</f>
        <v>0</v>
      </c>
      <c r="L30" s="74"/>
      <c r="M30" s="79">
        <f>SUM(M28:M29)</f>
        <v>0</v>
      </c>
      <c r="N30" s="74">
        <f>ROUND(M30*M$8,2)</f>
        <v>0</v>
      </c>
    </row>
    <row r="31" spans="3:14" x14ac:dyDescent="0.25">
      <c r="C31" s="34" t="s">
        <v>138</v>
      </c>
      <c r="D31" s="79">
        <f>D24+D26+D30</f>
        <v>0</v>
      </c>
      <c r="E31" s="80">
        <f>SUM(E24,E26,E30)</f>
        <v>0</v>
      </c>
      <c r="F31" s="78"/>
      <c r="G31" s="79">
        <f>G24+G26+G30</f>
        <v>0</v>
      </c>
      <c r="H31" s="80">
        <f>SUM(H24,H26,H30)</f>
        <v>0</v>
      </c>
      <c r="J31" s="79">
        <f>J24+J26+J30</f>
        <v>0</v>
      </c>
      <c r="K31" s="80">
        <f>SUM(K24,K26,K30)</f>
        <v>0</v>
      </c>
      <c r="L31" s="81"/>
      <c r="M31" s="79">
        <f>M24+M26+M30</f>
        <v>0</v>
      </c>
      <c r="N31" s="80">
        <f>SUM(N24,N26,N30)</f>
        <v>0</v>
      </c>
    </row>
    <row r="32" spans="3:14" x14ac:dyDescent="0.25">
      <c r="E32" s="74"/>
      <c r="H32" s="74"/>
      <c r="K32" s="74"/>
      <c r="L32" s="74"/>
      <c r="N32" s="74"/>
    </row>
    <row r="33" spans="2:14" x14ac:dyDescent="0.25">
      <c r="B33" s="34" t="s">
        <v>139</v>
      </c>
      <c r="D33" s="75"/>
      <c r="E33" s="74">
        <f>E12+E31</f>
        <v>0</v>
      </c>
      <c r="F33" s="76"/>
      <c r="G33" s="75"/>
      <c r="H33" s="74">
        <f>H12+H31</f>
        <v>0</v>
      </c>
      <c r="J33" s="75"/>
      <c r="K33" s="74">
        <f>K12+K31</f>
        <v>0</v>
      </c>
      <c r="L33" s="74"/>
      <c r="M33" s="75"/>
      <c r="N33" s="74">
        <f>N12+N31</f>
        <v>0</v>
      </c>
    </row>
    <row r="34" spans="2:14" x14ac:dyDescent="0.25">
      <c r="B34" s="34" t="s">
        <v>140</v>
      </c>
      <c r="D34" s="75"/>
      <c r="E34" s="74"/>
      <c r="F34" s="76"/>
      <c r="G34" s="75"/>
      <c r="H34" s="74">
        <f>H33-$E33</f>
        <v>0</v>
      </c>
      <c r="J34" s="75"/>
      <c r="K34" s="74">
        <f>K33-$E33</f>
        <v>0</v>
      </c>
      <c r="L34" s="74"/>
      <c r="M34" s="75"/>
      <c r="N34" s="74">
        <f>N33-$E33</f>
        <v>0</v>
      </c>
    </row>
    <row r="35" spans="2:14" x14ac:dyDescent="0.25">
      <c r="B35" s="34" t="s">
        <v>141</v>
      </c>
      <c r="D35" s="82"/>
      <c r="E35" s="82"/>
      <c r="F35" s="83"/>
      <c r="G35" s="82"/>
      <c r="H35" s="4" t="e">
        <f>H34/$E33</f>
        <v>#DIV/0!</v>
      </c>
      <c r="J35" s="82"/>
      <c r="K35" s="4" t="e">
        <f>K34/$E33</f>
        <v>#DIV/0!</v>
      </c>
      <c r="L35" s="4"/>
      <c r="M35" s="82"/>
      <c r="N35" s="4" t="e">
        <f>N34/$E33</f>
        <v>#DIV/0!</v>
      </c>
    </row>
    <row r="36" spans="2:14" x14ac:dyDescent="0.25">
      <c r="E36" s="74"/>
    </row>
    <row r="37" spans="2:14" ht="17.25" x14ac:dyDescent="0.25">
      <c r="B37" s="84" t="s">
        <v>149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FDE587-BB45-4133-98E2-0D7D3D966C79}"/>
</file>

<file path=customXml/itemProps2.xml><?xml version="1.0" encoding="utf-8"?>
<ds:datastoreItem xmlns:ds="http://schemas.openxmlformats.org/officeDocument/2006/customXml" ds:itemID="{D668BCA1-08D9-45FD-8811-76106D69553D}"/>
</file>

<file path=customXml/itemProps3.xml><?xml version="1.0" encoding="utf-8"?>
<ds:datastoreItem xmlns:ds="http://schemas.openxmlformats.org/officeDocument/2006/customXml" ds:itemID="{4A567D13-DC14-471F-8045-0785984DB2C6}"/>
</file>

<file path=customXml/itemProps4.xml><?xml version="1.0" encoding="utf-8"?>
<ds:datastoreItem xmlns:ds="http://schemas.openxmlformats.org/officeDocument/2006/customXml" ds:itemID="{99578DE4-97A6-4E73-AEAD-C61117DE3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Sheet1</vt:lpstr>
      <vt:lpstr>Rate Impacts_RY#1</vt:lpstr>
      <vt:lpstr>Rate Impacts_RY#2</vt:lpstr>
      <vt:lpstr>Rate Impacts_RY#3</vt:lpstr>
      <vt:lpstr>Res Bill Summary</vt:lpstr>
      <vt:lpstr>Typical Res Bill_RY#1 </vt:lpstr>
      <vt:lpstr>Typical Res Bill_RY#2</vt:lpstr>
      <vt:lpstr>Typical Res Bill_RY#3</vt:lpstr>
      <vt:lpstr>'Rate Impacts_RY#1'!Print_Area</vt:lpstr>
      <vt:lpstr>'Rate Impacts_RY#2'!Print_Area</vt:lpstr>
      <vt:lpstr>'Rate Impacts_RY#3'!Print_Area</vt:lpstr>
      <vt:lpstr>'Res Bill Summary'!Print_Area</vt:lpstr>
      <vt:lpstr>'Typical Res Bill_RY#1 '!Print_Area</vt:lpstr>
      <vt:lpstr>'Typical Res Bill_RY#2'!Print_Area</vt:lpstr>
      <vt:lpstr>'Typical Res Bill_RY#3'!Print_Area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Barnett, Donna L. (BEL)</cp:lastModifiedBy>
  <dcterms:created xsi:type="dcterms:W3CDTF">2022-09-02T19:05:52Z</dcterms:created>
  <dcterms:modified xsi:type="dcterms:W3CDTF">2022-09-02T21:17:25Z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