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710" yWindow="105" windowWidth="19020" windowHeight="11205" tabRatio="864"/>
  </bookViews>
  <sheets>
    <sheet name="ERF Revenues Lead Sheet" sheetId="103" r:id="rId1"/>
    <sheet name="Other" sheetId="104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38" i="103" l="1"/>
  <c r="C30" i="103"/>
  <c r="D26" i="103"/>
  <c r="D22" i="103"/>
  <c r="D16" i="103"/>
  <c r="D13" i="103"/>
  <c r="B17" i="104" l="1"/>
  <c r="B18" i="104"/>
  <c r="C18" i="103" s="1"/>
  <c r="B35" i="104"/>
  <c r="B36" i="104"/>
  <c r="A13" i="103"/>
  <c r="A14" i="103"/>
  <c r="A15" i="103"/>
  <c r="A16" i="103"/>
  <c r="A17" i="103"/>
  <c r="A18" i="103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C19" i="103"/>
  <c r="E19" i="103"/>
  <c r="D20" i="103"/>
  <c r="C20" i="103" l="1"/>
  <c r="E18" i="103"/>
  <c r="E20" i="103" l="1"/>
  <c r="D23" i="103" l="1"/>
  <c r="C29" i="103" l="1"/>
  <c r="C16" i="103" l="1"/>
  <c r="E16" i="103" l="1"/>
  <c r="C26" i="103" l="1"/>
  <c r="E26" i="103" l="1"/>
  <c r="C13" i="103" l="1"/>
  <c r="E13" i="103" l="1"/>
  <c r="C33" i="103" l="1"/>
  <c r="C22" i="103" l="1"/>
  <c r="E22" i="103" l="1"/>
  <c r="E23" i="103" s="1"/>
  <c r="C23" i="103"/>
  <c r="D30" i="103" l="1"/>
  <c r="D29" i="103"/>
  <c r="D31" i="103" s="1"/>
  <c r="D33" i="103"/>
  <c r="E35" i="103" s="1"/>
  <c r="E37" i="103" s="1"/>
  <c r="E38" i="103" s="1"/>
  <c r="E39" i="103" s="1"/>
</calcChain>
</file>

<file path=xl/sharedStrings.xml><?xml version="1.0" encoding="utf-8"?>
<sst xmlns="http://schemas.openxmlformats.org/spreadsheetml/2006/main" count="45" uniqueCount="39">
  <si>
    <t>INCREASE (DECREASE) NOI</t>
  </si>
  <si>
    <t>INCREASE (DECREASE) FIT @</t>
  </si>
  <si>
    <t>INCREASE (DECREASE) OPERATING INCOME</t>
  </si>
  <si>
    <t>INCREASE (DECREASE) TAXES OTHER</t>
  </si>
  <si>
    <t>STATE UTILITY TAX @</t>
  </si>
  <si>
    <t>INCREASE (DECREASE) EXPENSE</t>
  </si>
  <si>
    <t>ANNUAL FILING FEE @</t>
  </si>
  <si>
    <t>UNCOLLECTIBLES @</t>
  </si>
  <si>
    <t>PGA GAS COSTS</t>
  </si>
  <si>
    <t>OPERTATING EXPENSES:</t>
  </si>
  <si>
    <t>TOTAL INCREASE (DECREASE) IN REVENUES</t>
  </si>
  <si>
    <t xml:space="preserve">ALL OTHER REVENUE </t>
  </si>
  <si>
    <t xml:space="preserve">          SUB-TOTAL REMOVAL OF DECOUPLING AMD TAX REFORM DEFERRALS</t>
  </si>
  <si>
    <t>REMOVE REVENUE DEFERRALS FOR TAX REFORM</t>
  </si>
  <si>
    <t>REMOVE DECOUPLING DEFERRALS FROM TEST YEAR</t>
  </si>
  <si>
    <t>RENTALS</t>
  </si>
  <si>
    <t>OTHER OPERATING REVENUES</t>
  </si>
  <si>
    <t>ANNUALIZED REVENUES FROM UE-180282 2017 GRC TAX REFORM FILING</t>
  </si>
  <si>
    <t>EXPEDITED RATE FILING REVENUES</t>
  </si>
  <si>
    <t>ADJUSTMENT</t>
  </si>
  <si>
    <t>RESTATED</t>
  </si>
  <si>
    <t>TEST YEAR</t>
  </si>
  <si>
    <t>DESCRIPTION</t>
  </si>
  <si>
    <t>NO.</t>
  </si>
  <si>
    <t>ERF</t>
  </si>
  <si>
    <t>LINE</t>
  </si>
  <si>
    <t>EXPEDITED RATE FILING</t>
  </si>
  <si>
    <t>FOR THE TWELVE MONTHS ENDED JUNE 30, 2018</t>
  </si>
  <si>
    <t>REVENUE ADJUSTMENT</t>
  </si>
  <si>
    <t>PUGET SOUND ENERGY-GAS</t>
  </si>
  <si>
    <t>TOTAL</t>
  </si>
  <si>
    <t>49600002-Provision for rate refunds - Gas</t>
  </si>
  <si>
    <t>12 Months</t>
  </si>
  <si>
    <t>Orders</t>
  </si>
  <si>
    <t xml:space="preserve">  ZO12                      Orders: Actual 12 Month Ended</t>
  </si>
  <si>
    <t>49500064  G Decoup Rev 41, 41T, 86 &amp; 86T</t>
  </si>
  <si>
    <t>49500063  G Decoup Rev Schedule 31 &amp; 31T</t>
  </si>
  <si>
    <t>49500112  9900-Gas Non-Residential Decoupling Rev</t>
  </si>
  <si>
    <t>49500102  9900-Gas Residential Decoupling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</si>
</sst>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0.00000"/>
    <numFmt numFmtId="166" formatCode="_(&quot;$&quot;* #,##0_);_(&quot;$&quot;* \(#,##0\);_(&quot;$&quot;* &quot;-&quot;??_);_(@_)"/>
    <numFmt numFmtId="167" formatCode="0.00000%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164" fontId="3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4">
    <xf numFmtId="0" fontId="0" fillId="0" borderId="0" xfId="0"/>
    <xf numFmtId="164" fontId="3" fillId="0" borderId="0" xfId="1" applyAlignment="1"/>
    <xf numFmtId="164" fontId="3" fillId="0" borderId="0" xfId="1" applyFill="1" applyAlignment="1"/>
    <xf numFmtId="164" fontId="4" fillId="0" borderId="0" xfId="1" applyFont="1" applyFill="1" applyAlignment="1" applyProtection="1">
      <alignment horizontal="center"/>
      <protection locked="0"/>
    </xf>
    <xf numFmtId="1" fontId="4" fillId="0" borderId="0" xfId="1" applyNumberFormat="1" applyFont="1" applyFill="1" applyAlignment="1">
      <alignment horizontal="center"/>
    </xf>
    <xf numFmtId="164" fontId="2" fillId="0" borderId="0" xfId="1" applyFont="1" applyFill="1" applyAlignment="1">
      <alignment horizontal="left" wrapText="1"/>
    </xf>
    <xf numFmtId="0" fontId="4" fillId="0" borderId="0" xfId="1" applyNumberFormat="1" applyFont="1" applyFill="1" applyAlignment="1"/>
    <xf numFmtId="164" fontId="3" fillId="0" borderId="0" xfId="1">
      <alignment horizontal="left" wrapText="1"/>
    </xf>
    <xf numFmtId="3" fontId="4" fillId="0" borderId="0" xfId="1" applyNumberFormat="1" applyFont="1" applyFill="1" applyBorder="1" applyAlignment="1">
      <alignment horizontal="left" wrapText="1"/>
    </xf>
    <xf numFmtId="42" fontId="4" fillId="0" borderId="0" xfId="1" applyNumberFormat="1" applyFont="1" applyFill="1" applyBorder="1" applyAlignment="1"/>
    <xf numFmtId="164" fontId="4" fillId="0" borderId="0" xfId="1" applyFont="1" applyFill="1" applyBorder="1" applyAlignment="1">
      <alignment horizontal="left" wrapText="1"/>
    </xf>
    <xf numFmtId="164" fontId="5" fillId="0" borderId="0" xfId="1" applyFont="1" applyFill="1" applyBorder="1" applyAlignment="1">
      <alignment horizontal="left" wrapText="1"/>
    </xf>
    <xf numFmtId="42" fontId="4" fillId="0" borderId="3" xfId="1" applyNumberFormat="1" applyFont="1" applyFill="1" applyBorder="1" applyAlignment="1"/>
    <xf numFmtId="37" fontId="4" fillId="0" borderId="0" xfId="1" applyNumberFormat="1" applyFont="1" applyFill="1" applyAlignment="1"/>
    <xf numFmtId="164" fontId="4" fillId="0" borderId="0" xfId="1" applyFont="1" applyFill="1" applyAlignment="1"/>
    <xf numFmtId="164" fontId="4" fillId="0" borderId="0" xfId="1" applyFont="1" applyFill="1" applyAlignment="1">
      <alignment horizontal="left"/>
    </xf>
    <xf numFmtId="41" fontId="4" fillId="0" borderId="0" xfId="1" applyNumberFormat="1" applyFont="1" applyFill="1" applyBorder="1" applyAlignment="1"/>
    <xf numFmtId="9" fontId="4" fillId="0" borderId="0" xfId="1" applyNumberFormat="1" applyFont="1" applyFill="1" applyAlignment="1">
      <alignment horizontal="right"/>
    </xf>
    <xf numFmtId="41" fontId="4" fillId="0" borderId="1" xfId="1" applyNumberFormat="1" applyFont="1" applyFill="1" applyBorder="1" applyAlignment="1"/>
    <xf numFmtId="37" fontId="4" fillId="0" borderId="0" xfId="1" applyNumberFormat="1" applyFont="1" applyFill="1" applyBorder="1" applyAlignment="1"/>
    <xf numFmtId="164" fontId="4" fillId="0" borderId="0" xfId="1" quotePrefix="1" applyFont="1" applyFill="1" applyAlignment="1">
      <alignment horizontal="left"/>
    </xf>
    <xf numFmtId="41" fontId="4" fillId="0" borderId="0" xfId="1" applyNumberFormat="1" applyFont="1" applyFill="1" applyAlignment="1"/>
    <xf numFmtId="165" fontId="4" fillId="0" borderId="0" xfId="1" applyNumberFormat="1" applyFont="1" applyFill="1" applyAlignment="1"/>
    <xf numFmtId="167" fontId="4" fillId="0" borderId="0" xfId="1" applyNumberFormat="1" applyFont="1" applyFill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/>
    <xf numFmtId="166" fontId="4" fillId="0" borderId="0" xfId="1" applyNumberFormat="1" applyFont="1" applyFill="1" applyBorder="1" applyAlignment="1"/>
    <xf numFmtId="164" fontId="4" fillId="0" borderId="0" xfId="1" applyFont="1" applyFill="1" applyAlignment="1">
      <alignment horizontal="left" indent="1"/>
    </xf>
    <xf numFmtId="164" fontId="5" fillId="0" borderId="0" xfId="1" applyFont="1" applyFill="1" applyAlignment="1"/>
    <xf numFmtId="41" fontId="4" fillId="0" borderId="0" xfId="1" applyNumberFormat="1" applyFont="1" applyAlignment="1"/>
    <xf numFmtId="0" fontId="4" fillId="0" borderId="0" xfId="1" applyNumberFormat="1" applyFont="1" applyFill="1" applyBorder="1" applyAlignment="1">
      <alignment horizontal="left" indent="1"/>
    </xf>
    <xf numFmtId="42" fontId="4" fillId="0" borderId="0" xfId="1" applyNumberFormat="1" applyFont="1" applyAlignment="1"/>
    <xf numFmtId="164" fontId="5" fillId="0" borderId="2" xfId="1" applyFont="1" applyFill="1" applyBorder="1" applyAlignment="1">
      <alignment horizontal="center"/>
    </xf>
    <xf numFmtId="164" fontId="5" fillId="0" borderId="2" xfId="1" applyFont="1" applyFill="1" applyBorder="1" applyAlignment="1"/>
    <xf numFmtId="164" fontId="5" fillId="0" borderId="2" xfId="1" applyFont="1" applyFill="1" applyBorder="1" applyAlignment="1" applyProtection="1">
      <alignment horizontal="center"/>
      <protection locked="0"/>
    </xf>
    <xf numFmtId="164" fontId="5" fillId="0" borderId="0" xfId="1" applyFont="1" applyFill="1" applyAlignment="1">
      <alignment horizontal="center"/>
    </xf>
    <xf numFmtId="164" fontId="5" fillId="0" borderId="0" xfId="1" applyFont="1" applyFill="1" applyAlignment="1" applyProtection="1">
      <alignment horizontal="center"/>
      <protection locked="0"/>
    </xf>
    <xf numFmtId="164" fontId="3" fillId="0" borderId="0" xfId="1" applyFill="1" applyAlignment="1">
      <alignment horizontal="centerContinuous" vertical="center"/>
    </xf>
    <xf numFmtId="164" fontId="5" fillId="0" borderId="0" xfId="1" applyFont="1" applyFill="1" applyAlignment="1" applyProtection="1">
      <alignment horizontal="centerContinuous" vertical="center"/>
      <protection locked="0"/>
    </xf>
    <xf numFmtId="164" fontId="5" fillId="0" borderId="0" xfId="1" applyFont="1" applyFill="1" applyAlignment="1">
      <alignment horizontal="centerContinuous" vertical="center"/>
    </xf>
    <xf numFmtId="164" fontId="3" fillId="0" borderId="0" xfId="1" applyAlignment="1">
      <alignment horizontal="centerContinuous" vertical="center"/>
    </xf>
    <xf numFmtId="164" fontId="5" fillId="0" borderId="0" xfId="1" applyFont="1" applyFill="1" applyAlignment="1" applyProtection="1">
      <alignment horizontal="left"/>
      <protection locked="0"/>
    </xf>
    <xf numFmtId="15" fontId="5" fillId="0" borderId="0" xfId="1" applyNumberFormat="1" applyFont="1" applyFill="1" applyAlignment="1"/>
    <xf numFmtId="164" fontId="5" fillId="0" borderId="4" xfId="1" quotePrefix="1" applyFont="1" applyFill="1" applyBorder="1" applyAlignment="1">
      <alignment horizontal="right"/>
    </xf>
    <xf numFmtId="14" fontId="6" fillId="0" borderId="0" xfId="1" applyNumberFormat="1" applyFont="1" applyFill="1" applyAlignment="1"/>
    <xf numFmtId="164" fontId="6" fillId="0" borderId="0" xfId="1" applyFont="1" applyFill="1" applyAlignment="1"/>
    <xf numFmtId="43" fontId="3" fillId="2" borderId="5" xfId="1" applyNumberFormat="1" applyFont="1" applyFill="1" applyBorder="1" applyAlignment="1"/>
    <xf numFmtId="164" fontId="3" fillId="2" borderId="6" xfId="1" applyFill="1" applyBorder="1" applyAlignment="1"/>
    <xf numFmtId="43" fontId="3" fillId="2" borderId="7" xfId="1" applyNumberFormat="1" applyFont="1" applyFill="1" applyBorder="1" applyAlignment="1"/>
    <xf numFmtId="164" fontId="3" fillId="2" borderId="8" xfId="1" applyFill="1" applyBorder="1" applyAlignment="1"/>
    <xf numFmtId="164" fontId="3" fillId="2" borderId="8" xfId="1" applyFill="1" applyBorder="1" applyAlignment="1">
      <alignment horizontal="left"/>
    </xf>
    <xf numFmtId="164" fontId="3" fillId="2" borderId="7" xfId="1" applyFill="1" applyBorder="1" applyAlignment="1"/>
    <xf numFmtId="164" fontId="3" fillId="2" borderId="9" xfId="1" applyFill="1" applyBorder="1" applyAlignment="1"/>
    <xf numFmtId="164" fontId="3" fillId="2" borderId="10" xfId="1" applyFill="1" applyBorder="1" applyAlignment="1"/>
  </cellXfs>
  <cellStyles count="6">
    <cellStyle name="Comma 2" xfId="2"/>
    <cellStyle name="Normal" xfId="0" builtinId="0"/>
    <cellStyle name="Normal 2" xfId="1"/>
    <cellStyle name="Normal 2 2" xfId="3"/>
    <cellStyle name="Normal 8" xfId="4"/>
    <cellStyle name="Normal 9" xfId="5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3-Gas-Proforma-Revenue-TYJun18ERF-11-2018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/>
      <sheetData sheetId="1"/>
      <sheetData sheetId="2">
        <row r="13">
          <cell r="E13">
            <v>5.2789999999999998E-3</v>
          </cell>
        </row>
        <row r="14">
          <cell r="E14">
            <v>2E-3</v>
          </cell>
        </row>
        <row r="15">
          <cell r="E15">
            <v>3.8316999999999997E-2</v>
          </cell>
        </row>
        <row r="20">
          <cell r="D20">
            <v>0.21</v>
          </cell>
        </row>
      </sheetData>
      <sheetData sheetId="3">
        <row r="14">
          <cell r="G14">
            <v>824957942.22414696</v>
          </cell>
        </row>
        <row r="16">
          <cell r="G16">
            <v>6090509.9800000004</v>
          </cell>
        </row>
        <row r="17">
          <cell r="G17">
            <v>1279765.669999972</v>
          </cell>
        </row>
        <row r="25">
          <cell r="E25">
            <v>340653418.56999987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Exh. JAP-3 Page 1"/>
      <sheetName val="Exh. JAP-3 Page 2"/>
      <sheetName val="Exh. JAP-3 Page 3"/>
      <sheetName val="Work Papers --&gt;"/>
      <sheetName val="(C) Data"/>
      <sheetName val="Therms"/>
      <sheetName val="(C) Therms By Block"/>
      <sheetName val="(C) Restated Norm Revenue"/>
      <sheetName val="Restated Rental Revenue"/>
      <sheetName val="Rate Design Res"/>
      <sheetName val="Rate Design C&amp;I"/>
      <sheetName val="Rate Design Int &amp; Trans"/>
      <sheetName val="Rate Design Rental"/>
      <sheetName val="Weather Normalization--&gt;"/>
      <sheetName val="Weather Adj"/>
      <sheetName val="(C) Weather Adj Revenue"/>
      <sheetName val="SystemWeatherAdj"/>
    </sheetNames>
    <sheetDataSet>
      <sheetData sheetId="0"/>
      <sheetData sheetId="1">
        <row r="24">
          <cell r="G24">
            <v>750835102.28774929</v>
          </cell>
        </row>
        <row r="26">
          <cell r="G26">
            <v>5364365.7215311108</v>
          </cell>
        </row>
        <row r="27">
          <cell r="G27">
            <v>6070473.3099999996</v>
          </cell>
        </row>
      </sheetData>
      <sheetData sheetId="2">
        <row r="24">
          <cell r="E24">
            <v>288222758.36458445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activeCell="C42" sqref="C42"/>
    </sheetView>
  </sheetViews>
  <sheetFormatPr defaultRowHeight="12.75" x14ac:dyDescent="0.2"/>
  <cols>
    <col min="1" max="1" width="7" style="1" bestFit="1" customWidth="1"/>
    <col min="2" max="2" width="75" style="1" bestFit="1" customWidth="1"/>
    <col min="3" max="3" width="17.85546875" style="1" bestFit="1" customWidth="1"/>
    <col min="4" max="4" width="16.7109375" style="1" bestFit="1" customWidth="1"/>
    <col min="5" max="5" width="18.140625" style="1" bestFit="1" customWidth="1"/>
    <col min="6" max="6" width="3" style="2" customWidth="1"/>
    <col min="7" max="7" width="14.5703125" style="1" customWidth="1"/>
    <col min="8" max="8" width="17.5703125" style="1" bestFit="1" customWidth="1"/>
    <col min="9" max="9" width="12.42578125" style="1" bestFit="1" customWidth="1"/>
    <col min="10" max="10" width="9.140625" style="1"/>
    <col min="11" max="11" width="15.140625" style="1" customWidth="1"/>
    <col min="12" max="12" width="10.7109375" style="1" bestFit="1" customWidth="1"/>
    <col min="13" max="13" width="13.140625" style="1" bestFit="1" customWidth="1"/>
    <col min="14" max="16384" width="9.140625" style="1"/>
  </cols>
  <sheetData>
    <row r="1" spans="1:14" ht="13.5" thickBot="1" x14ac:dyDescent="0.25">
      <c r="A1" s="45"/>
      <c r="B1" s="14"/>
      <c r="C1" s="14"/>
      <c r="D1" s="44"/>
      <c r="F1" s="1"/>
    </row>
    <row r="2" spans="1:14" ht="14.25" thickTop="1" thickBot="1" x14ac:dyDescent="0.25">
      <c r="A2" s="14"/>
      <c r="B2" s="14"/>
      <c r="C2" s="14"/>
      <c r="E2" s="43"/>
      <c r="F2" s="1"/>
    </row>
    <row r="3" spans="1:14" ht="13.5" thickTop="1" x14ac:dyDescent="0.2">
      <c r="A3" s="28"/>
      <c r="B3" s="42"/>
      <c r="C3" s="41"/>
      <c r="D3" s="28"/>
      <c r="F3" s="1"/>
    </row>
    <row r="4" spans="1:14" x14ac:dyDescent="0.2">
      <c r="A4" s="38" t="s">
        <v>29</v>
      </c>
      <c r="B4" s="39"/>
      <c r="C4" s="39"/>
      <c r="D4" s="39"/>
      <c r="E4" s="40"/>
      <c r="F4" s="1"/>
    </row>
    <row r="5" spans="1:14" x14ac:dyDescent="0.2">
      <c r="A5" s="38" t="s">
        <v>28</v>
      </c>
      <c r="B5" s="39"/>
      <c r="C5" s="38"/>
      <c r="D5" s="39"/>
      <c r="E5" s="37"/>
      <c r="F5" s="1"/>
    </row>
    <row r="6" spans="1:14" x14ac:dyDescent="0.2">
      <c r="A6" s="39" t="s">
        <v>27</v>
      </c>
      <c r="B6" s="39"/>
      <c r="C6" s="38"/>
      <c r="D6" s="39"/>
      <c r="E6" s="37"/>
      <c r="F6" s="1"/>
    </row>
    <row r="7" spans="1:14" x14ac:dyDescent="0.2">
      <c r="A7" s="38" t="s">
        <v>26</v>
      </c>
      <c r="B7" s="39"/>
      <c r="C7" s="38"/>
      <c r="D7" s="38"/>
      <c r="E7" s="37"/>
      <c r="F7" s="1"/>
    </row>
    <row r="8" spans="1:14" x14ac:dyDescent="0.2">
      <c r="A8" s="28"/>
      <c r="B8" s="28"/>
      <c r="C8" s="28"/>
      <c r="D8" s="28"/>
      <c r="E8" s="28"/>
      <c r="F8" s="1"/>
      <c r="G8" s="7"/>
      <c r="H8" s="7"/>
      <c r="I8" s="7"/>
      <c r="J8" s="7"/>
      <c r="K8" s="7"/>
      <c r="L8" s="7"/>
      <c r="M8" s="7"/>
      <c r="N8" s="7"/>
    </row>
    <row r="9" spans="1:14" x14ac:dyDescent="0.2">
      <c r="A9" s="36" t="s">
        <v>25</v>
      </c>
      <c r="B9" s="35"/>
      <c r="C9" s="35" t="s">
        <v>24</v>
      </c>
      <c r="D9" s="35"/>
      <c r="E9" s="35"/>
      <c r="F9" s="1"/>
      <c r="G9" s="7"/>
      <c r="H9" s="7"/>
      <c r="I9" s="7"/>
      <c r="J9" s="7"/>
      <c r="K9" s="7"/>
      <c r="L9" s="7"/>
      <c r="M9" s="7"/>
      <c r="N9" s="7"/>
    </row>
    <row r="10" spans="1:14" x14ac:dyDescent="0.2">
      <c r="A10" s="34" t="s">
        <v>23</v>
      </c>
      <c r="B10" s="33" t="s">
        <v>22</v>
      </c>
      <c r="C10" s="32" t="s">
        <v>21</v>
      </c>
      <c r="D10" s="32" t="s">
        <v>20</v>
      </c>
      <c r="E10" s="32" t="s">
        <v>19</v>
      </c>
      <c r="F10" s="1"/>
      <c r="G10" s="7"/>
      <c r="H10" s="7"/>
      <c r="I10" s="7"/>
      <c r="J10" s="7"/>
      <c r="K10" s="7"/>
      <c r="L10" s="7"/>
      <c r="M10" s="7"/>
      <c r="N10" s="7"/>
    </row>
    <row r="11" spans="1:14" x14ac:dyDescent="0.2">
      <c r="G11" s="7"/>
      <c r="H11" s="7"/>
      <c r="I11" s="7"/>
      <c r="J11" s="7"/>
      <c r="K11" s="7"/>
      <c r="L11" s="7"/>
      <c r="M11" s="7"/>
      <c r="N11" s="7"/>
    </row>
    <row r="12" spans="1:14" x14ac:dyDescent="0.2">
      <c r="A12" s="4">
        <v>1</v>
      </c>
      <c r="B12" s="28" t="s">
        <v>18</v>
      </c>
      <c r="C12" s="14"/>
      <c r="D12" s="14"/>
      <c r="E12" s="14"/>
      <c r="F12" s="1"/>
      <c r="G12" s="7"/>
      <c r="H12" s="7"/>
      <c r="I12" s="7"/>
      <c r="J12" s="7"/>
      <c r="K12" s="7"/>
      <c r="L12" s="7"/>
      <c r="M12" s="7"/>
      <c r="N12" s="7"/>
    </row>
    <row r="13" spans="1:14" x14ac:dyDescent="0.2">
      <c r="A13" s="4">
        <f t="shared" ref="A13:A39" si="0">+A12+1</f>
        <v>2</v>
      </c>
      <c r="B13" s="27" t="s">
        <v>17</v>
      </c>
      <c r="C13" s="9">
        <f>+'[1]ERF Main Summary'!$G$14</f>
        <v>824957942.22414696</v>
      </c>
      <c r="D13" s="9">
        <f>+'[2]Exh. JAP-3 Page 1'!$G$24</f>
        <v>750835102.28774929</v>
      </c>
      <c r="E13" s="31">
        <f>D13-C13</f>
        <v>-74122839.936397672</v>
      </c>
      <c r="F13" s="1"/>
      <c r="G13" s="7"/>
      <c r="H13" s="7"/>
      <c r="I13" s="7"/>
      <c r="J13" s="7"/>
      <c r="K13" s="7"/>
      <c r="L13" s="7"/>
      <c r="M13" s="7"/>
      <c r="N13" s="7"/>
    </row>
    <row r="14" spans="1:14" x14ac:dyDescent="0.2">
      <c r="A14" s="4">
        <f t="shared" si="0"/>
        <v>3</v>
      </c>
      <c r="B14" s="27"/>
      <c r="C14" s="16"/>
      <c r="D14" s="16"/>
      <c r="E14" s="29"/>
      <c r="F14" s="1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4">
        <f t="shared" si="0"/>
        <v>4</v>
      </c>
      <c r="B15" s="28" t="s">
        <v>16</v>
      </c>
      <c r="D15" s="16"/>
      <c r="E15" s="29"/>
      <c r="F15" s="1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4">
        <f t="shared" si="0"/>
        <v>5</v>
      </c>
      <c r="B16" s="27" t="s">
        <v>15</v>
      </c>
      <c r="C16" s="16">
        <f>+'[1]ERF Main Summary'!$G$16</f>
        <v>6090509.9800000004</v>
      </c>
      <c r="D16" s="9">
        <f>+'[2]Exh. JAP-3 Page 1'!$G$26</f>
        <v>5364365.7215311108</v>
      </c>
      <c r="E16" s="29">
        <f>D16-C16</f>
        <v>-726144.25846888963</v>
      </c>
      <c r="F16" s="1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4">
        <f t="shared" si="0"/>
        <v>6</v>
      </c>
      <c r="B17" s="27"/>
      <c r="C17" s="16"/>
      <c r="D17" s="16"/>
      <c r="E17" s="29"/>
      <c r="F17" s="1"/>
      <c r="G17" s="7"/>
      <c r="H17" s="7"/>
      <c r="I17" s="7"/>
      <c r="J17" s="7"/>
      <c r="K17" s="7"/>
      <c r="L17" s="7"/>
      <c r="M17" s="7"/>
      <c r="N17" s="7"/>
    </row>
    <row r="18" spans="1:14" x14ac:dyDescent="0.2">
      <c r="A18" s="4">
        <f t="shared" si="0"/>
        <v>7</v>
      </c>
      <c r="B18" s="27" t="s">
        <v>14</v>
      </c>
      <c r="C18" s="16">
        <f>-Other!B18</f>
        <v>5733223.3599999985</v>
      </c>
      <c r="D18" s="16">
        <v>0</v>
      </c>
      <c r="E18" s="29">
        <f>D18-C18</f>
        <v>-5733223.3599999985</v>
      </c>
      <c r="F18" s="1"/>
      <c r="G18" s="7"/>
      <c r="H18" s="7"/>
      <c r="I18" s="7"/>
      <c r="J18" s="7"/>
      <c r="K18" s="7"/>
      <c r="L18" s="7"/>
      <c r="M18" s="7"/>
      <c r="N18" s="7"/>
    </row>
    <row r="19" spans="1:14" x14ac:dyDescent="0.2">
      <c r="A19" s="4">
        <f t="shared" si="0"/>
        <v>8</v>
      </c>
      <c r="B19" s="30" t="s">
        <v>13</v>
      </c>
      <c r="C19" s="16">
        <f>-Other!B35</f>
        <v>-10523931</v>
      </c>
      <c r="D19" s="16">
        <v>0</v>
      </c>
      <c r="E19" s="29">
        <f>D19-C19</f>
        <v>10523931</v>
      </c>
      <c r="F19" s="1"/>
      <c r="G19" s="7"/>
      <c r="H19" s="7"/>
      <c r="I19" s="7"/>
      <c r="J19" s="7"/>
      <c r="K19" s="7"/>
      <c r="L19" s="7"/>
      <c r="M19" s="7"/>
      <c r="N19" s="7"/>
    </row>
    <row r="20" spans="1:14" x14ac:dyDescent="0.2">
      <c r="A20" s="4">
        <f t="shared" si="0"/>
        <v>9</v>
      </c>
      <c r="B20" s="30" t="s">
        <v>12</v>
      </c>
      <c r="C20" s="25">
        <f>SUM(C18:C19)</f>
        <v>-4790707.6400000015</v>
      </c>
      <c r="D20" s="25">
        <f>SUM(D18:D19)</f>
        <v>0</v>
      </c>
      <c r="E20" s="25">
        <f>SUM(E18:E19)</f>
        <v>4790707.6400000015</v>
      </c>
      <c r="F20" s="1"/>
      <c r="G20" s="7"/>
      <c r="H20" s="7"/>
      <c r="I20" s="7"/>
      <c r="J20" s="7"/>
      <c r="K20" s="7"/>
      <c r="L20" s="7"/>
      <c r="M20" s="7"/>
      <c r="N20" s="7"/>
    </row>
    <row r="21" spans="1:14" x14ac:dyDescent="0.2">
      <c r="A21" s="4">
        <f t="shared" si="0"/>
        <v>10</v>
      </c>
      <c r="B21" s="14"/>
      <c r="C21" s="14"/>
      <c r="D21" s="16"/>
      <c r="E21" s="26"/>
      <c r="F21" s="1"/>
      <c r="G21" s="7"/>
      <c r="H21" s="7"/>
      <c r="I21" s="7"/>
      <c r="J21" s="7"/>
      <c r="K21" s="7"/>
      <c r="L21" s="7"/>
      <c r="M21" s="7"/>
      <c r="N21" s="7"/>
    </row>
    <row r="22" spans="1:14" x14ac:dyDescent="0.2">
      <c r="A22" s="4">
        <f t="shared" si="0"/>
        <v>11</v>
      </c>
      <c r="B22" s="27" t="s">
        <v>11</v>
      </c>
      <c r="C22" s="16">
        <f>'[1]ERF Main Summary'!$G$17-SUM(C18:C19)</f>
        <v>6070473.3099999735</v>
      </c>
      <c r="D22" s="16">
        <f>+'[2]Exh. JAP-3 Page 1'!$G$27</f>
        <v>6070473.3099999996</v>
      </c>
      <c r="E22" s="29">
        <f>D22-C22</f>
        <v>2.6077032089233398E-8</v>
      </c>
      <c r="F22" s="1"/>
      <c r="G22" s="7"/>
      <c r="H22" s="7"/>
      <c r="I22" s="7"/>
      <c r="J22" s="7"/>
      <c r="K22" s="7"/>
      <c r="L22" s="7"/>
      <c r="M22" s="7"/>
      <c r="N22" s="7"/>
    </row>
    <row r="23" spans="1:14" x14ac:dyDescent="0.2">
      <c r="A23" s="4">
        <f t="shared" si="0"/>
        <v>12</v>
      </c>
      <c r="B23" s="14" t="s">
        <v>10</v>
      </c>
      <c r="C23" s="25">
        <f>+C13+C16+C20+C22</f>
        <v>832328217.87414694</v>
      </c>
      <c r="D23" s="25">
        <f>+D13+D16+D20+D22</f>
        <v>762269941.31928039</v>
      </c>
      <c r="E23" s="25">
        <f>+E13+E16+E20+E22</f>
        <v>-70058276.554866537</v>
      </c>
      <c r="G23" s="7"/>
      <c r="H23" s="7"/>
      <c r="I23" s="7"/>
      <c r="J23" s="7"/>
      <c r="K23" s="7"/>
      <c r="L23" s="7"/>
      <c r="M23" s="7"/>
      <c r="N23" s="7"/>
    </row>
    <row r="24" spans="1:14" x14ac:dyDescent="0.2">
      <c r="A24" s="4">
        <f t="shared" si="0"/>
        <v>13</v>
      </c>
      <c r="B24" s="14"/>
      <c r="C24" s="26"/>
      <c r="D24" s="26"/>
      <c r="E24" s="26"/>
      <c r="G24" s="7"/>
      <c r="H24" s="7"/>
      <c r="I24" s="7"/>
      <c r="J24" s="7"/>
      <c r="K24" s="7"/>
      <c r="L24" s="7"/>
      <c r="M24" s="7"/>
      <c r="N24" s="7"/>
    </row>
    <row r="25" spans="1:14" x14ac:dyDescent="0.2">
      <c r="A25" s="4">
        <f t="shared" si="0"/>
        <v>14</v>
      </c>
      <c r="B25" s="28" t="s">
        <v>9</v>
      </c>
      <c r="C25" s="26"/>
      <c r="D25" s="26"/>
      <c r="E25" s="26"/>
      <c r="G25" s="7"/>
      <c r="H25" s="7"/>
      <c r="I25" s="7"/>
      <c r="J25" s="7"/>
      <c r="K25" s="7"/>
      <c r="L25" s="7"/>
      <c r="M25" s="7"/>
      <c r="N25" s="7"/>
    </row>
    <row r="26" spans="1:14" x14ac:dyDescent="0.2">
      <c r="A26" s="4">
        <f t="shared" si="0"/>
        <v>15</v>
      </c>
      <c r="B26" s="27" t="s">
        <v>8</v>
      </c>
      <c r="C26" s="26">
        <f>+'[1]ERF Main Summary'!$E$25</f>
        <v>340653418.56999987</v>
      </c>
      <c r="D26" s="26">
        <f>+'[2]Exh. JAP-3 Page 2'!$E$24</f>
        <v>288222758.36458445</v>
      </c>
      <c r="E26" s="26">
        <f>+D26-C26</f>
        <v>-52430660.205415428</v>
      </c>
      <c r="G26" s="7"/>
      <c r="H26" s="7"/>
      <c r="I26" s="7"/>
      <c r="J26" s="7"/>
      <c r="K26" s="7"/>
      <c r="L26" s="7"/>
      <c r="M26" s="7"/>
      <c r="N26" s="7"/>
    </row>
    <row r="27" spans="1:14" ht="15.75" customHeight="1" x14ac:dyDescent="0.2">
      <c r="A27" s="4">
        <f t="shared" si="0"/>
        <v>16</v>
      </c>
      <c r="B27" s="14"/>
      <c r="C27" s="25"/>
      <c r="D27" s="25"/>
      <c r="E27" s="25"/>
      <c r="G27" s="7"/>
      <c r="H27" s="7"/>
      <c r="I27" s="7"/>
      <c r="J27" s="7"/>
      <c r="K27" s="7"/>
      <c r="L27" s="7"/>
      <c r="M27" s="7"/>
      <c r="N27" s="7"/>
    </row>
    <row r="28" spans="1:14" x14ac:dyDescent="0.2">
      <c r="A28" s="4">
        <f t="shared" si="0"/>
        <v>17</v>
      </c>
      <c r="G28" s="7"/>
      <c r="H28" s="7"/>
      <c r="I28" s="7"/>
      <c r="J28" s="7"/>
      <c r="K28" s="7"/>
      <c r="L28" s="7"/>
      <c r="M28" s="7"/>
      <c r="N28" s="7"/>
    </row>
    <row r="29" spans="1:14" x14ac:dyDescent="0.2">
      <c r="A29" s="4">
        <f t="shared" si="0"/>
        <v>18</v>
      </c>
      <c r="B29" s="15" t="s">
        <v>7</v>
      </c>
      <c r="C29" s="23">
        <f>+'[1]G ERF Conv Factr'!$E$13</f>
        <v>5.2789999999999998E-3</v>
      </c>
      <c r="D29" s="24">
        <f>E23*C29</f>
        <v>-369837.64193314046</v>
      </c>
      <c r="E29" s="21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4">
        <f t="shared" si="0"/>
        <v>19</v>
      </c>
      <c r="B30" s="15" t="s">
        <v>6</v>
      </c>
      <c r="C30" s="23">
        <f>+'[1]G ERF Conv Factr'!$E$14</f>
        <v>2E-3</v>
      </c>
      <c r="D30" s="24">
        <f>E23*C30</f>
        <v>-140116.55310973307</v>
      </c>
      <c r="E30" s="21"/>
      <c r="G30" s="7"/>
      <c r="H30" s="7"/>
      <c r="I30" s="7"/>
      <c r="J30" s="7"/>
      <c r="K30" s="7"/>
      <c r="L30" s="7"/>
      <c r="M30" s="7"/>
      <c r="N30" s="7"/>
    </row>
    <row r="31" spans="1:14" x14ac:dyDescent="0.2">
      <c r="A31" s="4">
        <f t="shared" si="0"/>
        <v>20</v>
      </c>
      <c r="B31" s="20" t="s">
        <v>5</v>
      </c>
      <c r="C31" s="22"/>
      <c r="D31" s="18">
        <f>D29+D30</f>
        <v>-509954.1950428735</v>
      </c>
      <c r="G31" s="7"/>
      <c r="H31" s="7"/>
      <c r="I31" s="7"/>
      <c r="J31" s="7"/>
      <c r="K31" s="7"/>
      <c r="L31" s="7"/>
      <c r="M31" s="7"/>
      <c r="N31" s="7"/>
    </row>
    <row r="32" spans="1:14" x14ac:dyDescent="0.2">
      <c r="A32" s="4">
        <f t="shared" si="0"/>
        <v>21</v>
      </c>
      <c r="B32" s="15"/>
      <c r="C32" s="22"/>
      <c r="D32" s="19"/>
      <c r="E32" s="21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4">
        <f t="shared" si="0"/>
        <v>22</v>
      </c>
      <c r="B33" s="15" t="s">
        <v>4</v>
      </c>
      <c r="C33" s="23">
        <f>+'[1]G ERF Conv Factr'!$E$15</f>
        <v>3.8316999999999997E-2</v>
      </c>
      <c r="D33" s="9">
        <f>E23*C33</f>
        <v>-2684422.9827528209</v>
      </c>
      <c r="E33" s="21"/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4">
        <f t="shared" si="0"/>
        <v>23</v>
      </c>
      <c r="B34" s="20"/>
      <c r="C34" s="22"/>
      <c r="D34" s="18"/>
      <c r="E34" s="21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4">
        <f t="shared" si="0"/>
        <v>24</v>
      </c>
      <c r="B35" s="20" t="s">
        <v>3</v>
      </c>
      <c r="C35" s="14"/>
      <c r="D35" s="19"/>
      <c r="E35" s="16">
        <f>D31+D33</f>
        <v>-3194377.1777956942</v>
      </c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4">
        <f t="shared" si="0"/>
        <v>25</v>
      </c>
      <c r="B36" s="15"/>
      <c r="C36" s="14"/>
      <c r="D36" s="14"/>
      <c r="E36" s="18"/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4">
        <f t="shared" si="0"/>
        <v>26</v>
      </c>
      <c r="B37" s="15" t="s">
        <v>2</v>
      </c>
      <c r="C37" s="14"/>
      <c r="D37" s="13"/>
      <c r="E37" s="16">
        <f>+E23-E26-E35</f>
        <v>-14433239.171655416</v>
      </c>
      <c r="G37" s="7"/>
      <c r="H37" s="7"/>
      <c r="I37" s="7"/>
      <c r="J37" s="7"/>
      <c r="K37" s="7"/>
      <c r="L37" s="7"/>
      <c r="M37" s="7"/>
      <c r="N37" s="7"/>
    </row>
    <row r="38" spans="1:14" x14ac:dyDescent="0.2">
      <c r="A38" s="4">
        <f t="shared" si="0"/>
        <v>27</v>
      </c>
      <c r="B38" s="15" t="s">
        <v>1</v>
      </c>
      <c r="C38" s="17">
        <f>+'[1]G ERF Conv Factr'!$D$20</f>
        <v>0.21</v>
      </c>
      <c r="D38" s="13"/>
      <c r="E38" s="16">
        <f>E37*C38</f>
        <v>-3030980.2260476374</v>
      </c>
      <c r="G38" s="2"/>
      <c r="H38" s="2"/>
    </row>
    <row r="39" spans="1:14" ht="13.5" thickBot="1" x14ac:dyDescent="0.25">
      <c r="A39" s="4">
        <f t="shared" si="0"/>
        <v>28</v>
      </c>
      <c r="B39" s="15" t="s">
        <v>0</v>
      </c>
      <c r="C39" s="14"/>
      <c r="D39" s="13"/>
      <c r="E39" s="12">
        <f>E37-E38</f>
        <v>-11402258.94560778</v>
      </c>
      <c r="G39" s="2"/>
      <c r="H39" s="2"/>
    </row>
    <row r="40" spans="1:14" ht="13.5" thickTop="1" x14ac:dyDescent="0.2">
      <c r="A40" s="4"/>
      <c r="B40" s="11"/>
      <c r="C40" s="10"/>
      <c r="D40" s="9"/>
      <c r="E40" s="8"/>
      <c r="G40" s="2"/>
      <c r="H40" s="2"/>
    </row>
    <row r="41" spans="1:14" x14ac:dyDescent="0.2">
      <c r="A41" s="4"/>
      <c r="B41" s="6"/>
      <c r="C41" s="5"/>
      <c r="D41" s="5"/>
      <c r="E41" s="5"/>
      <c r="G41" s="2"/>
      <c r="H41" s="2"/>
    </row>
    <row r="42" spans="1:14" x14ac:dyDescent="0.2">
      <c r="A42" s="4"/>
      <c r="B42"/>
      <c r="C42"/>
      <c r="D42"/>
      <c r="E42"/>
      <c r="F42"/>
      <c r="G42" s="2"/>
      <c r="H42" s="2"/>
    </row>
    <row r="43" spans="1:14" x14ac:dyDescent="0.2">
      <c r="A43" s="4"/>
      <c r="B43"/>
      <c r="C43"/>
      <c r="D43"/>
      <c r="E43"/>
      <c r="F43"/>
    </row>
    <row r="44" spans="1:14" x14ac:dyDescent="0.2">
      <c r="A44" s="4"/>
      <c r="B44"/>
      <c r="C44"/>
      <c r="D44"/>
      <c r="E44"/>
      <c r="F44"/>
    </row>
    <row r="45" spans="1:14" x14ac:dyDescent="0.2">
      <c r="A45" s="4"/>
      <c r="B45"/>
      <c r="C45"/>
      <c r="D45"/>
      <c r="E45"/>
      <c r="F45"/>
    </row>
    <row r="46" spans="1:14" x14ac:dyDescent="0.2">
      <c r="A46" s="4"/>
      <c r="B46"/>
      <c r="C46"/>
      <c r="D46"/>
      <c r="E46"/>
      <c r="F46"/>
    </row>
    <row r="47" spans="1:14" x14ac:dyDescent="0.2">
      <c r="A47" s="4"/>
      <c r="B47"/>
      <c r="C47"/>
      <c r="D47"/>
      <c r="E47"/>
      <c r="F47"/>
    </row>
    <row r="48" spans="1:14" x14ac:dyDescent="0.2">
      <c r="A48" s="4"/>
      <c r="B48"/>
      <c r="C48"/>
      <c r="D48"/>
      <c r="E48"/>
      <c r="F48"/>
    </row>
    <row r="49" spans="1:8" x14ac:dyDescent="0.2">
      <c r="A49" s="3"/>
      <c r="B49"/>
      <c r="C49"/>
      <c r="D49"/>
      <c r="E49"/>
      <c r="F49"/>
    </row>
    <row r="50" spans="1:8" x14ac:dyDescent="0.2">
      <c r="A50" s="3"/>
      <c r="B50"/>
      <c r="C50"/>
      <c r="D50"/>
      <c r="E50"/>
      <c r="F50"/>
    </row>
    <row r="51" spans="1:8" x14ac:dyDescent="0.2">
      <c r="A51" s="3"/>
      <c r="B51"/>
      <c r="C51"/>
      <c r="D51"/>
      <c r="E51"/>
      <c r="F51"/>
    </row>
    <row r="52" spans="1:8" x14ac:dyDescent="0.2">
      <c r="A52" s="3"/>
      <c r="B52"/>
      <c r="C52"/>
      <c r="D52"/>
      <c r="E52"/>
      <c r="F52"/>
    </row>
    <row r="53" spans="1:8" x14ac:dyDescent="0.2">
      <c r="A53"/>
      <c r="B53"/>
      <c r="C53"/>
      <c r="D53"/>
      <c r="E53"/>
      <c r="F53"/>
      <c r="G53"/>
      <c r="H53"/>
    </row>
    <row r="54" spans="1:8" x14ac:dyDescent="0.2">
      <c r="A54"/>
      <c r="B54"/>
      <c r="C54"/>
      <c r="D54"/>
      <c r="E54"/>
      <c r="F54"/>
      <c r="G54"/>
      <c r="H54"/>
    </row>
    <row r="55" spans="1:8" x14ac:dyDescent="0.2">
      <c r="A55"/>
      <c r="B55"/>
      <c r="C55"/>
      <c r="D55"/>
      <c r="E55"/>
      <c r="F55"/>
      <c r="G55"/>
      <c r="H55"/>
    </row>
    <row r="56" spans="1:8" x14ac:dyDescent="0.2">
      <c r="A56"/>
      <c r="B56"/>
      <c r="C56"/>
      <c r="D56"/>
      <c r="E56"/>
      <c r="F56"/>
      <c r="G56"/>
      <c r="H56"/>
    </row>
    <row r="57" spans="1:8" x14ac:dyDescent="0.2">
      <c r="A57"/>
      <c r="B57"/>
      <c r="C57"/>
      <c r="D57"/>
      <c r="E57"/>
      <c r="F57"/>
      <c r="G57"/>
      <c r="H57"/>
    </row>
    <row r="58" spans="1:8" x14ac:dyDescent="0.2">
      <c r="A58"/>
      <c r="B58"/>
      <c r="C58"/>
      <c r="D58"/>
      <c r="E58"/>
      <c r="F58"/>
      <c r="G58"/>
      <c r="H58"/>
    </row>
    <row r="59" spans="1:8" x14ac:dyDescent="0.2">
      <c r="A59"/>
      <c r="B59"/>
      <c r="C59"/>
      <c r="D59"/>
      <c r="E59"/>
      <c r="F59"/>
      <c r="G59"/>
      <c r="H59"/>
    </row>
    <row r="60" spans="1:8" x14ac:dyDescent="0.2">
      <c r="A60"/>
      <c r="B60"/>
      <c r="C60"/>
      <c r="D60"/>
      <c r="E60"/>
      <c r="F60"/>
      <c r="G60"/>
      <c r="H60"/>
    </row>
    <row r="61" spans="1:8" x14ac:dyDescent="0.2">
      <c r="A61"/>
      <c r="B61"/>
      <c r="C61"/>
      <c r="D61"/>
      <c r="E61"/>
      <c r="F61"/>
      <c r="G61"/>
      <c r="H61"/>
    </row>
    <row r="62" spans="1:8" x14ac:dyDescent="0.2">
      <c r="A62"/>
      <c r="B62"/>
      <c r="C62"/>
      <c r="D62"/>
      <c r="E62"/>
      <c r="F62"/>
      <c r="G62"/>
      <c r="H62"/>
    </row>
    <row r="63" spans="1:8" x14ac:dyDescent="0.2">
      <c r="A63"/>
      <c r="B63"/>
      <c r="C63"/>
      <c r="D63"/>
      <c r="E63"/>
      <c r="F63"/>
      <c r="G63"/>
      <c r="H63"/>
    </row>
    <row r="64" spans="1:8" x14ac:dyDescent="0.2">
      <c r="A64"/>
      <c r="B64"/>
      <c r="C64"/>
      <c r="D64"/>
      <c r="E64"/>
      <c r="F64"/>
      <c r="G64"/>
      <c r="H64"/>
    </row>
    <row r="65" spans="1:8" x14ac:dyDescent="0.2">
      <c r="A65"/>
      <c r="B65"/>
      <c r="C65"/>
      <c r="D65"/>
      <c r="E65"/>
      <c r="F65"/>
      <c r="G65"/>
      <c r="H65"/>
    </row>
    <row r="66" spans="1:8" x14ac:dyDescent="0.2">
      <c r="A66"/>
      <c r="B66"/>
      <c r="C66"/>
      <c r="D66"/>
      <c r="E66"/>
      <c r="F66"/>
      <c r="G66"/>
      <c r="H66"/>
    </row>
    <row r="67" spans="1:8" x14ac:dyDescent="0.2">
      <c r="A67"/>
      <c r="B67"/>
      <c r="C67"/>
      <c r="D67"/>
      <c r="E67"/>
      <c r="F67"/>
      <c r="G67"/>
      <c r="H67"/>
    </row>
    <row r="68" spans="1:8" x14ac:dyDescent="0.2">
      <c r="A68"/>
      <c r="B68"/>
      <c r="C68"/>
      <c r="D68"/>
      <c r="E68"/>
      <c r="F68"/>
      <c r="G68"/>
      <c r="H68"/>
    </row>
    <row r="69" spans="1:8" x14ac:dyDescent="0.2">
      <c r="A69"/>
      <c r="B69"/>
      <c r="C69"/>
      <c r="D69"/>
      <c r="E69"/>
      <c r="F69"/>
      <c r="G69"/>
      <c r="H69"/>
    </row>
    <row r="70" spans="1:8" x14ac:dyDescent="0.2">
      <c r="A70"/>
      <c r="B70"/>
      <c r="C70"/>
      <c r="D70"/>
      <c r="E70"/>
      <c r="F70"/>
      <c r="G70"/>
      <c r="H70"/>
    </row>
    <row r="71" spans="1:8" x14ac:dyDescent="0.2">
      <c r="A71"/>
      <c r="B71"/>
      <c r="C71"/>
      <c r="D71"/>
      <c r="E71"/>
      <c r="F71"/>
      <c r="G71"/>
      <c r="H71"/>
    </row>
    <row r="72" spans="1:8" x14ac:dyDescent="0.2">
      <c r="A72"/>
      <c r="B72"/>
      <c r="C72"/>
      <c r="D72"/>
      <c r="E72"/>
      <c r="F72"/>
      <c r="G72"/>
      <c r="H72"/>
    </row>
    <row r="73" spans="1:8" x14ac:dyDescent="0.2">
      <c r="A73"/>
      <c r="B73"/>
      <c r="C73"/>
      <c r="D73"/>
      <c r="E73"/>
      <c r="F73"/>
      <c r="G73"/>
      <c r="H73"/>
    </row>
    <row r="74" spans="1:8" x14ac:dyDescent="0.2">
      <c r="A74"/>
      <c r="B74"/>
      <c r="C74"/>
      <c r="D74"/>
      <c r="E74"/>
      <c r="F74"/>
      <c r="G74"/>
      <c r="H74"/>
    </row>
    <row r="75" spans="1:8" x14ac:dyDescent="0.2">
      <c r="A75"/>
      <c r="B75"/>
      <c r="C75"/>
      <c r="D75"/>
      <c r="E75"/>
      <c r="F75"/>
      <c r="G75"/>
      <c r="H75"/>
    </row>
    <row r="76" spans="1:8" x14ac:dyDescent="0.2">
      <c r="A76"/>
      <c r="B76"/>
      <c r="C76"/>
      <c r="D76"/>
      <c r="E76"/>
      <c r="F76"/>
      <c r="G76"/>
      <c r="H76"/>
    </row>
    <row r="77" spans="1:8" x14ac:dyDescent="0.2">
      <c r="A77"/>
      <c r="B77"/>
      <c r="C77"/>
      <c r="D77"/>
      <c r="E77"/>
      <c r="F77"/>
      <c r="G77"/>
      <c r="H77"/>
    </row>
    <row r="78" spans="1:8" x14ac:dyDescent="0.2">
      <c r="A78"/>
      <c r="B78"/>
      <c r="C78"/>
      <c r="D78"/>
      <c r="E78"/>
      <c r="F78"/>
      <c r="G78"/>
      <c r="H78"/>
    </row>
    <row r="79" spans="1:8" x14ac:dyDescent="0.2">
      <c r="A79"/>
      <c r="B79"/>
      <c r="C79"/>
      <c r="D79"/>
      <c r="E79"/>
      <c r="F79"/>
      <c r="G79"/>
      <c r="H79"/>
    </row>
    <row r="80" spans="1:8" x14ac:dyDescent="0.2">
      <c r="A80"/>
      <c r="B80"/>
      <c r="C80"/>
      <c r="D80"/>
      <c r="E80"/>
      <c r="F80"/>
      <c r="G80"/>
      <c r="H80"/>
    </row>
    <row r="81" spans="1:8" x14ac:dyDescent="0.2">
      <c r="A81"/>
      <c r="B81"/>
      <c r="C81"/>
      <c r="D81"/>
      <c r="E81"/>
      <c r="F81"/>
      <c r="G81"/>
      <c r="H81"/>
    </row>
    <row r="82" spans="1:8" x14ac:dyDescent="0.2">
      <c r="A82"/>
      <c r="B82"/>
      <c r="C82"/>
      <c r="D82"/>
      <c r="E82"/>
      <c r="F82"/>
      <c r="G82"/>
      <c r="H82"/>
    </row>
    <row r="83" spans="1:8" x14ac:dyDescent="0.2">
      <c r="A83"/>
      <c r="B83"/>
      <c r="C83"/>
      <c r="D83"/>
      <c r="E83"/>
      <c r="F83"/>
      <c r="G83"/>
      <c r="H83"/>
    </row>
    <row r="84" spans="1:8" x14ac:dyDescent="0.2">
      <c r="A84"/>
      <c r="B84"/>
      <c r="C84"/>
      <c r="D84"/>
      <c r="E84"/>
      <c r="F84"/>
      <c r="G84"/>
      <c r="H84"/>
    </row>
    <row r="85" spans="1:8" x14ac:dyDescent="0.2">
      <c r="A85"/>
      <c r="B85"/>
      <c r="C85"/>
      <c r="D85"/>
      <c r="E85"/>
      <c r="F85"/>
      <c r="G85"/>
      <c r="H85"/>
    </row>
    <row r="86" spans="1:8" x14ac:dyDescent="0.2">
      <c r="A86"/>
      <c r="B86"/>
      <c r="C86"/>
      <c r="D86"/>
      <c r="E86"/>
      <c r="F86"/>
      <c r="G86"/>
      <c r="H86"/>
    </row>
    <row r="87" spans="1:8" x14ac:dyDescent="0.2">
      <c r="B87"/>
      <c r="C87"/>
      <c r="D87"/>
      <c r="E87"/>
      <c r="F87"/>
    </row>
    <row r="88" spans="1:8" x14ac:dyDescent="0.2">
      <c r="B88"/>
      <c r="C88"/>
      <c r="D88"/>
      <c r="E88"/>
      <c r="F88"/>
    </row>
    <row r="89" spans="1:8" x14ac:dyDescent="0.2">
      <c r="B89"/>
      <c r="C89"/>
      <c r="D89"/>
      <c r="E89"/>
      <c r="F89"/>
    </row>
    <row r="90" spans="1:8" x14ac:dyDescent="0.2">
      <c r="B90"/>
      <c r="C90"/>
      <c r="D90"/>
      <c r="E90"/>
      <c r="F90"/>
    </row>
    <row r="91" spans="1:8" x14ac:dyDescent="0.2">
      <c r="B91"/>
      <c r="C91"/>
      <c r="D91"/>
      <c r="E91"/>
      <c r="F91"/>
    </row>
    <row r="92" spans="1:8" x14ac:dyDescent="0.2">
      <c r="B92"/>
      <c r="C92"/>
      <c r="D92"/>
      <c r="E92"/>
      <c r="F92"/>
    </row>
    <row r="93" spans="1:8" x14ac:dyDescent="0.2">
      <c r="B93"/>
      <c r="C93"/>
      <c r="D93"/>
      <c r="E93"/>
      <c r="F93"/>
    </row>
    <row r="94" spans="1:8" x14ac:dyDescent="0.2">
      <c r="B94"/>
      <c r="C94"/>
      <c r="D94"/>
      <c r="E94"/>
      <c r="F94"/>
    </row>
    <row r="95" spans="1:8" x14ac:dyDescent="0.2">
      <c r="B95"/>
      <c r="C95"/>
      <c r="D95"/>
      <c r="E95"/>
      <c r="F95"/>
    </row>
    <row r="96" spans="1:8" x14ac:dyDescent="0.2">
      <c r="B96"/>
      <c r="C96"/>
      <c r="D96"/>
      <c r="E96"/>
      <c r="F96"/>
    </row>
    <row r="97" spans="2:6" x14ac:dyDescent="0.2">
      <c r="B97"/>
      <c r="C97"/>
      <c r="D97"/>
      <c r="E97"/>
      <c r="F97"/>
    </row>
    <row r="98" spans="2:6" x14ac:dyDescent="0.2">
      <c r="B98"/>
      <c r="C98"/>
      <c r="D98"/>
      <c r="E98"/>
      <c r="F98"/>
    </row>
    <row r="99" spans="2:6" x14ac:dyDescent="0.2">
      <c r="B99"/>
      <c r="C99"/>
      <c r="D99"/>
      <c r="E99"/>
      <c r="F99"/>
    </row>
    <row r="100" spans="2:6" x14ac:dyDescent="0.2">
      <c r="B100"/>
      <c r="C100"/>
      <c r="D100"/>
      <c r="E100"/>
      <c r="F100"/>
    </row>
    <row r="101" spans="2:6" x14ac:dyDescent="0.2">
      <c r="B101"/>
      <c r="C101"/>
      <c r="D101"/>
      <c r="E101"/>
      <c r="F101"/>
    </row>
    <row r="102" spans="2:6" x14ac:dyDescent="0.2">
      <c r="B102"/>
      <c r="C102"/>
      <c r="D102"/>
      <c r="E102"/>
      <c r="F102"/>
    </row>
  </sheetData>
  <pageMargins left="0.45" right="0.45" top="0.5" bottom="0.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D19" sqref="D19"/>
    </sheetView>
  </sheetViews>
  <sheetFormatPr defaultRowHeight="12.75" x14ac:dyDescent="0.2"/>
  <cols>
    <col min="1" max="1" width="48" style="7" bestFit="1" customWidth="1"/>
    <col min="2" max="2" width="14.140625" style="7" bestFit="1" customWidth="1"/>
    <col min="3" max="16384" width="9.140625" style="7"/>
  </cols>
  <sheetData>
    <row r="1" spans="1:2" x14ac:dyDescent="0.2">
      <c r="A1" s="53" t="s">
        <v>34</v>
      </c>
      <c r="B1" s="52"/>
    </row>
    <row r="2" spans="1:2" x14ac:dyDescent="0.2">
      <c r="A2" s="49"/>
      <c r="B2" s="51"/>
    </row>
    <row r="3" spans="1:2" x14ac:dyDescent="0.2">
      <c r="A3" s="49"/>
      <c r="B3" s="51"/>
    </row>
    <row r="4" spans="1:2" x14ac:dyDescent="0.2">
      <c r="A4" s="49"/>
      <c r="B4" s="51"/>
    </row>
    <row r="5" spans="1:2" x14ac:dyDescent="0.2">
      <c r="A5" s="49"/>
      <c r="B5" s="51"/>
    </row>
    <row r="6" spans="1:2" x14ac:dyDescent="0.2">
      <c r="A6" s="49"/>
      <c r="B6" s="51"/>
    </row>
    <row r="7" spans="1:2" x14ac:dyDescent="0.2">
      <c r="A7" s="49"/>
      <c r="B7" s="51"/>
    </row>
    <row r="8" spans="1:2" x14ac:dyDescent="0.2">
      <c r="A8" s="49"/>
      <c r="B8" s="51"/>
    </row>
    <row r="9" spans="1:2" x14ac:dyDescent="0.2">
      <c r="A9" s="49"/>
      <c r="B9" s="51"/>
    </row>
    <row r="10" spans="1:2" x14ac:dyDescent="0.2">
      <c r="A10" s="49"/>
      <c r="B10" s="51"/>
    </row>
    <row r="11" spans="1:2" x14ac:dyDescent="0.2">
      <c r="A11" s="49"/>
      <c r="B11" s="51"/>
    </row>
    <row r="12" spans="1:2" x14ac:dyDescent="0.2">
      <c r="A12" s="49" t="s">
        <v>33</v>
      </c>
      <c r="B12" s="51" t="s">
        <v>32</v>
      </c>
    </row>
    <row r="13" spans="1:2" x14ac:dyDescent="0.2">
      <c r="A13" s="49" t="s">
        <v>38</v>
      </c>
      <c r="B13" s="48">
        <v>-5928331.5499999998</v>
      </c>
    </row>
    <row r="14" spans="1:2" x14ac:dyDescent="0.2">
      <c r="A14" s="49" t="s">
        <v>37</v>
      </c>
      <c r="B14" s="48">
        <v>-1819291.29</v>
      </c>
    </row>
    <row r="15" spans="1:2" x14ac:dyDescent="0.2">
      <c r="A15" s="49" t="s">
        <v>36</v>
      </c>
      <c r="B15" s="48">
        <v>2222525.64</v>
      </c>
    </row>
    <row r="16" spans="1:2" x14ac:dyDescent="0.2">
      <c r="A16" s="49" t="s">
        <v>35</v>
      </c>
      <c r="B16" s="48">
        <v>-208126.15999999901</v>
      </c>
    </row>
    <row r="17" spans="1:2" x14ac:dyDescent="0.2">
      <c r="A17" s="49" t="s">
        <v>30</v>
      </c>
      <c r="B17" s="48">
        <f>SUM(B13:B16)</f>
        <v>-5733223.3599999985</v>
      </c>
    </row>
    <row r="18" spans="1:2" ht="13.5" thickBot="1" x14ac:dyDescent="0.25">
      <c r="A18" s="47" t="s">
        <v>30</v>
      </c>
      <c r="B18" s="46">
        <f>+B17</f>
        <v>-5733223.3599999985</v>
      </c>
    </row>
    <row r="21" spans="1:2" ht="13.5" thickBot="1" x14ac:dyDescent="0.25"/>
    <row r="22" spans="1:2" x14ac:dyDescent="0.2">
      <c r="A22" s="53" t="s">
        <v>34</v>
      </c>
      <c r="B22" s="52"/>
    </row>
    <row r="23" spans="1:2" x14ac:dyDescent="0.2">
      <c r="A23" s="49"/>
      <c r="B23" s="51"/>
    </row>
    <row r="24" spans="1:2" x14ac:dyDescent="0.2">
      <c r="A24" s="49"/>
      <c r="B24" s="51"/>
    </row>
    <row r="25" spans="1:2" x14ac:dyDescent="0.2">
      <c r="A25" s="49"/>
      <c r="B25" s="51"/>
    </row>
    <row r="26" spans="1:2" x14ac:dyDescent="0.2">
      <c r="A26" s="49"/>
      <c r="B26" s="51"/>
    </row>
    <row r="27" spans="1:2" x14ac:dyDescent="0.2">
      <c r="A27" s="49"/>
      <c r="B27" s="51"/>
    </row>
    <row r="28" spans="1:2" x14ac:dyDescent="0.2">
      <c r="A28" s="49"/>
      <c r="B28" s="51"/>
    </row>
    <row r="29" spans="1:2" x14ac:dyDescent="0.2">
      <c r="A29" s="49"/>
      <c r="B29" s="51"/>
    </row>
    <row r="30" spans="1:2" x14ac:dyDescent="0.2">
      <c r="A30" s="49"/>
      <c r="B30" s="51"/>
    </row>
    <row r="31" spans="1:2" x14ac:dyDescent="0.2">
      <c r="A31" s="49"/>
      <c r="B31" s="51"/>
    </row>
    <row r="32" spans="1:2" x14ac:dyDescent="0.2">
      <c r="A32" s="49"/>
      <c r="B32" s="51"/>
    </row>
    <row r="33" spans="1:2" x14ac:dyDescent="0.2">
      <c r="A33" s="49" t="s">
        <v>33</v>
      </c>
      <c r="B33" s="51" t="s">
        <v>32</v>
      </c>
    </row>
    <row r="34" spans="1:2" x14ac:dyDescent="0.2">
      <c r="A34" s="50" t="s">
        <v>31</v>
      </c>
      <c r="B34" s="48">
        <v>10523931</v>
      </c>
    </row>
    <row r="35" spans="1:2" x14ac:dyDescent="0.2">
      <c r="A35" s="49" t="s">
        <v>30</v>
      </c>
      <c r="B35" s="48">
        <f>SUM(B34:B34)</f>
        <v>10523931</v>
      </c>
    </row>
    <row r="36" spans="1:2" ht="13.5" thickBot="1" x14ac:dyDescent="0.25">
      <c r="A36" s="47" t="s">
        <v>30</v>
      </c>
      <c r="B36" s="46">
        <f>+B35</f>
        <v>10523931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64E4D0-F410-4CB4-92BE-FDCF88C5753F}"/>
</file>

<file path=customXml/itemProps2.xml><?xml version="1.0" encoding="utf-8"?>
<ds:datastoreItem xmlns:ds="http://schemas.openxmlformats.org/officeDocument/2006/customXml" ds:itemID="{0E25193F-A78C-4500-8400-589B27A898B9}"/>
</file>

<file path=customXml/itemProps3.xml><?xml version="1.0" encoding="utf-8"?>
<ds:datastoreItem xmlns:ds="http://schemas.openxmlformats.org/officeDocument/2006/customXml" ds:itemID="{CB208597-2E38-4486-A98C-07DB3A0FA137}"/>
</file>

<file path=customXml/itemProps4.xml><?xml version="1.0" encoding="utf-8"?>
<ds:datastoreItem xmlns:ds="http://schemas.openxmlformats.org/officeDocument/2006/customXml" ds:itemID="{C748221D-F4EF-4737-82E1-D65F68E49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ERF Revenues Lead Sheet</vt:lpstr>
      <vt:lpstr>Other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Phelps</dc:creator>
  <cp:lastModifiedBy>NC</cp:lastModifiedBy>
  <cp:lastPrinted>2018-09-06T22:17:11Z</cp:lastPrinted>
  <dcterms:created xsi:type="dcterms:W3CDTF">2005-10-10T18:21:10Z</dcterms:created>
  <dcterms:modified xsi:type="dcterms:W3CDTF">2018-11-05T22:47:32Z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