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04 Rebuttal\#Susan's testimony\#SEF rebuttal exhibit\Ready for review\"/>
    </mc:Choice>
  </mc:AlternateContent>
  <bookViews>
    <workbookView xWindow="0" yWindow="0" windowWidth="28800" windowHeight="12000"/>
  </bookViews>
  <sheets>
    <sheet name="SEF-41 Summary" sheetId="9" r:id="rId1"/>
    <sheet name="SEF-41 Prov Proforma" sheetId="13" r:id="rId2"/>
    <sheet name="SEF-41 Retirements" sheetId="12" r:id="rId3"/>
  </sheet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3" l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40" i="9" l="1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E11" i="9" l="1"/>
  <c r="D15" i="9" l="1"/>
  <c r="E15" i="9"/>
  <c r="E14" i="9" l="1"/>
  <c r="E16" i="9" s="1"/>
  <c r="D19" i="9" l="1"/>
  <c r="D14" i="9"/>
  <c r="D16" i="9" s="1"/>
  <c r="D23" i="9" l="1"/>
  <c r="E19" i="9" l="1"/>
  <c r="E23" i="9" l="1"/>
  <c r="D18" i="9" l="1"/>
  <c r="D20" i="9" s="1"/>
  <c r="D22" i="9"/>
  <c r="D24" i="9" s="1"/>
  <c r="D26" i="9" s="1"/>
  <c r="E18" i="9" l="1"/>
  <c r="E20" i="9" s="1"/>
  <c r="E22" i="9"/>
  <c r="E24" i="9" s="1"/>
  <c r="E26" i="9" l="1"/>
  <c r="D28" i="9" l="1"/>
  <c r="D30" i="9" s="1"/>
  <c r="E28" i="9"/>
  <c r="E30" i="9" s="1"/>
  <c r="E32" i="9" l="1"/>
  <c r="E34" i="9" s="1"/>
  <c r="D32" i="9"/>
  <c r="D34" i="9" s="1"/>
  <c r="E36" i="9" l="1"/>
  <c r="E38" i="9" s="1"/>
  <c r="D36" i="9"/>
  <c r="D38" i="9" s="1"/>
  <c r="D40" i="9" s="1"/>
  <c r="E40" i="9" l="1"/>
</calcChain>
</file>

<file path=xl/sharedStrings.xml><?xml version="1.0" encoding="utf-8"?>
<sst xmlns="http://schemas.openxmlformats.org/spreadsheetml/2006/main" count="216" uniqueCount="98">
  <si>
    <t xml:space="preserve">DETERMINATION OF DEFICIENCY ASSOCIATED WITH </t>
  </si>
  <si>
    <t>SUBJECT TO REFUND</t>
  </si>
  <si>
    <t>LINE</t>
  </si>
  <si>
    <t>PLANT RELATED COSTS</t>
  </si>
  <si>
    <t>Cost of Debt</t>
  </si>
  <si>
    <t>Statutory Federal Income Tax Rate</t>
  </si>
  <si>
    <t>Conversion Factor</t>
  </si>
  <si>
    <t>Impact on Operating Income for Depreciation/Amortization Expense</t>
  </si>
  <si>
    <t>Income Tax Expense</t>
  </si>
  <si>
    <t>Impact on NOI for Depreciation/Amortization Expense</t>
  </si>
  <si>
    <t>Tax Benefit of Proforma Interest</t>
  </si>
  <si>
    <t>Net Operating Income</t>
  </si>
  <si>
    <t>Net Operating Income Requirement (Return on Rate Base)</t>
  </si>
  <si>
    <t>Net Operating Income Deficiency</t>
  </si>
  <si>
    <t>Grossed Up Deficiency - Cumulative</t>
  </si>
  <si>
    <t>Grossed Up Deficiency - Cumulative In Rates</t>
  </si>
  <si>
    <t>Grossed Up Deficiency - By Year</t>
  </si>
  <si>
    <t>Source</t>
  </si>
  <si>
    <t>Requested Rate of Return</t>
  </si>
  <si>
    <t>Total Rate Base Proposed Subject to Refund</t>
  </si>
  <si>
    <t xml:space="preserve"> Line 9 x Line 11 x Line 16</t>
  </si>
  <si>
    <t>Line 10 x Line 16</t>
  </si>
  <si>
    <t>Line 36</t>
  </si>
  <si>
    <t>Line 38 - Prior Year Line 38</t>
  </si>
  <si>
    <t>ELECTRIC</t>
  </si>
  <si>
    <t>AMA</t>
  </si>
  <si>
    <t>EOP</t>
  </si>
  <si>
    <t>ADJUSTED</t>
  </si>
  <si>
    <t>PROFORMA</t>
  </si>
  <si>
    <t>GAP YEAR</t>
  </si>
  <si>
    <t>RESULTS</t>
  </si>
  <si>
    <t>RATE YEAR 1</t>
  </si>
  <si>
    <t>RATE YEAR 2</t>
  </si>
  <si>
    <t>RESULTS OF</t>
  </si>
  <si>
    <t>PROVISIONAL</t>
  </si>
  <si>
    <t>START OF</t>
  </si>
  <si>
    <t>END OF</t>
  </si>
  <si>
    <t>DESCRIPTION</t>
  </si>
  <si>
    <t>ADJUSTMENTS</t>
  </si>
  <si>
    <t>OPERATIONS</t>
  </si>
  <si>
    <t>403 ELEC. DEPRECIATION EXPENSE</t>
  </si>
  <si>
    <t>403 ELEC. PORTION OF COMMON</t>
  </si>
  <si>
    <t>404 ELEC. AMORTIZATION EXPENSE</t>
  </si>
  <si>
    <t>404 ELEC. PORTION OF COMMON</t>
  </si>
  <si>
    <t>TOTAL DEPRECIATION AND AMORTIZATION EXPENSE</t>
  </si>
  <si>
    <t>INCREASE (DECREASE) EXPENSE</t>
  </si>
  <si>
    <t>INCREASE (DECREASE) FIT</t>
  </si>
  <si>
    <t>INCREASE (DECREASE) NOI</t>
  </si>
  <si>
    <t>TOTAL ADJUSTMENT TO RATE BASE</t>
  </si>
  <si>
    <t>SUBTOTAL DEPRECIATION EXPENSE 403</t>
  </si>
  <si>
    <t>403.1 ELEC. ASSET RETIREMENT COST DEPRECIATION</t>
  </si>
  <si>
    <t>403.1 ELEC. PORTION OF COMMON</t>
  </si>
  <si>
    <t>411.10 ELEC. ASSET RETIREMENT OBLIGATION ACCRETION</t>
  </si>
  <si>
    <t>TOTAL DEPRECIATION AND ACCRETION</t>
  </si>
  <si>
    <t>ADJUSTMENT TO RATE BASE:</t>
  </si>
  <si>
    <t>TOTAL ADJUSTMENT TO RATEBASE</t>
  </si>
  <si>
    <t>NO.</t>
  </si>
  <si>
    <t>TRADITIONAL</t>
  </si>
  <si>
    <t>INCREASE (DECREASE) TAX EXPENSE</t>
  </si>
  <si>
    <t>Four Factor Allocation Percentages:</t>
  </si>
  <si>
    <t>Gas:</t>
  </si>
  <si>
    <t>Electric:</t>
  </si>
  <si>
    <t>Programmatic</t>
  </si>
  <si>
    <t>(less Colstrip)</t>
  </si>
  <si>
    <t>GROSS PLANT</t>
  </si>
  <si>
    <t>ACCUM. DEPRECIATION &amp; AMORTIZATION</t>
  </si>
  <si>
    <t>DFIT</t>
  </si>
  <si>
    <t>Specific</t>
  </si>
  <si>
    <t>Projected</t>
  </si>
  <si>
    <t>Total All Provisional Proformas</t>
  </si>
  <si>
    <t>Line 27 + Line 28</t>
  </si>
  <si>
    <t>Line 32 - Line 30</t>
  </si>
  <si>
    <t>Line 34 / Line 12</t>
  </si>
  <si>
    <t>Programmatic Customer Driven</t>
  </si>
  <si>
    <t>INCREASE (DECREASE) DFIT</t>
  </si>
  <si>
    <t xml:space="preserve">ADJUSTMENT TO ACCUM. DEPREC. </t>
  </si>
  <si>
    <t>DEC 2023</t>
  </si>
  <si>
    <t>Rate Base Associated with Post 2024 Plant Additions</t>
  </si>
  <si>
    <t>Rate Base Associated with Post 2024 Plant Retirements</t>
  </si>
  <si>
    <t>Depr/Amort Expense Associated with Post 2024 Plant Additions</t>
  </si>
  <si>
    <t>Depr/Amort Expense Associated with Post 2024 Plant Retirements</t>
  </si>
  <si>
    <t>Income Tax Expense Associated with Post 2024 Plant Additions</t>
  </si>
  <si>
    <t>Income Tax Expense Associated with Post 2024 Plant Retirements</t>
  </si>
  <si>
    <t xml:space="preserve">PROVISIONAL PROFORMA ADJUSTMENTS </t>
  </si>
  <si>
    <t>PROVISIONAL PROFORMA ADJUSTMENTS</t>
  </si>
  <si>
    <t>UE-240004</t>
  </si>
  <si>
    <t>Exh. SEF-41 page 1 of 3</t>
  </si>
  <si>
    <t>Exh. SEF-41 pages 2 of 3</t>
  </si>
  <si>
    <t>Exh. SEF-41 page 3 of 3</t>
  </si>
  <si>
    <t>SEF-41 page 2 line 89</t>
  </si>
  <si>
    <t>SEF-41 page 3 line 25</t>
  </si>
  <si>
    <t>SEF-41 page 2 line 80</t>
  </si>
  <si>
    <t>SEF-41 page 3 line 12</t>
  </si>
  <si>
    <t>SEF-41 page 2 line 82</t>
  </si>
  <si>
    <t>SEF-41 page 3 line 16</t>
  </si>
  <si>
    <t>Exh. SEF-29 page 2</t>
  </si>
  <si>
    <t>Note: Amounts in bold and italics are different from February 15, 2024 Original filing</t>
  </si>
  <si>
    <t>Exh. SEF-31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</si>
</sst>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i/>
      <sz val="10"/>
      <color rgb="FF0070C0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i/>
      <sz val="11"/>
      <color rgb="FF0000FF"/>
      <name val="Calibri"/>
      <family val="2"/>
      <scheme val="minor"/>
    </font>
    <font>
      <b/>
      <i/>
      <sz val="9"/>
      <color rgb="FF0000FF"/>
      <name val="Calibri"/>
      <family val="2"/>
      <scheme val="minor"/>
    </font>
    <font>
      <b/>
      <i/>
      <sz val="11"/>
      <color rgb="FF0000FF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9">
    <xf numFmtId="0" fontId="0" fillId="0" borderId="0" xfId="0"/>
    <xf numFmtId="164" fontId="2" fillId="0" borderId="0" xfId="0" applyNumberFormat="1" applyFont="1" applyFill="1" applyBorder="1"/>
    <xf numFmtId="43" fontId="2" fillId="0" borderId="0" xfId="0" applyNumberFormat="1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 indent="1"/>
    </xf>
    <xf numFmtId="0" fontId="8" fillId="0" borderId="0" xfId="0" applyFont="1"/>
    <xf numFmtId="43" fontId="6" fillId="0" borderId="0" xfId="0" applyNumberFormat="1" applyFont="1"/>
    <xf numFmtId="0" fontId="6" fillId="0" borderId="0" xfId="0" quotePrefix="1" applyFont="1"/>
    <xf numFmtId="164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/>
    <xf numFmtId="43" fontId="2" fillId="0" borderId="0" xfId="0" applyNumberFormat="1" applyFont="1" applyFill="1"/>
    <xf numFmtId="0" fontId="0" fillId="0" borderId="0" xfId="0" applyFill="1"/>
    <xf numFmtId="9" fontId="2" fillId="0" borderId="0" xfId="0" applyNumberFormat="1" applyFont="1" applyFill="1"/>
    <xf numFmtId="43" fontId="10" fillId="0" borderId="0" xfId="0" applyNumberFormat="1" applyFont="1" applyFill="1"/>
    <xf numFmtId="0" fontId="0" fillId="0" borderId="0" xfId="0" applyFill="1" applyAlignment="1">
      <alignment horizontal="right"/>
    </xf>
    <xf numFmtId="10" fontId="0" fillId="0" borderId="0" xfId="0" applyNumberFormat="1" applyFill="1" applyAlignment="1">
      <alignment horizontal="left"/>
    </xf>
    <xf numFmtId="0" fontId="4" fillId="0" borderId="7" xfId="0" applyFont="1" applyFill="1" applyBorder="1"/>
    <xf numFmtId="0" fontId="1" fillId="0" borderId="0" xfId="0" applyFont="1"/>
    <xf numFmtId="0" fontId="11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0" xfId="0" applyFont="1"/>
    <xf numFmtId="0" fontId="1" fillId="0" borderId="0" xfId="0" applyFont="1" applyBorder="1" applyAlignment="1">
      <alignment horizontal="left"/>
    </xf>
    <xf numFmtId="43" fontId="1" fillId="0" borderId="0" xfId="0" applyNumberFormat="1" applyFont="1"/>
    <xf numFmtId="43" fontId="1" fillId="0" borderId="1" xfId="0" applyNumberFormat="1" applyFont="1" applyBorder="1"/>
    <xf numFmtId="9" fontId="1" fillId="0" borderId="0" xfId="0" applyNumberFormat="1" applyFont="1"/>
    <xf numFmtId="0" fontId="4" fillId="0" borderId="0" xfId="0" applyFont="1"/>
    <xf numFmtId="43" fontId="1" fillId="0" borderId="5" xfId="0" applyNumberFormat="1" applyFont="1" applyBorder="1"/>
    <xf numFmtId="10" fontId="13" fillId="0" borderId="0" xfId="0" applyNumberFormat="1" applyFont="1" applyFill="1" applyBorder="1"/>
    <xf numFmtId="164" fontId="13" fillId="0" borderId="1" xfId="0" applyNumberFormat="1" applyFont="1" applyFill="1" applyBorder="1"/>
    <xf numFmtId="164" fontId="13" fillId="0" borderId="0" xfId="0" applyNumberFormat="1" applyFont="1" applyFill="1" applyBorder="1"/>
    <xf numFmtId="164" fontId="13" fillId="0" borderId="2" xfId="0" applyNumberFormat="1" applyFont="1" applyFill="1" applyBorder="1"/>
    <xf numFmtId="43" fontId="13" fillId="0" borderId="0" xfId="0" applyNumberFormat="1" applyFont="1" applyFill="1" applyBorder="1"/>
    <xf numFmtId="0" fontId="0" fillId="0" borderId="0" xfId="0" applyFont="1"/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43" fontId="14" fillId="0" borderId="0" xfId="0" applyNumberFormat="1" applyFont="1"/>
    <xf numFmtId="43" fontId="14" fillId="0" borderId="1" xfId="0" applyNumberFormat="1" applyFont="1" applyBorder="1"/>
    <xf numFmtId="43" fontId="14" fillId="0" borderId="5" xfId="0" applyNumberFormat="1" applyFont="1" applyBorder="1"/>
    <xf numFmtId="17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43" fontId="1" fillId="0" borderId="0" xfId="0" applyNumberFormat="1" applyFont="1" applyBorder="1"/>
    <xf numFmtId="43" fontId="1" fillId="0" borderId="0" xfId="0" applyNumberFormat="1" applyFont="1" applyFill="1"/>
    <xf numFmtId="43" fontId="1" fillId="0" borderId="1" xfId="0" applyNumberFormat="1" applyFont="1" applyFill="1" applyBorder="1"/>
    <xf numFmtId="43" fontId="1" fillId="0" borderId="0" xfId="0" applyNumberFormat="1" applyFont="1" applyFill="1" applyBorder="1"/>
    <xf numFmtId="43" fontId="1" fillId="0" borderId="0" xfId="1" applyFont="1" applyFill="1"/>
    <xf numFmtId="43" fontId="1" fillId="0" borderId="2" xfId="0" applyNumberFormat="1" applyFont="1" applyFill="1" applyBorder="1"/>
    <xf numFmtId="43" fontId="1" fillId="0" borderId="1" xfId="1" applyFont="1" applyFill="1" applyBorder="1"/>
    <xf numFmtId="0" fontId="0" fillId="0" borderId="0" xfId="0" applyBorder="1"/>
    <xf numFmtId="0" fontId="2" fillId="0" borderId="0" xfId="0" applyFont="1" applyFill="1" applyBorder="1"/>
    <xf numFmtId="0" fontId="1" fillId="0" borderId="0" xfId="0" quotePrefix="1" applyFont="1" applyAlignment="1">
      <alignment horizontal="center"/>
    </xf>
    <xf numFmtId="0" fontId="5" fillId="0" borderId="6" xfId="0" applyNumberFormat="1" applyFont="1" applyFill="1" applyBorder="1" applyAlignment="1">
      <alignment horizontal="left"/>
    </xf>
    <xf numFmtId="10" fontId="15" fillId="0" borderId="0" xfId="0" applyNumberFormat="1" applyFont="1" applyFill="1" applyBorder="1"/>
    <xf numFmtId="165" fontId="15" fillId="0" borderId="0" xfId="0" applyNumberFormat="1" applyFont="1" applyFill="1" applyBorder="1"/>
    <xf numFmtId="164" fontId="15" fillId="0" borderId="0" xfId="0" applyNumberFormat="1" applyFont="1" applyFill="1" applyBorder="1"/>
    <xf numFmtId="164" fontId="15" fillId="0" borderId="2" xfId="0" applyNumberFormat="1" applyFont="1" applyFill="1" applyBorder="1"/>
    <xf numFmtId="164" fontId="15" fillId="0" borderId="3" xfId="0" applyNumberFormat="1" applyFont="1" applyFill="1" applyBorder="1"/>
    <xf numFmtId="164" fontId="15" fillId="0" borderId="4" xfId="0" applyNumberFormat="1" applyFont="1" applyFill="1" applyBorder="1"/>
    <xf numFmtId="0" fontId="16" fillId="0" borderId="0" xfId="0" applyFont="1"/>
    <xf numFmtId="43" fontId="17" fillId="0" borderId="0" xfId="0" applyNumberFormat="1" applyFont="1"/>
    <xf numFmtId="43" fontId="17" fillId="0" borderId="1" xfId="0" applyNumberFormat="1" applyFont="1" applyBorder="1"/>
    <xf numFmtId="43" fontId="17" fillId="0" borderId="5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4"/>
  <sheetViews>
    <sheetView tabSelected="1" workbookViewId="0">
      <pane ySplit="7" topLeftCell="A8" activePane="bottomLeft" state="frozen"/>
      <selection pane="bottomLeft" activeCell="I10" sqref="I10"/>
    </sheetView>
  </sheetViews>
  <sheetFormatPr defaultColWidth="9.1796875" defaultRowHeight="14.5" x14ac:dyDescent="0.35"/>
  <cols>
    <col min="1" max="1" width="6.26953125" style="4" customWidth="1"/>
    <col min="2" max="2" width="56" style="4" bestFit="1" customWidth="1"/>
    <col min="3" max="5" width="16.81640625" style="4" bestFit="1" customWidth="1"/>
    <col min="6" max="6" width="16.81640625" bestFit="1" customWidth="1"/>
    <col min="7" max="7" width="21.54296875" style="4" bestFit="1" customWidth="1"/>
    <col min="8" max="8" width="11.1796875" style="4" bestFit="1" customWidth="1"/>
    <col min="9" max="16384" width="9.1796875" style="4"/>
  </cols>
  <sheetData>
    <row r="1" spans="1:8" x14ac:dyDescent="0.35">
      <c r="A1" s="3" t="s">
        <v>0</v>
      </c>
      <c r="G1"/>
      <c r="H1"/>
    </row>
    <row r="2" spans="1:8" x14ac:dyDescent="0.35">
      <c r="A2" s="3" t="s">
        <v>83</v>
      </c>
      <c r="G2" t="s">
        <v>85</v>
      </c>
      <c r="H2"/>
    </row>
    <row r="3" spans="1:8" x14ac:dyDescent="0.35">
      <c r="A3" s="3" t="s">
        <v>1</v>
      </c>
      <c r="G3" t="s">
        <v>86</v>
      </c>
      <c r="H3"/>
    </row>
    <row r="4" spans="1:8" x14ac:dyDescent="0.35">
      <c r="A4" s="3"/>
      <c r="B4" s="28"/>
      <c r="G4"/>
      <c r="H4"/>
    </row>
    <row r="5" spans="1:8" x14ac:dyDescent="0.35">
      <c r="A5" s="5" t="s">
        <v>24</v>
      </c>
      <c r="G5"/>
      <c r="H5"/>
    </row>
    <row r="7" spans="1:8" x14ac:dyDescent="0.35">
      <c r="A7" s="6" t="s">
        <v>2</v>
      </c>
      <c r="B7" s="6" t="s">
        <v>3</v>
      </c>
      <c r="C7" s="6"/>
      <c r="D7" s="6">
        <v>2025</v>
      </c>
      <c r="E7" s="6">
        <v>2026</v>
      </c>
      <c r="G7" s="6" t="s">
        <v>17</v>
      </c>
    </row>
    <row r="9" spans="1:8" x14ac:dyDescent="0.35">
      <c r="A9" s="7">
        <f>ROW()</f>
        <v>9</v>
      </c>
      <c r="B9" s="4" t="s">
        <v>4</v>
      </c>
      <c r="C9"/>
      <c r="D9" s="42">
        <v>2.6699999999999998E-2</v>
      </c>
      <c r="E9" s="42">
        <v>2.63E-2</v>
      </c>
      <c r="G9" s="8" t="s">
        <v>95</v>
      </c>
    </row>
    <row r="10" spans="1:8" x14ac:dyDescent="0.35">
      <c r="A10" s="7">
        <f>ROW()</f>
        <v>10</v>
      </c>
      <c r="B10" s="4" t="s">
        <v>18</v>
      </c>
      <c r="C10"/>
      <c r="D10" s="42">
        <v>7.6499999999999999E-2</v>
      </c>
      <c r="E10" s="42">
        <v>7.9899999999999999E-2</v>
      </c>
      <c r="G10" s="8" t="s">
        <v>95</v>
      </c>
    </row>
    <row r="11" spans="1:8" x14ac:dyDescent="0.35">
      <c r="A11" s="7">
        <f>ROW()</f>
        <v>11</v>
      </c>
      <c r="B11" s="4" t="s">
        <v>5</v>
      </c>
      <c r="C11"/>
      <c r="D11" s="42">
        <v>0.21</v>
      </c>
      <c r="E11" s="42">
        <f t="shared" ref="E11" si="0">D11</f>
        <v>0.21</v>
      </c>
      <c r="G11" s="8"/>
    </row>
    <row r="12" spans="1:8" x14ac:dyDescent="0.35">
      <c r="A12" s="7">
        <f>ROW()</f>
        <v>12</v>
      </c>
      <c r="B12" s="4" t="s">
        <v>6</v>
      </c>
      <c r="C12"/>
      <c r="D12" s="69">
        <v>0.75052300000000005</v>
      </c>
      <c r="E12" s="69">
        <v>0.75052300000000005</v>
      </c>
      <c r="G12" s="8" t="s">
        <v>97</v>
      </c>
    </row>
    <row r="13" spans="1:8" x14ac:dyDescent="0.35">
      <c r="A13" s="7">
        <f>ROW()</f>
        <v>13</v>
      </c>
      <c r="C13"/>
      <c r="D13" s="42"/>
      <c r="E13" s="42"/>
    </row>
    <row r="14" spans="1:8" x14ac:dyDescent="0.35">
      <c r="A14" s="7">
        <f>ROW()</f>
        <v>14</v>
      </c>
      <c r="B14" s="4" t="s">
        <v>77</v>
      </c>
      <c r="C14"/>
      <c r="D14" s="70">
        <f>'SEF-41 Prov Proforma'!I99</f>
        <v>1180096164.20994</v>
      </c>
      <c r="E14" s="70">
        <f>'SEF-41 Prov Proforma'!K99</f>
        <v>2416922975.7335901</v>
      </c>
      <c r="G14" s="8" t="s">
        <v>89</v>
      </c>
    </row>
    <row r="15" spans="1:8" x14ac:dyDescent="0.35">
      <c r="A15" s="7">
        <f>ROW()</f>
        <v>15</v>
      </c>
      <c r="B15" s="4" t="s">
        <v>78</v>
      </c>
      <c r="C15"/>
      <c r="D15" s="43">
        <f>'SEF-41 Retirements'!J33</f>
        <v>2492516.6282334994</v>
      </c>
      <c r="E15" s="43">
        <f>'SEF-41 Retirements'!L33</f>
        <v>4530244.9849510808</v>
      </c>
      <c r="G15" s="8" t="s">
        <v>90</v>
      </c>
    </row>
    <row r="16" spans="1:8" x14ac:dyDescent="0.35">
      <c r="A16" s="7">
        <f>ROW()</f>
        <v>16</v>
      </c>
      <c r="B16" s="3" t="s">
        <v>19</v>
      </c>
      <c r="C16"/>
      <c r="D16" s="71">
        <f>SUM(D14:D15)</f>
        <v>1182588680.8381734</v>
      </c>
      <c r="E16" s="71">
        <f>SUM(E14:E15)</f>
        <v>2421453220.7185411</v>
      </c>
      <c r="G16" s="8"/>
    </row>
    <row r="17" spans="1:8" x14ac:dyDescent="0.35">
      <c r="A17" s="7">
        <f>ROW()</f>
        <v>17</v>
      </c>
      <c r="C17"/>
      <c r="D17" s="44"/>
      <c r="E17" s="44"/>
      <c r="G17" s="8"/>
    </row>
    <row r="18" spans="1:8" x14ac:dyDescent="0.35">
      <c r="A18" s="7">
        <f>ROW()</f>
        <v>18</v>
      </c>
      <c r="B18" s="4" t="s">
        <v>79</v>
      </c>
      <c r="C18"/>
      <c r="D18" s="71">
        <f>-'SEF-41 Prov Proforma'!I90</f>
        <v>-49655445.098929994</v>
      </c>
      <c r="E18" s="71">
        <f>-'SEF-41 Prov Proforma'!K90</f>
        <v>-120479116.81153503</v>
      </c>
      <c r="G18" s="8" t="s">
        <v>91</v>
      </c>
    </row>
    <row r="19" spans="1:8" x14ac:dyDescent="0.35">
      <c r="A19" s="7">
        <f>ROW()</f>
        <v>19</v>
      </c>
      <c r="B19" s="4" t="s">
        <v>80</v>
      </c>
      <c r="C19"/>
      <c r="D19" s="43">
        <f>-'SEF-41 Retirements'!J22</f>
        <v>724834.00000000012</v>
      </c>
      <c r="E19" s="43">
        <f>-'SEF-41 Retirements'!L22</f>
        <v>2463706.7200000016</v>
      </c>
      <c r="G19" s="8" t="s">
        <v>92</v>
      </c>
    </row>
    <row r="20" spans="1:8" x14ac:dyDescent="0.35">
      <c r="A20" s="7">
        <f>ROW()</f>
        <v>20</v>
      </c>
      <c r="B20" s="3" t="s">
        <v>7</v>
      </c>
      <c r="C20"/>
      <c r="D20" s="71">
        <f>SUM(D18:D19)</f>
        <v>-48930611.098929994</v>
      </c>
      <c r="E20" s="71">
        <f>SUM(E18:E19)</f>
        <v>-118015410.09153503</v>
      </c>
      <c r="G20" s="8"/>
    </row>
    <row r="21" spans="1:8" x14ac:dyDescent="0.35">
      <c r="A21" s="7">
        <f>ROW()</f>
        <v>21</v>
      </c>
      <c r="C21"/>
      <c r="D21" s="44"/>
      <c r="E21" s="44"/>
      <c r="G21" s="8"/>
    </row>
    <row r="22" spans="1:8" x14ac:dyDescent="0.35">
      <c r="A22" s="7">
        <f>ROW()</f>
        <v>22</v>
      </c>
      <c r="B22" s="4" t="s">
        <v>81</v>
      </c>
      <c r="C22"/>
      <c r="D22" s="71">
        <f>-'SEF-41 Prov Proforma'!I92</f>
        <v>10427643.470775299</v>
      </c>
      <c r="E22" s="71">
        <f>-'SEF-41 Prov Proforma'!K92</f>
        <v>25300614.530422356</v>
      </c>
      <c r="G22" s="8" t="s">
        <v>93</v>
      </c>
    </row>
    <row r="23" spans="1:8" x14ac:dyDescent="0.35">
      <c r="A23" s="7">
        <f>ROW()</f>
        <v>23</v>
      </c>
      <c r="B23" s="4" t="s">
        <v>82</v>
      </c>
      <c r="C23"/>
      <c r="D23" s="43">
        <f>-'SEF-41 Retirements'!J26</f>
        <v>-111522.10340315511</v>
      </c>
      <c r="E23" s="43">
        <f>-'SEF-41 Retirements'!L26</f>
        <v>-547252.54727505182</v>
      </c>
      <c r="G23" s="8" t="s">
        <v>94</v>
      </c>
    </row>
    <row r="24" spans="1:8" x14ac:dyDescent="0.35">
      <c r="A24" s="7">
        <f>ROW()</f>
        <v>24</v>
      </c>
      <c r="B24" s="3" t="s">
        <v>8</v>
      </c>
      <c r="C24"/>
      <c r="D24" s="71">
        <f>SUM(D22:D23)</f>
        <v>10316121.367372144</v>
      </c>
      <c r="E24" s="71">
        <f>SUM(E22:E23)</f>
        <v>24753361.983147305</v>
      </c>
    </row>
    <row r="25" spans="1:8" x14ac:dyDescent="0.35">
      <c r="A25" s="7">
        <f>ROW()</f>
        <v>25</v>
      </c>
      <c r="C25"/>
      <c r="D25" s="44"/>
      <c r="E25" s="44"/>
      <c r="H25" s="9"/>
    </row>
    <row r="26" spans="1:8" x14ac:dyDescent="0.35">
      <c r="A26" s="7">
        <f>ROW()</f>
        <v>26</v>
      </c>
      <c r="B26" s="4" t="s">
        <v>9</v>
      </c>
      <c r="C26"/>
      <c r="D26" s="71">
        <f>SUM(D20,D24)</f>
        <v>-38614489.731557846</v>
      </c>
      <c r="E26" s="71">
        <f>SUM(E20,E24)</f>
        <v>-93262048.108387724</v>
      </c>
    </row>
    <row r="27" spans="1:8" x14ac:dyDescent="0.35">
      <c r="A27" s="7">
        <f>ROW()</f>
        <v>27</v>
      </c>
      <c r="C27"/>
      <c r="D27" s="44"/>
      <c r="E27" s="44"/>
    </row>
    <row r="28" spans="1:8" x14ac:dyDescent="0.35">
      <c r="A28" s="7">
        <f>ROW()</f>
        <v>28</v>
      </c>
      <c r="B28" s="4" t="s">
        <v>10</v>
      </c>
      <c r="C28"/>
      <c r="D28" s="71">
        <f>D16*D9*D11</f>
        <v>6630774.7334596375</v>
      </c>
      <c r="E28" s="71">
        <f>E16*E9*E11</f>
        <v>13373686.138028502</v>
      </c>
      <c r="G28" s="10" t="s">
        <v>20</v>
      </c>
    </row>
    <row r="29" spans="1:8" x14ac:dyDescent="0.35">
      <c r="A29" s="7">
        <f>ROW()</f>
        <v>29</v>
      </c>
      <c r="C29"/>
      <c r="D29" s="44"/>
      <c r="E29" s="44"/>
    </row>
    <row r="30" spans="1:8" x14ac:dyDescent="0.35">
      <c r="A30" s="7">
        <f>ROW()</f>
        <v>30</v>
      </c>
      <c r="B30" s="4" t="s">
        <v>11</v>
      </c>
      <c r="C30"/>
      <c r="D30" s="72">
        <f>SUM(D26:D28)</f>
        <v>-31983714.99809821</v>
      </c>
      <c r="E30" s="72">
        <f>SUM(E26:E28)</f>
        <v>-79888361.970359221</v>
      </c>
      <c r="G30" s="4" t="s">
        <v>70</v>
      </c>
    </row>
    <row r="31" spans="1:8" x14ac:dyDescent="0.35">
      <c r="A31" s="7">
        <f>ROW()</f>
        <v>31</v>
      </c>
      <c r="C31"/>
      <c r="D31" s="44"/>
      <c r="E31" s="44"/>
    </row>
    <row r="32" spans="1:8" x14ac:dyDescent="0.35">
      <c r="A32" s="7">
        <f>ROW()</f>
        <v>32</v>
      </c>
      <c r="B32" s="4" t="s">
        <v>12</v>
      </c>
      <c r="C32"/>
      <c r="D32" s="71">
        <f>D16*D10</f>
        <v>90468034.084120259</v>
      </c>
      <c r="E32" s="71">
        <f>E16*E10</f>
        <v>193474112.33541143</v>
      </c>
      <c r="G32" s="4" t="s">
        <v>21</v>
      </c>
    </row>
    <row r="33" spans="1:7" x14ac:dyDescent="0.35">
      <c r="A33" s="7">
        <f>ROW()</f>
        <v>33</v>
      </c>
      <c r="C33"/>
      <c r="D33" s="44"/>
      <c r="E33" s="44"/>
    </row>
    <row r="34" spans="1:7" x14ac:dyDescent="0.35">
      <c r="A34" s="7">
        <f>ROW()</f>
        <v>34</v>
      </c>
      <c r="B34" s="4" t="s">
        <v>13</v>
      </c>
      <c r="C34"/>
      <c r="D34" s="72">
        <f>D32-D30</f>
        <v>122451749.08221847</v>
      </c>
      <c r="E34" s="72">
        <f>E32-E30</f>
        <v>273362474.30577064</v>
      </c>
      <c r="G34" s="4" t="s">
        <v>71</v>
      </c>
    </row>
    <row r="35" spans="1:7" x14ac:dyDescent="0.35">
      <c r="A35" s="7">
        <f>ROW()</f>
        <v>35</v>
      </c>
      <c r="C35"/>
      <c r="D35" s="45"/>
      <c r="E35" s="45"/>
    </row>
    <row r="36" spans="1:7" x14ac:dyDescent="0.35">
      <c r="A36" s="7">
        <f>ROW()</f>
        <v>36</v>
      </c>
      <c r="B36" s="4" t="s">
        <v>14</v>
      </c>
      <c r="C36"/>
      <c r="D36" s="73">
        <f>D34/D12</f>
        <v>163155225.19925234</v>
      </c>
      <c r="E36" s="73">
        <f>E34/E12</f>
        <v>364229309.83563542</v>
      </c>
      <c r="G36" s="4" t="s">
        <v>72</v>
      </c>
    </row>
    <row r="37" spans="1:7" x14ac:dyDescent="0.35">
      <c r="A37" s="7">
        <f>ROW()</f>
        <v>37</v>
      </c>
      <c r="C37"/>
      <c r="D37" s="45"/>
      <c r="E37" s="45"/>
    </row>
    <row r="38" spans="1:7" x14ac:dyDescent="0.35">
      <c r="A38" s="7">
        <f>ROW()</f>
        <v>38</v>
      </c>
      <c r="B38" s="4" t="s">
        <v>15</v>
      </c>
      <c r="C38"/>
      <c r="D38" s="72">
        <f>D36</f>
        <v>163155225.19925234</v>
      </c>
      <c r="E38" s="72">
        <f>E36</f>
        <v>364229309.83563542</v>
      </c>
      <c r="G38" s="4" t="s">
        <v>22</v>
      </c>
    </row>
    <row r="39" spans="1:7" x14ac:dyDescent="0.35">
      <c r="A39" s="7">
        <f>ROW()</f>
        <v>39</v>
      </c>
      <c r="C39"/>
      <c r="D39" s="46"/>
      <c r="E39" s="46"/>
    </row>
    <row r="40" spans="1:7" ht="15" thickBot="1" x14ac:dyDescent="0.4">
      <c r="A40" s="7">
        <f>ROW()</f>
        <v>40</v>
      </c>
      <c r="B40" s="4" t="s">
        <v>16</v>
      </c>
      <c r="C40"/>
      <c r="D40" s="74">
        <f>D38-C38</f>
        <v>163155225.19925234</v>
      </c>
      <c r="E40" s="74">
        <f>E38-D38</f>
        <v>201074084.63638309</v>
      </c>
      <c r="G40" s="4" t="s">
        <v>23</v>
      </c>
    </row>
    <row r="41" spans="1:7" ht="15" thickTop="1" x14ac:dyDescent="0.35">
      <c r="A41" s="75" t="s">
        <v>96</v>
      </c>
      <c r="C41"/>
    </row>
    <row r="42" spans="1:7" x14ac:dyDescent="0.35">
      <c r="A42" s="75"/>
      <c r="C42"/>
      <c r="D42" s="47"/>
      <c r="E42" s="47"/>
    </row>
    <row r="43" spans="1:7" x14ac:dyDescent="0.35">
      <c r="C43"/>
      <c r="D43" s="47"/>
      <c r="E43" s="47"/>
    </row>
    <row r="44" spans="1:7" x14ac:dyDescent="0.35">
      <c r="C44"/>
      <c r="D44" s="47"/>
      <c r="E44" s="47"/>
    </row>
    <row r="45" spans="1:7" x14ac:dyDescent="0.35">
      <c r="C45"/>
      <c r="D45" s="47"/>
      <c r="E45" s="47"/>
    </row>
    <row r="46" spans="1:7" x14ac:dyDescent="0.35">
      <c r="C46"/>
      <c r="D46" s="47"/>
      <c r="E46" s="47"/>
    </row>
    <row r="47" spans="1:7" x14ac:dyDescent="0.35">
      <c r="C47"/>
      <c r="D47" s="47"/>
      <c r="E47" s="47"/>
    </row>
    <row r="48" spans="1:7" x14ac:dyDescent="0.35">
      <c r="C48"/>
      <c r="D48" s="47"/>
      <c r="E48" s="47"/>
    </row>
    <row r="49" spans="3:5" x14ac:dyDescent="0.35">
      <c r="C49"/>
      <c r="D49" s="47"/>
      <c r="E49" s="47"/>
    </row>
    <row r="50" spans="3:5" x14ac:dyDescent="0.35">
      <c r="C50"/>
      <c r="D50" s="47"/>
      <c r="E50" s="47"/>
    </row>
    <row r="51" spans="3:5" x14ac:dyDescent="0.35">
      <c r="C51"/>
      <c r="D51" s="47"/>
      <c r="E51" s="47"/>
    </row>
    <row r="52" spans="3:5" x14ac:dyDescent="0.35">
      <c r="C52"/>
      <c r="D52" s="47"/>
      <c r="E52" s="47"/>
    </row>
    <row r="53" spans="3:5" x14ac:dyDescent="0.35">
      <c r="C53"/>
      <c r="D53" s="47"/>
      <c r="E53" s="47"/>
    </row>
    <row r="54" spans="3:5" x14ac:dyDescent="0.35">
      <c r="C54"/>
      <c r="D54" s="47"/>
      <c r="E54" s="47"/>
    </row>
    <row r="55" spans="3:5" x14ac:dyDescent="0.35">
      <c r="C55"/>
      <c r="D55" s="47"/>
      <c r="E55" s="47"/>
    </row>
    <row r="56" spans="3:5" x14ac:dyDescent="0.35">
      <c r="C56"/>
      <c r="D56" s="47"/>
      <c r="E56" s="47"/>
    </row>
    <row r="57" spans="3:5" x14ac:dyDescent="0.35">
      <c r="C57"/>
      <c r="D57" s="47"/>
      <c r="E57" s="47"/>
    </row>
    <row r="58" spans="3:5" x14ac:dyDescent="0.35">
      <c r="C58"/>
      <c r="D58" s="47"/>
      <c r="E58" s="47"/>
    </row>
    <row r="59" spans="3:5" x14ac:dyDescent="0.35">
      <c r="C59"/>
      <c r="D59" s="47"/>
      <c r="E59" s="47"/>
    </row>
    <row r="60" spans="3:5" x14ac:dyDescent="0.35">
      <c r="C60"/>
      <c r="D60" s="47"/>
      <c r="E60" s="47"/>
    </row>
    <row r="61" spans="3:5" x14ac:dyDescent="0.35">
      <c r="C61"/>
      <c r="D61" s="47"/>
      <c r="E61" s="47"/>
    </row>
    <row r="62" spans="3:5" x14ac:dyDescent="0.35">
      <c r="C62"/>
      <c r="D62" s="47"/>
      <c r="E62" s="47"/>
    </row>
    <row r="63" spans="3:5" x14ac:dyDescent="0.35">
      <c r="C63"/>
      <c r="D63" s="47"/>
      <c r="E63" s="47"/>
    </row>
    <row r="64" spans="3:5" x14ac:dyDescent="0.35">
      <c r="C64"/>
      <c r="D64" s="47"/>
      <c r="E64" s="47"/>
    </row>
    <row r="65" spans="3:5" x14ac:dyDescent="0.35">
      <c r="C65"/>
      <c r="D65" s="47"/>
      <c r="E65" s="47"/>
    </row>
    <row r="66" spans="3:5" x14ac:dyDescent="0.35">
      <c r="C66"/>
      <c r="D66" s="47"/>
      <c r="E66" s="47"/>
    </row>
    <row r="67" spans="3:5" x14ac:dyDescent="0.35">
      <c r="C67"/>
      <c r="D67" s="47"/>
      <c r="E67" s="47"/>
    </row>
    <row r="68" spans="3:5" x14ac:dyDescent="0.35">
      <c r="C68"/>
      <c r="D68" s="47"/>
      <c r="E68" s="47"/>
    </row>
    <row r="69" spans="3:5" x14ac:dyDescent="0.35">
      <c r="C69"/>
      <c r="D69" s="47"/>
      <c r="E69" s="47"/>
    </row>
    <row r="70" spans="3:5" x14ac:dyDescent="0.35">
      <c r="C70"/>
      <c r="D70" s="47"/>
      <c r="E70" s="47"/>
    </row>
    <row r="71" spans="3:5" x14ac:dyDescent="0.35">
      <c r="C71"/>
      <c r="D71" s="47"/>
      <c r="E71" s="47"/>
    </row>
    <row r="72" spans="3:5" x14ac:dyDescent="0.35">
      <c r="C72"/>
      <c r="D72" s="47"/>
      <c r="E72" s="47"/>
    </row>
    <row r="73" spans="3:5" x14ac:dyDescent="0.35">
      <c r="C73"/>
      <c r="D73" s="47"/>
      <c r="E73" s="47"/>
    </row>
    <row r="74" spans="3:5" x14ac:dyDescent="0.35">
      <c r="C74"/>
      <c r="D74" s="47"/>
      <c r="E74" s="47"/>
    </row>
    <row r="75" spans="3:5" x14ac:dyDescent="0.35">
      <c r="C75"/>
      <c r="D75" s="47"/>
      <c r="E75" s="47"/>
    </row>
    <row r="76" spans="3:5" x14ac:dyDescent="0.35">
      <c r="C76"/>
      <c r="D76" s="47"/>
      <c r="E76" s="47"/>
    </row>
    <row r="77" spans="3:5" x14ac:dyDescent="0.35">
      <c r="C77"/>
      <c r="D77" s="47"/>
      <c r="E77" s="47"/>
    </row>
    <row r="78" spans="3:5" x14ac:dyDescent="0.35">
      <c r="C78"/>
      <c r="D78" s="47"/>
      <c r="E78" s="47"/>
    </row>
    <row r="79" spans="3:5" x14ac:dyDescent="0.35">
      <c r="C79"/>
      <c r="D79" s="47"/>
      <c r="E79" s="47"/>
    </row>
    <row r="80" spans="3:5" x14ac:dyDescent="0.35">
      <c r="C80"/>
      <c r="D80" s="47"/>
      <c r="E80" s="47"/>
    </row>
    <row r="81" spans="3:5" x14ac:dyDescent="0.35">
      <c r="C81"/>
      <c r="D81" s="47"/>
      <c r="E81" s="47"/>
    </row>
    <row r="82" spans="3:5" x14ac:dyDescent="0.35">
      <c r="C82"/>
      <c r="D82" s="47"/>
      <c r="E82" s="47"/>
    </row>
    <row r="83" spans="3:5" x14ac:dyDescent="0.35">
      <c r="C83"/>
      <c r="D83" s="47"/>
      <c r="E83" s="47"/>
    </row>
    <row r="84" spans="3:5" x14ac:dyDescent="0.35">
      <c r="C84"/>
      <c r="D84" s="47"/>
      <c r="E84" s="47"/>
    </row>
    <row r="85" spans="3:5" x14ac:dyDescent="0.35">
      <c r="C85"/>
      <c r="D85"/>
      <c r="E85"/>
    </row>
    <row r="86" spans="3:5" x14ac:dyDescent="0.35">
      <c r="C86"/>
      <c r="D86"/>
      <c r="E86"/>
    </row>
    <row r="87" spans="3:5" x14ac:dyDescent="0.35">
      <c r="C87"/>
      <c r="D87"/>
      <c r="E87"/>
    </row>
    <row r="88" spans="3:5" x14ac:dyDescent="0.35">
      <c r="C88"/>
      <c r="D88"/>
      <c r="E88"/>
    </row>
    <row r="89" spans="3:5" x14ac:dyDescent="0.35">
      <c r="C89"/>
      <c r="D89"/>
      <c r="E89"/>
    </row>
    <row r="90" spans="3:5" x14ac:dyDescent="0.35">
      <c r="C90"/>
      <c r="D90"/>
      <c r="E90"/>
    </row>
    <row r="91" spans="3:5" x14ac:dyDescent="0.35">
      <c r="C91"/>
      <c r="D91"/>
      <c r="E91"/>
    </row>
    <row r="92" spans="3:5" x14ac:dyDescent="0.35">
      <c r="C92"/>
      <c r="D92"/>
      <c r="E92"/>
    </row>
    <row r="93" spans="3:5" x14ac:dyDescent="0.35">
      <c r="C93"/>
      <c r="D93"/>
      <c r="E93"/>
    </row>
    <row r="94" spans="3:5" x14ac:dyDescent="0.35">
      <c r="C94"/>
      <c r="D94"/>
      <c r="E94"/>
    </row>
    <row r="95" spans="3:5" x14ac:dyDescent="0.35">
      <c r="C95"/>
      <c r="D95"/>
      <c r="E95"/>
    </row>
    <row r="96" spans="3:5" x14ac:dyDescent="0.35">
      <c r="C96"/>
      <c r="D96"/>
      <c r="E96"/>
    </row>
    <row r="97" spans="3:5" x14ac:dyDescent="0.35">
      <c r="C97"/>
      <c r="D97"/>
      <c r="E97"/>
    </row>
    <row r="98" spans="3:5" x14ac:dyDescent="0.35">
      <c r="C98"/>
      <c r="D98"/>
      <c r="E98"/>
    </row>
    <row r="99" spans="3:5" x14ac:dyDescent="0.35">
      <c r="C99"/>
      <c r="D99"/>
      <c r="E99"/>
    </row>
    <row r="100" spans="3:5" x14ac:dyDescent="0.35">
      <c r="C100"/>
      <c r="D100"/>
      <c r="E100"/>
    </row>
    <row r="101" spans="3:5" x14ac:dyDescent="0.35">
      <c r="C101"/>
      <c r="D101"/>
      <c r="E101"/>
    </row>
    <row r="102" spans="3:5" x14ac:dyDescent="0.35">
      <c r="C102"/>
      <c r="D102"/>
      <c r="E102"/>
    </row>
    <row r="103" spans="3:5" x14ac:dyDescent="0.35">
      <c r="C103"/>
      <c r="D103"/>
      <c r="E103"/>
    </row>
    <row r="104" spans="3:5" x14ac:dyDescent="0.35">
      <c r="C104"/>
      <c r="D104"/>
      <c r="E104"/>
    </row>
    <row r="105" spans="3:5" x14ac:dyDescent="0.35">
      <c r="C105"/>
      <c r="D105"/>
      <c r="E105"/>
    </row>
    <row r="106" spans="3:5" x14ac:dyDescent="0.35">
      <c r="C106"/>
      <c r="D106"/>
      <c r="E106"/>
    </row>
    <row r="107" spans="3:5" x14ac:dyDescent="0.35">
      <c r="C107"/>
      <c r="D107"/>
      <c r="E107"/>
    </row>
    <row r="108" spans="3:5" x14ac:dyDescent="0.35">
      <c r="C108"/>
      <c r="D108"/>
      <c r="E108"/>
    </row>
    <row r="109" spans="3:5" x14ac:dyDescent="0.35">
      <c r="C109"/>
      <c r="D109"/>
      <c r="E109"/>
    </row>
    <row r="110" spans="3:5" x14ac:dyDescent="0.35">
      <c r="C110"/>
      <c r="D110"/>
      <c r="E110"/>
    </row>
    <row r="111" spans="3:5" x14ac:dyDescent="0.35">
      <c r="C111"/>
      <c r="D111"/>
      <c r="E111"/>
    </row>
    <row r="112" spans="3:5" x14ac:dyDescent="0.35">
      <c r="C112"/>
      <c r="D112"/>
      <c r="E112"/>
    </row>
    <row r="113" spans="3:5" x14ac:dyDescent="0.35">
      <c r="C113"/>
      <c r="D113"/>
      <c r="E113"/>
    </row>
    <row r="114" spans="3:5" x14ac:dyDescent="0.35">
      <c r="C114"/>
      <c r="D114"/>
      <c r="E114"/>
    </row>
    <row r="115" spans="3:5" x14ac:dyDescent="0.35">
      <c r="C115"/>
      <c r="D115"/>
      <c r="E115"/>
    </row>
    <row r="116" spans="3:5" x14ac:dyDescent="0.35">
      <c r="C116"/>
      <c r="D116"/>
      <c r="E116"/>
    </row>
    <row r="117" spans="3:5" x14ac:dyDescent="0.35">
      <c r="C117"/>
      <c r="D117"/>
      <c r="E117"/>
    </row>
    <row r="118" spans="3:5" x14ac:dyDescent="0.35">
      <c r="C118"/>
      <c r="D118"/>
      <c r="E118"/>
    </row>
    <row r="119" spans="3:5" x14ac:dyDescent="0.35">
      <c r="C119"/>
      <c r="D119"/>
      <c r="E119"/>
    </row>
    <row r="120" spans="3:5" x14ac:dyDescent="0.35">
      <c r="C120"/>
      <c r="D120"/>
      <c r="E120"/>
    </row>
    <row r="121" spans="3:5" x14ac:dyDescent="0.35">
      <c r="C121"/>
      <c r="D121"/>
      <c r="E121"/>
    </row>
    <row r="122" spans="3:5" x14ac:dyDescent="0.35">
      <c r="C122"/>
      <c r="D122"/>
      <c r="E122"/>
    </row>
    <row r="123" spans="3:5" x14ac:dyDescent="0.35">
      <c r="C123"/>
      <c r="D123"/>
      <c r="E123"/>
    </row>
    <row r="124" spans="3:5" x14ac:dyDescent="0.35">
      <c r="C124"/>
      <c r="D124"/>
      <c r="E124"/>
    </row>
    <row r="125" spans="3:5" x14ac:dyDescent="0.35">
      <c r="C125"/>
      <c r="D125"/>
      <c r="E125"/>
    </row>
    <row r="126" spans="3:5" x14ac:dyDescent="0.35">
      <c r="C126"/>
      <c r="D126"/>
      <c r="E126"/>
    </row>
    <row r="127" spans="3:5" x14ac:dyDescent="0.35">
      <c r="C127"/>
      <c r="D127"/>
      <c r="E127"/>
    </row>
    <row r="128" spans="3:5" x14ac:dyDescent="0.35">
      <c r="C128"/>
      <c r="D128"/>
      <c r="E128"/>
    </row>
    <row r="129" spans="3:5" x14ac:dyDescent="0.35">
      <c r="C129"/>
      <c r="D129"/>
      <c r="E129"/>
    </row>
    <row r="130" spans="3:5" x14ac:dyDescent="0.35">
      <c r="C130"/>
      <c r="D130"/>
      <c r="E130"/>
    </row>
    <row r="131" spans="3:5" x14ac:dyDescent="0.35">
      <c r="C131"/>
      <c r="D131"/>
      <c r="E131"/>
    </row>
    <row r="132" spans="3:5" x14ac:dyDescent="0.35">
      <c r="C132"/>
      <c r="D132"/>
      <c r="E132"/>
    </row>
    <row r="133" spans="3:5" x14ac:dyDescent="0.35">
      <c r="C133"/>
      <c r="D133"/>
      <c r="E133"/>
    </row>
    <row r="134" spans="3:5" x14ac:dyDescent="0.35">
      <c r="C134"/>
      <c r="D134"/>
      <c r="E134"/>
    </row>
    <row r="135" spans="3:5" x14ac:dyDescent="0.35">
      <c r="C135"/>
      <c r="D135"/>
      <c r="E135"/>
    </row>
    <row r="136" spans="3:5" x14ac:dyDescent="0.35">
      <c r="C136"/>
      <c r="D136"/>
      <c r="E136"/>
    </row>
    <row r="137" spans="3:5" x14ac:dyDescent="0.35">
      <c r="C137"/>
      <c r="D137"/>
      <c r="E137"/>
    </row>
    <row r="138" spans="3:5" x14ac:dyDescent="0.35">
      <c r="C138"/>
      <c r="D138"/>
      <c r="E138"/>
    </row>
    <row r="139" spans="3:5" x14ac:dyDescent="0.35">
      <c r="C139"/>
      <c r="D139"/>
      <c r="E139"/>
    </row>
    <row r="140" spans="3:5" x14ac:dyDescent="0.35">
      <c r="C140"/>
      <c r="D140"/>
      <c r="E140"/>
    </row>
    <row r="141" spans="3:5" x14ac:dyDescent="0.35">
      <c r="C141"/>
      <c r="D141"/>
      <c r="E141"/>
    </row>
    <row r="142" spans="3:5" x14ac:dyDescent="0.35">
      <c r="C142"/>
      <c r="D142"/>
      <c r="E142"/>
    </row>
    <row r="143" spans="3:5" x14ac:dyDescent="0.35">
      <c r="C143"/>
      <c r="D143"/>
      <c r="E143"/>
    </row>
    <row r="144" spans="3:5" x14ac:dyDescent="0.35">
      <c r="C144"/>
      <c r="D144"/>
      <c r="E144"/>
    </row>
    <row r="145" spans="3:5" x14ac:dyDescent="0.35">
      <c r="C145"/>
      <c r="D145"/>
      <c r="E145"/>
    </row>
    <row r="146" spans="3:5" x14ac:dyDescent="0.35">
      <c r="C146"/>
      <c r="D146"/>
      <c r="E146"/>
    </row>
    <row r="147" spans="3:5" x14ac:dyDescent="0.35">
      <c r="C147"/>
      <c r="D147"/>
      <c r="E147"/>
    </row>
    <row r="148" spans="3:5" x14ac:dyDescent="0.35">
      <c r="C148"/>
      <c r="D148"/>
      <c r="E148"/>
    </row>
    <row r="149" spans="3:5" x14ac:dyDescent="0.35">
      <c r="C149"/>
      <c r="D149"/>
      <c r="E149"/>
    </row>
    <row r="150" spans="3:5" x14ac:dyDescent="0.35">
      <c r="C150"/>
      <c r="D150"/>
      <c r="E150"/>
    </row>
    <row r="151" spans="3:5" x14ac:dyDescent="0.35">
      <c r="C151"/>
      <c r="D151"/>
      <c r="E151"/>
    </row>
    <row r="152" spans="3:5" x14ac:dyDescent="0.35">
      <c r="C152"/>
      <c r="D152"/>
      <c r="E152"/>
    </row>
    <row r="153" spans="3:5" x14ac:dyDescent="0.35">
      <c r="C153"/>
      <c r="D153"/>
      <c r="E153"/>
    </row>
    <row r="154" spans="3:5" x14ac:dyDescent="0.35">
      <c r="C154"/>
      <c r="D154"/>
      <c r="E154"/>
    </row>
    <row r="155" spans="3:5" x14ac:dyDescent="0.35">
      <c r="C155"/>
      <c r="D155"/>
      <c r="E155"/>
    </row>
    <row r="156" spans="3:5" x14ac:dyDescent="0.35">
      <c r="C156"/>
      <c r="D156"/>
      <c r="E156"/>
    </row>
    <row r="157" spans="3:5" x14ac:dyDescent="0.35">
      <c r="C157"/>
      <c r="D157"/>
      <c r="E157"/>
    </row>
    <row r="158" spans="3:5" x14ac:dyDescent="0.35">
      <c r="C158"/>
      <c r="D158"/>
      <c r="E158"/>
    </row>
    <row r="159" spans="3:5" x14ac:dyDescent="0.35">
      <c r="C159"/>
      <c r="D159"/>
      <c r="E159"/>
    </row>
    <row r="160" spans="3:5" x14ac:dyDescent="0.35">
      <c r="C160"/>
      <c r="D160"/>
      <c r="E160"/>
    </row>
    <row r="161" spans="3:5" x14ac:dyDescent="0.35">
      <c r="C161"/>
      <c r="D161"/>
      <c r="E161"/>
    </row>
    <row r="162" spans="3:5" x14ac:dyDescent="0.35">
      <c r="C162"/>
      <c r="D162"/>
      <c r="E162"/>
    </row>
    <row r="163" spans="3:5" x14ac:dyDescent="0.35">
      <c r="C163"/>
      <c r="D163"/>
      <c r="E163"/>
    </row>
    <row r="164" spans="3:5" x14ac:dyDescent="0.35">
      <c r="C164"/>
      <c r="D164"/>
      <c r="E164"/>
    </row>
    <row r="165" spans="3:5" x14ac:dyDescent="0.35">
      <c r="C165"/>
      <c r="D165"/>
      <c r="E165"/>
    </row>
    <row r="166" spans="3:5" x14ac:dyDescent="0.35">
      <c r="C166"/>
      <c r="D166"/>
      <c r="E166"/>
    </row>
    <row r="167" spans="3:5" x14ac:dyDescent="0.35">
      <c r="C167"/>
      <c r="D167"/>
      <c r="E167"/>
    </row>
    <row r="168" spans="3:5" x14ac:dyDescent="0.35">
      <c r="C168"/>
      <c r="D168"/>
      <c r="E168"/>
    </row>
    <row r="169" spans="3:5" x14ac:dyDescent="0.35">
      <c r="C169"/>
      <c r="D169"/>
      <c r="E169"/>
    </row>
    <row r="170" spans="3:5" x14ac:dyDescent="0.35">
      <c r="C170"/>
      <c r="D170"/>
      <c r="E170"/>
    </row>
    <row r="171" spans="3:5" x14ac:dyDescent="0.35">
      <c r="C171"/>
      <c r="D171"/>
      <c r="E171"/>
    </row>
    <row r="172" spans="3:5" x14ac:dyDescent="0.35">
      <c r="C172"/>
      <c r="D172"/>
      <c r="E172"/>
    </row>
    <row r="173" spans="3:5" x14ac:dyDescent="0.35">
      <c r="C173"/>
      <c r="D173"/>
      <c r="E173"/>
    </row>
    <row r="174" spans="3:5" x14ac:dyDescent="0.35">
      <c r="C174"/>
      <c r="D174"/>
      <c r="E174"/>
    </row>
    <row r="175" spans="3:5" x14ac:dyDescent="0.35">
      <c r="C175"/>
      <c r="D175"/>
      <c r="E175"/>
    </row>
    <row r="176" spans="3:5" x14ac:dyDescent="0.35">
      <c r="C176"/>
      <c r="D176"/>
      <c r="E176"/>
    </row>
    <row r="177" spans="3:5" x14ac:dyDescent="0.35">
      <c r="C177"/>
      <c r="D177"/>
      <c r="E177"/>
    </row>
    <row r="178" spans="3:5" x14ac:dyDescent="0.35">
      <c r="C178"/>
      <c r="D178"/>
      <c r="E178"/>
    </row>
    <row r="179" spans="3:5" x14ac:dyDescent="0.35">
      <c r="C179"/>
      <c r="D179"/>
      <c r="E179"/>
    </row>
    <row r="180" spans="3:5" x14ac:dyDescent="0.35">
      <c r="C180"/>
      <c r="D180"/>
      <c r="E180"/>
    </row>
    <row r="181" spans="3:5" x14ac:dyDescent="0.35">
      <c r="C181"/>
      <c r="D181"/>
      <c r="E181"/>
    </row>
    <row r="182" spans="3:5" x14ac:dyDescent="0.35">
      <c r="C182"/>
      <c r="D182"/>
      <c r="E182"/>
    </row>
    <row r="183" spans="3:5" x14ac:dyDescent="0.35">
      <c r="C183"/>
      <c r="D183"/>
      <c r="E183"/>
    </row>
    <row r="184" spans="3:5" x14ac:dyDescent="0.35">
      <c r="C184"/>
      <c r="D184"/>
      <c r="E184"/>
    </row>
  </sheetData>
  <printOptions horizontalCentered="1"/>
  <pageMargins left="0.7" right="0.7" top="0.75" bottom="0.75" header="0.3" footer="0.3"/>
  <pageSetup scale="82" orientation="landscape" horizontalDpi="90" verticalDpi="9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A73" workbookViewId="0">
      <selection activeCell="A100" sqref="A100"/>
    </sheetView>
  </sheetViews>
  <sheetFormatPr defaultRowHeight="14.5" x14ac:dyDescent="0.35"/>
  <cols>
    <col min="1" max="1" width="4.7265625" bestFit="1" customWidth="1"/>
    <col min="2" max="2" width="48.453125" customWidth="1"/>
    <col min="3" max="3" width="5.81640625" customWidth="1"/>
    <col min="4" max="4" width="13.26953125" style="49" bestFit="1" customWidth="1"/>
    <col min="5" max="5" width="11.7265625" style="49" bestFit="1" customWidth="1"/>
    <col min="6" max="6" width="13.81640625" style="49" bestFit="1" customWidth="1"/>
    <col min="7" max="8" width="15.81640625" style="49" bestFit="1" customWidth="1"/>
    <col min="9" max="10" width="17.54296875" style="49" bestFit="1" customWidth="1"/>
    <col min="11" max="11" width="17.26953125" style="49" bestFit="1" customWidth="1"/>
    <col min="12" max="12" width="3.26953125" customWidth="1"/>
    <col min="13" max="14" width="15.26953125" bestFit="1" customWidth="1"/>
    <col min="15" max="16" width="16.81640625" bestFit="1" customWidth="1"/>
    <col min="17" max="17" width="3.54296875" customWidth="1"/>
    <col min="18" max="18" width="15" bestFit="1" customWidth="1"/>
    <col min="19" max="19" width="15.26953125" bestFit="1" customWidth="1"/>
    <col min="20" max="20" width="15" bestFit="1" customWidth="1"/>
    <col min="21" max="21" width="15.26953125" bestFit="1" customWidth="1"/>
  </cols>
  <sheetData>
    <row r="1" spans="1:11" x14ac:dyDescent="0.35">
      <c r="A1" s="27"/>
      <c r="B1" s="40" t="s">
        <v>0</v>
      </c>
      <c r="C1" s="27"/>
      <c r="D1" s="48"/>
      <c r="E1" s="48"/>
      <c r="F1" s="48"/>
      <c r="G1" s="48"/>
      <c r="H1" s="48"/>
      <c r="I1" s="48"/>
      <c r="J1" t="s">
        <v>85</v>
      </c>
    </row>
    <row r="2" spans="1:11" x14ac:dyDescent="0.35">
      <c r="A2" s="27"/>
      <c r="B2" s="40" t="s">
        <v>84</v>
      </c>
      <c r="C2" s="27"/>
      <c r="D2" s="48"/>
      <c r="E2" s="48"/>
      <c r="F2" s="48"/>
      <c r="G2" s="48"/>
      <c r="H2" s="48"/>
      <c r="I2" s="48"/>
      <c r="J2" t="s">
        <v>87</v>
      </c>
    </row>
    <row r="3" spans="1:11" x14ac:dyDescent="0.35">
      <c r="A3" s="27"/>
      <c r="B3" s="40" t="s">
        <v>1</v>
      </c>
      <c r="C3" s="27"/>
      <c r="D3" s="48"/>
      <c r="E3" s="48"/>
      <c r="F3" s="48"/>
      <c r="G3" s="48"/>
      <c r="H3" s="48"/>
      <c r="I3" s="48"/>
      <c r="J3" s="48"/>
      <c r="K3" s="48"/>
    </row>
    <row r="4" spans="1:11" x14ac:dyDescent="0.35">
      <c r="A4" s="27"/>
      <c r="B4" s="28"/>
      <c r="C4" s="27"/>
      <c r="D4" s="48"/>
      <c r="E4" s="48"/>
      <c r="F4" s="48"/>
      <c r="G4" s="48"/>
      <c r="H4" s="48"/>
      <c r="I4" s="48"/>
      <c r="J4" s="48"/>
      <c r="K4" s="48"/>
    </row>
    <row r="5" spans="1:11" x14ac:dyDescent="0.35">
      <c r="A5" s="27"/>
      <c r="B5" s="27"/>
      <c r="C5" s="27"/>
      <c r="D5" s="50"/>
      <c r="E5" s="50" t="s">
        <v>26</v>
      </c>
      <c r="F5" s="50"/>
      <c r="G5" s="50" t="s">
        <v>26</v>
      </c>
      <c r="H5" s="50"/>
      <c r="I5" s="50" t="s">
        <v>25</v>
      </c>
      <c r="J5" s="50"/>
      <c r="K5" s="50" t="s">
        <v>25</v>
      </c>
    </row>
    <row r="6" spans="1:11" x14ac:dyDescent="0.35">
      <c r="A6" s="27"/>
      <c r="B6" s="40" t="s">
        <v>24</v>
      </c>
      <c r="C6" s="27"/>
      <c r="D6" s="50"/>
      <c r="E6" s="50"/>
      <c r="F6" s="50"/>
      <c r="G6" s="50"/>
      <c r="H6" s="50"/>
      <c r="I6" s="50"/>
      <c r="J6" s="50"/>
      <c r="K6" s="50"/>
    </row>
    <row r="7" spans="1:11" x14ac:dyDescent="0.35">
      <c r="A7" s="27"/>
      <c r="B7" s="27"/>
      <c r="C7" s="27"/>
      <c r="D7" s="29"/>
      <c r="E7" s="55">
        <v>45261</v>
      </c>
      <c r="F7" s="29">
        <v>2024</v>
      </c>
      <c r="G7" s="29" t="s">
        <v>27</v>
      </c>
      <c r="H7" s="56">
        <v>2025</v>
      </c>
      <c r="I7" s="56" t="s">
        <v>27</v>
      </c>
      <c r="J7" s="56">
        <v>2026</v>
      </c>
      <c r="K7" s="56" t="s">
        <v>27</v>
      </c>
    </row>
    <row r="8" spans="1:11" x14ac:dyDescent="0.35">
      <c r="A8" s="27"/>
      <c r="B8" s="27"/>
      <c r="C8" s="30"/>
      <c r="D8" s="31" t="s">
        <v>57</v>
      </c>
      <c r="E8" s="29" t="s">
        <v>27</v>
      </c>
      <c r="F8" s="29" t="s">
        <v>29</v>
      </c>
      <c r="G8" s="29" t="s">
        <v>30</v>
      </c>
      <c r="H8" s="56" t="s">
        <v>31</v>
      </c>
      <c r="I8" s="56" t="s">
        <v>30</v>
      </c>
      <c r="J8" s="56" t="s">
        <v>32</v>
      </c>
      <c r="K8" s="56" t="s">
        <v>30</v>
      </c>
    </row>
    <row r="9" spans="1:11" x14ac:dyDescent="0.35">
      <c r="A9" s="29" t="s">
        <v>2</v>
      </c>
      <c r="B9" s="32"/>
      <c r="C9" s="33"/>
      <c r="D9" s="33" t="s">
        <v>28</v>
      </c>
      <c r="E9" s="29" t="s">
        <v>33</v>
      </c>
      <c r="F9" s="29" t="s">
        <v>28</v>
      </c>
      <c r="G9" s="29" t="s">
        <v>35</v>
      </c>
      <c r="H9" s="56" t="s">
        <v>34</v>
      </c>
      <c r="I9" s="56" t="s">
        <v>36</v>
      </c>
      <c r="J9" s="56" t="s">
        <v>34</v>
      </c>
      <c r="K9" s="56" t="s">
        <v>36</v>
      </c>
    </row>
    <row r="10" spans="1:11" x14ac:dyDescent="0.35">
      <c r="A10" s="34" t="s">
        <v>56</v>
      </c>
      <c r="B10" s="34" t="s">
        <v>37</v>
      </c>
      <c r="C10" s="34"/>
      <c r="D10" s="34" t="s">
        <v>38</v>
      </c>
      <c r="E10" s="34" t="s">
        <v>39</v>
      </c>
      <c r="F10" s="34" t="s">
        <v>38</v>
      </c>
      <c r="G10" s="34" t="s">
        <v>31</v>
      </c>
      <c r="H10" s="57" t="s">
        <v>38</v>
      </c>
      <c r="I10" s="57" t="s">
        <v>31</v>
      </c>
      <c r="J10" s="57" t="s">
        <v>38</v>
      </c>
      <c r="K10" s="57" t="s">
        <v>32</v>
      </c>
    </row>
    <row r="11" spans="1:11" ht="18.5" x14ac:dyDescent="0.45">
      <c r="A11" s="29">
        <v>1</v>
      </c>
      <c r="B11" s="35" t="s">
        <v>62</v>
      </c>
      <c r="C11" s="36" t="s">
        <v>63</v>
      </c>
      <c r="D11" s="51"/>
      <c r="E11" s="48"/>
      <c r="F11" s="48"/>
      <c r="G11" s="48"/>
      <c r="H11" s="48"/>
      <c r="I11" s="48"/>
      <c r="J11" s="48"/>
      <c r="K11" s="48"/>
    </row>
    <row r="12" spans="1:11" x14ac:dyDescent="0.35">
      <c r="A12" s="29">
        <f>A11+1</f>
        <v>2</v>
      </c>
      <c r="B12" s="27" t="s">
        <v>40</v>
      </c>
      <c r="C12" s="27"/>
      <c r="D12" s="52">
        <v>0</v>
      </c>
      <c r="E12" s="52">
        <v>0</v>
      </c>
      <c r="F12" s="52">
        <v>0</v>
      </c>
      <c r="G12" s="76">
        <v>5476759.7599999988</v>
      </c>
      <c r="H12" s="76">
        <v>13672937.899999999</v>
      </c>
      <c r="I12" s="76">
        <v>19149697.659999996</v>
      </c>
      <c r="J12" s="76">
        <v>17959711.24000001</v>
      </c>
      <c r="K12" s="76">
        <v>37109408.900000006</v>
      </c>
    </row>
    <row r="13" spans="1:11" x14ac:dyDescent="0.35">
      <c r="A13" s="29">
        <f t="shared" ref="A13:A76" si="0">A12+1</f>
        <v>3</v>
      </c>
      <c r="B13" s="27" t="s">
        <v>41</v>
      </c>
      <c r="C13" s="27"/>
      <c r="D13" s="52">
        <v>0</v>
      </c>
      <c r="E13" s="52">
        <v>0</v>
      </c>
      <c r="F13" s="52">
        <v>0</v>
      </c>
      <c r="G13" s="76">
        <v>42177.099195000003</v>
      </c>
      <c r="H13" s="76">
        <v>1012053.2518249999</v>
      </c>
      <c r="I13" s="76">
        <v>1054230.3510199999</v>
      </c>
      <c r="J13" s="52">
        <v>1022585.544365</v>
      </c>
      <c r="K13" s="76">
        <v>2076815.8953849999</v>
      </c>
    </row>
    <row r="14" spans="1:11" x14ac:dyDescent="0.35">
      <c r="A14" s="29">
        <f t="shared" si="0"/>
        <v>4</v>
      </c>
      <c r="B14" s="27" t="s">
        <v>42</v>
      </c>
      <c r="C14" s="27"/>
      <c r="D14" s="52">
        <v>0</v>
      </c>
      <c r="E14" s="52">
        <v>0</v>
      </c>
      <c r="F14" s="52">
        <v>0</v>
      </c>
      <c r="G14" s="76">
        <v>1580769.1700000002</v>
      </c>
      <c r="H14" s="76">
        <v>3366168.63</v>
      </c>
      <c r="I14" s="76">
        <v>4946937.8</v>
      </c>
      <c r="J14" s="52">
        <v>768446.99000000022</v>
      </c>
      <c r="K14" s="76">
        <v>5715384.79</v>
      </c>
    </row>
    <row r="15" spans="1:11" x14ac:dyDescent="0.35">
      <c r="A15" s="29">
        <f t="shared" si="0"/>
        <v>5</v>
      </c>
      <c r="B15" s="27" t="s">
        <v>43</v>
      </c>
      <c r="C15" s="27"/>
      <c r="D15" s="53">
        <v>0</v>
      </c>
      <c r="E15" s="53">
        <v>0</v>
      </c>
      <c r="F15" s="53">
        <v>0</v>
      </c>
      <c r="G15" s="77">
        <v>118351.48094000001</v>
      </c>
      <c r="H15" s="77">
        <v>2992614.5091149998</v>
      </c>
      <c r="I15" s="77">
        <v>3110965.9900549999</v>
      </c>
      <c r="J15" s="53">
        <v>6400893.2502899989</v>
      </c>
      <c r="K15" s="77">
        <v>9511859.2403449994</v>
      </c>
    </row>
    <row r="16" spans="1:11" x14ac:dyDescent="0.35">
      <c r="A16" s="29">
        <f t="shared" si="0"/>
        <v>6</v>
      </c>
      <c r="B16" s="27" t="s">
        <v>44</v>
      </c>
      <c r="C16" s="27"/>
      <c r="D16" s="52">
        <v>0</v>
      </c>
      <c r="E16" s="52">
        <v>0</v>
      </c>
      <c r="F16" s="52">
        <v>0</v>
      </c>
      <c r="G16" s="76">
        <v>7218057.5101349987</v>
      </c>
      <c r="H16" s="76">
        <v>21043774.290939998</v>
      </c>
      <c r="I16" s="76">
        <v>28261831.801074997</v>
      </c>
      <c r="J16" s="76">
        <v>26151637.024655007</v>
      </c>
      <c r="K16" s="76">
        <v>54413468.825730003</v>
      </c>
    </row>
    <row r="17" spans="1:11" x14ac:dyDescent="0.35">
      <c r="A17" s="29">
        <f t="shared" si="0"/>
        <v>7</v>
      </c>
      <c r="B17" s="27"/>
      <c r="C17" s="27"/>
      <c r="D17" s="52"/>
      <c r="E17" s="52"/>
      <c r="F17" s="52"/>
      <c r="G17" s="76"/>
      <c r="H17" s="52"/>
      <c r="I17" s="52"/>
      <c r="J17" s="52"/>
      <c r="K17" s="52"/>
    </row>
    <row r="18" spans="1:11" x14ac:dyDescent="0.35">
      <c r="A18" s="29">
        <f t="shared" si="0"/>
        <v>8</v>
      </c>
      <c r="B18" s="27" t="s">
        <v>45</v>
      </c>
      <c r="C18" s="27"/>
      <c r="D18" s="52">
        <v>0</v>
      </c>
      <c r="E18" s="52">
        <v>0</v>
      </c>
      <c r="F18" s="52">
        <v>0</v>
      </c>
      <c r="G18" s="76">
        <v>7218057.5101349987</v>
      </c>
      <c r="H18" s="76">
        <v>21043774.290939998</v>
      </c>
      <c r="I18" s="76">
        <v>28261831.801074997</v>
      </c>
      <c r="J18" s="76">
        <v>26151637.024655007</v>
      </c>
      <c r="K18" s="76">
        <v>54413468.825730003</v>
      </c>
    </row>
    <row r="19" spans="1:11" x14ac:dyDescent="0.35">
      <c r="A19" s="29">
        <f t="shared" si="0"/>
        <v>9</v>
      </c>
      <c r="B19" s="27"/>
      <c r="C19" s="27"/>
      <c r="D19" s="52"/>
      <c r="E19" s="52"/>
      <c r="F19" s="52"/>
      <c r="G19" s="76"/>
      <c r="H19" s="52"/>
      <c r="I19" s="52"/>
      <c r="J19" s="52"/>
      <c r="K19" s="52"/>
    </row>
    <row r="20" spans="1:11" x14ac:dyDescent="0.35">
      <c r="A20" s="29">
        <f t="shared" si="0"/>
        <v>10</v>
      </c>
      <c r="B20" s="27" t="s">
        <v>46</v>
      </c>
      <c r="C20" s="39">
        <v>0.21</v>
      </c>
      <c r="D20" s="53">
        <v>0</v>
      </c>
      <c r="E20" s="53">
        <v>0</v>
      </c>
      <c r="F20" s="53">
        <v>0</v>
      </c>
      <c r="G20" s="77">
        <v>-1515792.0771283496</v>
      </c>
      <c r="H20" s="77">
        <v>-4419192.6010973994</v>
      </c>
      <c r="I20" s="77">
        <v>-5934984.6782257492</v>
      </c>
      <c r="J20" s="77">
        <v>-5491843.7751775514</v>
      </c>
      <c r="K20" s="77">
        <v>-11426828.4534033</v>
      </c>
    </row>
    <row r="21" spans="1:11" x14ac:dyDescent="0.35">
      <c r="A21" s="29">
        <f t="shared" si="0"/>
        <v>11</v>
      </c>
      <c r="B21" s="27"/>
      <c r="C21" s="27"/>
      <c r="D21" s="52"/>
      <c r="E21" s="52"/>
      <c r="F21" s="52"/>
      <c r="G21" s="76"/>
      <c r="H21" s="76"/>
      <c r="I21" s="76"/>
      <c r="J21" s="52"/>
      <c r="K21" s="52"/>
    </row>
    <row r="22" spans="1:11" ht="15" thickBot="1" x14ac:dyDescent="0.4">
      <c r="A22" s="29">
        <f t="shared" si="0"/>
        <v>12</v>
      </c>
      <c r="B22" s="40" t="s">
        <v>47</v>
      </c>
      <c r="C22" s="27"/>
      <c r="D22" s="54">
        <v>0</v>
      </c>
      <c r="E22" s="54">
        <v>0</v>
      </c>
      <c r="F22" s="54">
        <v>0</v>
      </c>
      <c r="G22" s="78">
        <v>-5702265.4330066489</v>
      </c>
      <c r="H22" s="78">
        <v>-16624581.689842599</v>
      </c>
      <c r="I22" s="78">
        <v>-22326847.122849248</v>
      </c>
      <c r="J22" s="78">
        <v>-20659793.249477454</v>
      </c>
      <c r="K22" s="78">
        <v>-42986640.372326702</v>
      </c>
    </row>
    <row r="23" spans="1:11" ht="15" thickTop="1" x14ac:dyDescent="0.35">
      <c r="A23" s="29">
        <f t="shared" si="0"/>
        <v>13</v>
      </c>
      <c r="B23" s="27"/>
      <c r="C23" s="27"/>
      <c r="D23" s="52"/>
      <c r="E23" s="52"/>
      <c r="F23" s="52"/>
      <c r="G23" s="76"/>
      <c r="H23" s="52"/>
      <c r="I23" s="52"/>
      <c r="J23" s="52"/>
      <c r="K23" s="52"/>
    </row>
    <row r="24" spans="1:11" x14ac:dyDescent="0.35">
      <c r="A24" s="29">
        <f t="shared" si="0"/>
        <v>14</v>
      </c>
      <c r="B24" s="27" t="s">
        <v>64</v>
      </c>
      <c r="C24" s="27"/>
      <c r="D24" s="52">
        <v>0</v>
      </c>
      <c r="E24" s="52">
        <v>0</v>
      </c>
      <c r="F24" s="52">
        <v>0</v>
      </c>
      <c r="G24" s="76">
        <v>404578617.04057497</v>
      </c>
      <c r="H24" s="76">
        <v>166464957.86102003</v>
      </c>
      <c r="I24" s="76">
        <v>571043574.901595</v>
      </c>
      <c r="J24" s="76">
        <v>486846519.77277482</v>
      </c>
      <c r="K24" s="76">
        <v>1057890094.6743698</v>
      </c>
    </row>
    <row r="25" spans="1:11" x14ac:dyDescent="0.35">
      <c r="A25" s="29">
        <f t="shared" si="0"/>
        <v>15</v>
      </c>
      <c r="B25" s="27" t="s">
        <v>65</v>
      </c>
      <c r="C25" s="27"/>
      <c r="D25" s="52">
        <v>0</v>
      </c>
      <c r="E25" s="52">
        <v>0</v>
      </c>
      <c r="F25" s="52">
        <v>0</v>
      </c>
      <c r="G25" s="76">
        <v>-7230890.4336699992</v>
      </c>
      <c r="H25" s="76">
        <v>-13012628.663460001</v>
      </c>
      <c r="I25" s="76">
        <v>-20243519.097130001</v>
      </c>
      <c r="J25" s="76">
        <v>-41347241.444759995</v>
      </c>
      <c r="K25" s="76">
        <v>-61590760.541889995</v>
      </c>
    </row>
    <row r="26" spans="1:11" x14ac:dyDescent="0.35">
      <c r="A26" s="29">
        <f t="shared" si="0"/>
        <v>16</v>
      </c>
      <c r="B26" s="27" t="s">
        <v>66</v>
      </c>
      <c r="C26" s="27"/>
      <c r="D26" s="53">
        <v>0</v>
      </c>
      <c r="E26" s="53">
        <v>0</v>
      </c>
      <c r="F26" s="53">
        <v>0</v>
      </c>
      <c r="G26" s="77">
        <v>-4451386.4235150004</v>
      </c>
      <c r="H26" s="77">
        <v>-2785959.7073449986</v>
      </c>
      <c r="I26" s="77">
        <v>-7237346.130859999</v>
      </c>
      <c r="J26" s="77">
        <v>-10965599.76431</v>
      </c>
      <c r="K26" s="77">
        <v>-18202945.895169999</v>
      </c>
    </row>
    <row r="27" spans="1:11" x14ac:dyDescent="0.35">
      <c r="A27" s="29">
        <f t="shared" si="0"/>
        <v>17</v>
      </c>
      <c r="B27" s="40" t="s">
        <v>48</v>
      </c>
      <c r="C27" s="27"/>
      <c r="D27" s="52">
        <v>0</v>
      </c>
      <c r="E27" s="52">
        <v>0</v>
      </c>
      <c r="F27" s="52">
        <v>0</v>
      </c>
      <c r="G27" s="76">
        <v>392896340.18338996</v>
      </c>
      <c r="H27" s="76">
        <v>150666369.490215</v>
      </c>
      <c r="I27" s="76">
        <v>543562709.67360508</v>
      </c>
      <c r="J27" s="76">
        <v>434533678.56370485</v>
      </c>
      <c r="K27" s="76">
        <v>978096388.23730981</v>
      </c>
    </row>
    <row r="28" spans="1:11" x14ac:dyDescent="0.35">
      <c r="A28" s="29">
        <f t="shared" si="0"/>
        <v>18</v>
      </c>
      <c r="B28" s="27"/>
      <c r="C28" s="27"/>
      <c r="D28" s="52"/>
      <c r="E28" s="52"/>
      <c r="F28" s="52"/>
      <c r="G28" s="76"/>
      <c r="H28" s="52"/>
      <c r="I28" s="52"/>
      <c r="J28" s="52"/>
      <c r="K28" s="52"/>
    </row>
    <row r="29" spans="1:11" ht="18.5" x14ac:dyDescent="0.45">
      <c r="A29" s="29">
        <f t="shared" si="0"/>
        <v>19</v>
      </c>
      <c r="B29" s="35" t="s">
        <v>73</v>
      </c>
      <c r="C29" s="27"/>
      <c r="D29" s="52"/>
      <c r="E29" s="52"/>
      <c r="F29" s="52"/>
      <c r="G29" s="76"/>
      <c r="H29" s="52"/>
      <c r="I29" s="52"/>
      <c r="J29" s="52"/>
      <c r="K29" s="52"/>
    </row>
    <row r="30" spans="1:11" x14ac:dyDescent="0.35">
      <c r="A30" s="29">
        <f t="shared" si="0"/>
        <v>20</v>
      </c>
      <c r="B30" s="27" t="s">
        <v>40</v>
      </c>
      <c r="C30" s="27"/>
      <c r="D30" s="52">
        <v>0</v>
      </c>
      <c r="E30" s="52">
        <v>0</v>
      </c>
      <c r="F30" s="52">
        <v>0</v>
      </c>
      <c r="G30" s="76">
        <v>1777965.8000000005</v>
      </c>
      <c r="H30" s="76">
        <v>3596245.0899999989</v>
      </c>
      <c r="I30" s="76">
        <v>5374210.8899999997</v>
      </c>
      <c r="J30" s="52">
        <v>3997892.6899999985</v>
      </c>
      <c r="K30" s="76">
        <v>9372103.5799999982</v>
      </c>
    </row>
    <row r="31" spans="1:11" x14ac:dyDescent="0.35">
      <c r="A31" s="29">
        <f t="shared" si="0"/>
        <v>21</v>
      </c>
      <c r="B31" s="27" t="s">
        <v>41</v>
      </c>
      <c r="C31" s="27"/>
      <c r="D31" s="52">
        <v>0</v>
      </c>
      <c r="E31" s="52">
        <v>0</v>
      </c>
      <c r="F31" s="52">
        <v>0</v>
      </c>
      <c r="G31" s="76">
        <v>0</v>
      </c>
      <c r="H31" s="52">
        <v>0</v>
      </c>
      <c r="I31" s="52">
        <v>0</v>
      </c>
      <c r="J31" s="52">
        <v>0</v>
      </c>
      <c r="K31" s="52">
        <v>0</v>
      </c>
    </row>
    <row r="32" spans="1:11" x14ac:dyDescent="0.35">
      <c r="A32" s="29">
        <f t="shared" si="0"/>
        <v>22</v>
      </c>
      <c r="B32" s="27" t="s">
        <v>42</v>
      </c>
      <c r="C32" s="27"/>
      <c r="D32" s="52">
        <v>0</v>
      </c>
      <c r="E32" s="52">
        <v>0</v>
      </c>
      <c r="F32" s="52">
        <v>0</v>
      </c>
      <c r="G32" s="76">
        <v>43330.38</v>
      </c>
      <c r="H32" s="76">
        <v>87905.459999999992</v>
      </c>
      <c r="I32" s="76">
        <v>131235.84</v>
      </c>
      <c r="J32" s="52">
        <v>88036.5</v>
      </c>
      <c r="K32" s="76">
        <v>219272.34</v>
      </c>
    </row>
    <row r="33" spans="1:11" x14ac:dyDescent="0.35">
      <c r="A33" s="29">
        <f t="shared" si="0"/>
        <v>23</v>
      </c>
      <c r="B33" s="27" t="s">
        <v>43</v>
      </c>
      <c r="C33" s="27"/>
      <c r="D33" s="53">
        <v>0</v>
      </c>
      <c r="E33" s="53">
        <v>0</v>
      </c>
      <c r="F33" s="53">
        <v>0</v>
      </c>
      <c r="G33" s="77">
        <v>0</v>
      </c>
      <c r="H33" s="53">
        <v>0</v>
      </c>
      <c r="I33" s="53">
        <v>0</v>
      </c>
      <c r="J33" s="53">
        <v>0</v>
      </c>
      <c r="K33" s="53">
        <v>0</v>
      </c>
    </row>
    <row r="34" spans="1:11" x14ac:dyDescent="0.35">
      <c r="A34" s="29">
        <f t="shared" si="0"/>
        <v>24</v>
      </c>
      <c r="B34" s="27" t="s">
        <v>44</v>
      </c>
      <c r="C34" s="27"/>
      <c r="D34" s="52">
        <v>0</v>
      </c>
      <c r="E34" s="52">
        <v>0</v>
      </c>
      <c r="F34" s="52">
        <v>0</v>
      </c>
      <c r="G34" s="76">
        <v>1821296.1800000004</v>
      </c>
      <c r="H34" s="76">
        <v>3684150.5499999989</v>
      </c>
      <c r="I34" s="76">
        <v>5505446.7299999995</v>
      </c>
      <c r="J34" s="52">
        <v>4085929.1899999985</v>
      </c>
      <c r="K34" s="76">
        <v>9591375.9199999981</v>
      </c>
    </row>
    <row r="35" spans="1:11" x14ac:dyDescent="0.35">
      <c r="A35" s="29">
        <f t="shared" si="0"/>
        <v>25</v>
      </c>
      <c r="B35" s="27"/>
      <c r="C35" s="27"/>
      <c r="D35" s="52"/>
      <c r="E35" s="52"/>
      <c r="F35" s="52"/>
      <c r="G35" s="76"/>
      <c r="H35" s="52"/>
      <c r="I35" s="52"/>
      <c r="J35" s="52"/>
      <c r="K35" s="52"/>
    </row>
    <row r="36" spans="1:11" x14ac:dyDescent="0.35">
      <c r="A36" s="29">
        <f t="shared" si="0"/>
        <v>26</v>
      </c>
      <c r="B36" s="27" t="s">
        <v>45</v>
      </c>
      <c r="C36" s="27"/>
      <c r="D36" s="52">
        <v>0</v>
      </c>
      <c r="E36" s="52">
        <v>0</v>
      </c>
      <c r="F36" s="52">
        <v>0</v>
      </c>
      <c r="G36" s="76">
        <v>1821296.1800000004</v>
      </c>
      <c r="H36" s="76">
        <v>3684150.5499999989</v>
      </c>
      <c r="I36" s="76">
        <v>5505446.7299999995</v>
      </c>
      <c r="J36" s="52">
        <v>4085929.1899999985</v>
      </c>
      <c r="K36" s="76">
        <v>9591375.9199999981</v>
      </c>
    </row>
    <row r="37" spans="1:11" x14ac:dyDescent="0.35">
      <c r="A37" s="29">
        <f t="shared" si="0"/>
        <v>27</v>
      </c>
      <c r="B37" s="27"/>
      <c r="C37" s="27"/>
      <c r="D37" s="52"/>
      <c r="E37" s="52"/>
      <c r="F37" s="52"/>
      <c r="G37" s="76"/>
      <c r="H37" s="52"/>
      <c r="I37" s="52"/>
      <c r="J37" s="52"/>
      <c r="K37" s="52"/>
    </row>
    <row r="38" spans="1:11" x14ac:dyDescent="0.35">
      <c r="A38" s="29">
        <f t="shared" si="0"/>
        <v>28</v>
      </c>
      <c r="B38" s="27" t="s">
        <v>46</v>
      </c>
      <c r="C38" s="39">
        <v>0.21</v>
      </c>
      <c r="D38" s="53">
        <v>0</v>
      </c>
      <c r="E38" s="53">
        <v>0</v>
      </c>
      <c r="F38" s="53">
        <v>0</v>
      </c>
      <c r="G38" s="77">
        <v>-382472.19780000008</v>
      </c>
      <c r="H38" s="77">
        <v>-773671.61549999972</v>
      </c>
      <c r="I38" s="77">
        <v>-1156143.8132999998</v>
      </c>
      <c r="J38" s="53">
        <v>-858045.12989999971</v>
      </c>
      <c r="K38" s="77">
        <v>-2014188.9431999996</v>
      </c>
    </row>
    <row r="39" spans="1:11" x14ac:dyDescent="0.35">
      <c r="A39" s="29">
        <f t="shared" si="0"/>
        <v>29</v>
      </c>
      <c r="B39" s="27"/>
      <c r="C39" s="27"/>
      <c r="D39" s="52"/>
      <c r="E39" s="52"/>
      <c r="F39" s="52"/>
      <c r="G39" s="76"/>
      <c r="H39" s="52"/>
      <c r="I39" s="52"/>
      <c r="J39" s="52"/>
      <c r="K39" s="52"/>
    </row>
    <row r="40" spans="1:11" ht="15" thickBot="1" x14ac:dyDescent="0.4">
      <c r="A40" s="29">
        <f t="shared" si="0"/>
        <v>30</v>
      </c>
      <c r="B40" s="40" t="s">
        <v>47</v>
      </c>
      <c r="C40" s="27"/>
      <c r="D40" s="54">
        <v>0</v>
      </c>
      <c r="E40" s="54">
        <v>0</v>
      </c>
      <c r="F40" s="54">
        <v>0</v>
      </c>
      <c r="G40" s="78">
        <v>-1438823.9822000004</v>
      </c>
      <c r="H40" s="78">
        <v>-2910478.934499999</v>
      </c>
      <c r="I40" s="78">
        <v>-4349302.9166999999</v>
      </c>
      <c r="J40" s="54">
        <v>-3227884.060099999</v>
      </c>
      <c r="K40" s="78">
        <v>-7577186.9767999984</v>
      </c>
    </row>
    <row r="41" spans="1:11" ht="15" thickTop="1" x14ac:dyDescent="0.35">
      <c r="A41" s="29">
        <f t="shared" si="0"/>
        <v>31</v>
      </c>
      <c r="B41" s="27"/>
      <c r="C41" s="27"/>
      <c r="D41" s="52"/>
      <c r="E41" s="52"/>
      <c r="F41" s="52"/>
      <c r="G41" s="76"/>
      <c r="H41" s="52"/>
      <c r="I41" s="52"/>
      <c r="J41" s="52"/>
      <c r="K41" s="52"/>
    </row>
    <row r="42" spans="1:11" x14ac:dyDescent="0.35">
      <c r="A42" s="29">
        <f t="shared" si="0"/>
        <v>32</v>
      </c>
      <c r="B42" s="27" t="s">
        <v>64</v>
      </c>
      <c r="C42" s="27"/>
      <c r="D42" s="52">
        <v>0</v>
      </c>
      <c r="E42" s="52">
        <v>0</v>
      </c>
      <c r="F42" s="52">
        <v>0</v>
      </c>
      <c r="G42" s="76">
        <v>112269525.96000001</v>
      </c>
      <c r="H42" s="52">
        <v>58413576.159999996</v>
      </c>
      <c r="I42" s="76">
        <v>170683102.12</v>
      </c>
      <c r="J42" s="52">
        <v>128498653.74000001</v>
      </c>
      <c r="K42" s="76">
        <v>299181755.86000001</v>
      </c>
    </row>
    <row r="43" spans="1:11" x14ac:dyDescent="0.35">
      <c r="A43" s="29">
        <f t="shared" si="0"/>
        <v>33</v>
      </c>
      <c r="B43" s="27" t="s">
        <v>65</v>
      </c>
      <c r="C43" s="27"/>
      <c r="D43" s="52">
        <v>0</v>
      </c>
      <c r="E43" s="52">
        <v>0</v>
      </c>
      <c r="F43" s="52">
        <v>0</v>
      </c>
      <c r="G43" s="76">
        <v>-1821296.18</v>
      </c>
      <c r="H43" s="76">
        <v>-2438878.7000000002</v>
      </c>
      <c r="I43" s="76">
        <v>-4260174.88</v>
      </c>
      <c r="J43" s="76">
        <v>-7536728.8700000001</v>
      </c>
      <c r="K43" s="76">
        <v>-11796903.75</v>
      </c>
    </row>
    <row r="44" spans="1:11" x14ac:dyDescent="0.35">
      <c r="A44" s="29">
        <f t="shared" si="0"/>
        <v>34</v>
      </c>
      <c r="B44" s="27" t="s">
        <v>66</v>
      </c>
      <c r="C44" s="27"/>
      <c r="D44" s="53">
        <v>0</v>
      </c>
      <c r="E44" s="53">
        <v>0</v>
      </c>
      <c r="F44" s="53">
        <v>0</v>
      </c>
      <c r="G44" s="77">
        <v>8887114.8399999999</v>
      </c>
      <c r="H44" s="77">
        <v>4525018.5200000014</v>
      </c>
      <c r="I44" s="77">
        <v>13412133.360000001</v>
      </c>
      <c r="J44" s="77">
        <v>6938674.5099999961</v>
      </c>
      <c r="K44" s="77">
        <v>20350807.869999997</v>
      </c>
    </row>
    <row r="45" spans="1:11" x14ac:dyDescent="0.35">
      <c r="A45" s="29">
        <f t="shared" si="0"/>
        <v>35</v>
      </c>
      <c r="B45" s="40" t="s">
        <v>48</v>
      </c>
      <c r="C45" s="27"/>
      <c r="D45" s="52">
        <v>0</v>
      </c>
      <c r="E45" s="52">
        <v>0</v>
      </c>
      <c r="F45" s="52">
        <v>0</v>
      </c>
      <c r="G45" s="76">
        <v>119335344.62</v>
      </c>
      <c r="H45" s="76">
        <v>60499715.979999997</v>
      </c>
      <c r="I45" s="76">
        <v>179835060.60000002</v>
      </c>
      <c r="J45" s="76">
        <v>127900599.38</v>
      </c>
      <c r="K45" s="76">
        <v>307735659.98000002</v>
      </c>
    </row>
    <row r="46" spans="1:11" x14ac:dyDescent="0.35">
      <c r="A46" s="29">
        <f t="shared" si="0"/>
        <v>36</v>
      </c>
      <c r="B46" s="27"/>
      <c r="C46" s="27"/>
      <c r="D46" s="52"/>
      <c r="E46" s="52"/>
      <c r="F46" s="52"/>
      <c r="G46" s="76"/>
      <c r="H46" s="52"/>
      <c r="I46" s="52"/>
      <c r="J46" s="52"/>
      <c r="K46" s="52"/>
    </row>
    <row r="47" spans="1:11" ht="18.5" x14ac:dyDescent="0.45">
      <c r="A47" s="29">
        <f t="shared" si="0"/>
        <v>37</v>
      </c>
      <c r="B47" s="35" t="s">
        <v>67</v>
      </c>
      <c r="C47" s="27"/>
      <c r="D47" s="52"/>
      <c r="E47" s="52"/>
      <c r="F47" s="52"/>
      <c r="G47" s="76"/>
      <c r="H47" s="52"/>
      <c r="I47" s="52"/>
      <c r="J47" s="52"/>
      <c r="K47" s="52"/>
    </row>
    <row r="48" spans="1:11" x14ac:dyDescent="0.35">
      <c r="A48" s="29">
        <f t="shared" si="0"/>
        <v>38</v>
      </c>
      <c r="B48" s="27" t="s">
        <v>40</v>
      </c>
      <c r="C48" s="27"/>
      <c r="D48" s="52">
        <v>0</v>
      </c>
      <c r="E48" s="52">
        <v>0</v>
      </c>
      <c r="F48" s="52">
        <v>0</v>
      </c>
      <c r="G48" s="76">
        <v>967873.35000000009</v>
      </c>
      <c r="H48" s="76">
        <v>4452175.209999999</v>
      </c>
      <c r="I48" s="76">
        <v>5420048.5599999996</v>
      </c>
      <c r="J48" s="52">
        <v>10196902.23</v>
      </c>
      <c r="K48" s="76">
        <v>15616950.789999999</v>
      </c>
    </row>
    <row r="49" spans="1:11" x14ac:dyDescent="0.35">
      <c r="A49" s="29">
        <f t="shared" si="0"/>
        <v>39</v>
      </c>
      <c r="B49" s="27" t="s">
        <v>41</v>
      </c>
      <c r="C49" s="27"/>
      <c r="D49" s="52">
        <v>0</v>
      </c>
      <c r="E49" s="52">
        <v>0</v>
      </c>
      <c r="F49" s="52">
        <v>0</v>
      </c>
      <c r="G49" s="76">
        <v>0</v>
      </c>
      <c r="H49" s="52">
        <v>0</v>
      </c>
      <c r="I49" s="52">
        <v>0</v>
      </c>
      <c r="J49" s="52">
        <v>0</v>
      </c>
      <c r="K49" s="52">
        <v>0</v>
      </c>
    </row>
    <row r="50" spans="1:11" x14ac:dyDescent="0.35">
      <c r="A50" s="29">
        <f t="shared" si="0"/>
        <v>40</v>
      </c>
      <c r="B50" s="27" t="s">
        <v>42</v>
      </c>
      <c r="C50" s="27"/>
      <c r="D50" s="52">
        <v>0</v>
      </c>
      <c r="E50" s="52">
        <v>0</v>
      </c>
      <c r="F50" s="52">
        <v>0</v>
      </c>
      <c r="G50" s="76">
        <v>0</v>
      </c>
      <c r="H50" s="52">
        <v>0</v>
      </c>
      <c r="I50" s="52">
        <v>0</v>
      </c>
      <c r="J50" s="52">
        <v>0</v>
      </c>
      <c r="K50" s="52">
        <v>0</v>
      </c>
    </row>
    <row r="51" spans="1:11" x14ac:dyDescent="0.35">
      <c r="A51" s="29">
        <f t="shared" si="0"/>
        <v>41</v>
      </c>
      <c r="B51" s="27" t="s">
        <v>43</v>
      </c>
      <c r="C51" s="27"/>
      <c r="D51" s="53">
        <v>0</v>
      </c>
      <c r="E51" s="53">
        <v>0</v>
      </c>
      <c r="F51" s="53">
        <v>0</v>
      </c>
      <c r="G51" s="77">
        <v>0</v>
      </c>
      <c r="H51" s="53">
        <v>0</v>
      </c>
      <c r="I51" s="53">
        <v>0</v>
      </c>
      <c r="J51" s="53">
        <v>461782.42264</v>
      </c>
      <c r="K51" s="53">
        <v>461782.42264</v>
      </c>
    </row>
    <row r="52" spans="1:11" x14ac:dyDescent="0.35">
      <c r="A52" s="29">
        <f t="shared" si="0"/>
        <v>42</v>
      </c>
      <c r="B52" s="27" t="s">
        <v>44</v>
      </c>
      <c r="C52" s="27"/>
      <c r="D52" s="52">
        <v>0</v>
      </c>
      <c r="E52" s="52">
        <v>0</v>
      </c>
      <c r="F52" s="52">
        <v>0</v>
      </c>
      <c r="G52" s="76">
        <v>967873.35000000009</v>
      </c>
      <c r="H52" s="76">
        <v>4452175.209999999</v>
      </c>
      <c r="I52" s="76">
        <v>5420048.5599999996</v>
      </c>
      <c r="J52" s="52">
        <v>10658684.65264</v>
      </c>
      <c r="K52" s="76">
        <v>16078733.212639999</v>
      </c>
    </row>
    <row r="53" spans="1:11" x14ac:dyDescent="0.35">
      <c r="A53" s="29">
        <f t="shared" si="0"/>
        <v>43</v>
      </c>
      <c r="B53" s="27"/>
      <c r="C53" s="27"/>
      <c r="D53" s="52"/>
      <c r="E53" s="52"/>
      <c r="F53" s="52"/>
      <c r="G53" s="76"/>
      <c r="H53" s="52"/>
      <c r="I53" s="52"/>
      <c r="J53" s="52"/>
      <c r="K53" s="52"/>
    </row>
    <row r="54" spans="1:11" x14ac:dyDescent="0.35">
      <c r="A54" s="29">
        <f t="shared" si="0"/>
        <v>44</v>
      </c>
      <c r="B54" s="27" t="s">
        <v>45</v>
      </c>
      <c r="C54" s="27"/>
      <c r="D54" s="52">
        <v>0</v>
      </c>
      <c r="E54" s="52">
        <v>0</v>
      </c>
      <c r="F54" s="52">
        <v>0</v>
      </c>
      <c r="G54" s="76">
        <v>967873.35000000009</v>
      </c>
      <c r="H54" s="76">
        <v>4452175.209999999</v>
      </c>
      <c r="I54" s="76">
        <v>5420048.5599999996</v>
      </c>
      <c r="J54" s="52">
        <v>10658684.65264</v>
      </c>
      <c r="K54" s="76">
        <v>16078733.212639999</v>
      </c>
    </row>
    <row r="55" spans="1:11" x14ac:dyDescent="0.35">
      <c r="A55" s="29">
        <f t="shared" si="0"/>
        <v>45</v>
      </c>
      <c r="B55" s="27"/>
      <c r="C55" s="27"/>
      <c r="D55" s="52"/>
      <c r="E55" s="52"/>
      <c r="F55" s="52"/>
      <c r="G55" s="76"/>
      <c r="H55" s="52"/>
      <c r="I55" s="52"/>
      <c r="J55" s="52"/>
      <c r="K55" s="52"/>
    </row>
    <row r="56" spans="1:11" x14ac:dyDescent="0.35">
      <c r="A56" s="29">
        <f t="shared" si="0"/>
        <v>46</v>
      </c>
      <c r="B56" s="27" t="s">
        <v>46</v>
      </c>
      <c r="C56" s="39">
        <v>0.21</v>
      </c>
      <c r="D56" s="53">
        <v>0</v>
      </c>
      <c r="E56" s="53">
        <v>0</v>
      </c>
      <c r="F56" s="53">
        <v>0</v>
      </c>
      <c r="G56" s="77">
        <v>-203253.40350000001</v>
      </c>
      <c r="H56" s="77">
        <v>-934956.79409999971</v>
      </c>
      <c r="I56" s="77">
        <v>-1138210.1975999998</v>
      </c>
      <c r="J56" s="53">
        <v>-2238323.7770543997</v>
      </c>
      <c r="K56" s="77">
        <v>-3376533.9746543998</v>
      </c>
    </row>
    <row r="57" spans="1:11" x14ac:dyDescent="0.35">
      <c r="A57" s="29">
        <f t="shared" si="0"/>
        <v>47</v>
      </c>
      <c r="B57" s="27"/>
      <c r="C57" s="27"/>
      <c r="D57" s="52"/>
      <c r="E57" s="52"/>
      <c r="F57" s="52"/>
      <c r="G57" s="76"/>
      <c r="H57" s="52"/>
      <c r="I57" s="52"/>
      <c r="J57" s="52"/>
      <c r="K57" s="52"/>
    </row>
    <row r="58" spans="1:11" ht="15" thickBot="1" x14ac:dyDescent="0.4">
      <c r="A58" s="29">
        <f t="shared" si="0"/>
        <v>48</v>
      </c>
      <c r="B58" s="40" t="s">
        <v>47</v>
      </c>
      <c r="C58" s="27"/>
      <c r="D58" s="54">
        <v>0</v>
      </c>
      <c r="E58" s="54">
        <v>0</v>
      </c>
      <c r="F58" s="54">
        <v>0</v>
      </c>
      <c r="G58" s="78">
        <v>-764619.94650000008</v>
      </c>
      <c r="H58" s="78">
        <v>-3517218.4158999994</v>
      </c>
      <c r="I58" s="78">
        <v>-4281838.3624</v>
      </c>
      <c r="J58" s="54">
        <v>-8420360.8755856007</v>
      </c>
      <c r="K58" s="78">
        <v>-12702199.2379856</v>
      </c>
    </row>
    <row r="59" spans="1:11" ht="15" thickTop="1" x14ac:dyDescent="0.35">
      <c r="A59" s="29">
        <f t="shared" si="0"/>
        <v>49</v>
      </c>
      <c r="B59" s="27"/>
      <c r="C59" s="27"/>
      <c r="D59" s="52"/>
      <c r="E59" s="52"/>
      <c r="F59" s="52"/>
      <c r="G59" s="76"/>
      <c r="H59" s="52"/>
      <c r="I59" s="52"/>
      <c r="J59" s="52"/>
      <c r="K59" s="52"/>
    </row>
    <row r="60" spans="1:11" x14ac:dyDescent="0.35">
      <c r="A60" s="29">
        <f t="shared" si="0"/>
        <v>50</v>
      </c>
      <c r="B60" s="27" t="s">
        <v>64</v>
      </c>
      <c r="C60" s="27"/>
      <c r="D60" s="52">
        <v>0</v>
      </c>
      <c r="E60" s="52">
        <v>0</v>
      </c>
      <c r="F60" s="52">
        <v>0</v>
      </c>
      <c r="G60" s="76">
        <v>207087159.31</v>
      </c>
      <c r="H60" s="52">
        <v>32685474.269999951</v>
      </c>
      <c r="I60" s="76">
        <v>239772633.57999995</v>
      </c>
      <c r="J60" s="52">
        <v>446418402.20912516</v>
      </c>
      <c r="K60" s="76">
        <v>686191035.78912508</v>
      </c>
    </row>
    <row r="61" spans="1:11" x14ac:dyDescent="0.35">
      <c r="A61" s="29">
        <f t="shared" si="0"/>
        <v>51</v>
      </c>
      <c r="B61" s="27" t="s">
        <v>65</v>
      </c>
      <c r="C61" s="27"/>
      <c r="D61" s="52">
        <v>0</v>
      </c>
      <c r="E61" s="52">
        <v>0</v>
      </c>
      <c r="F61" s="52">
        <v>0</v>
      </c>
      <c r="G61" s="76">
        <v>-967873.35000000009</v>
      </c>
      <c r="H61" s="76">
        <v>-2444298.31</v>
      </c>
      <c r="I61" s="76">
        <v>-3412171.66</v>
      </c>
      <c r="J61" s="76">
        <v>-10782520.06875</v>
      </c>
      <c r="K61" s="76">
        <v>-14194691.72875</v>
      </c>
    </row>
    <row r="62" spans="1:11" x14ac:dyDescent="0.35">
      <c r="A62" s="29">
        <f t="shared" si="0"/>
        <v>52</v>
      </c>
      <c r="B62" s="27" t="s">
        <v>66</v>
      </c>
      <c r="C62" s="27"/>
      <c r="D62" s="53">
        <v>0</v>
      </c>
      <c r="E62" s="53">
        <v>0</v>
      </c>
      <c r="F62" s="53">
        <v>0</v>
      </c>
      <c r="G62" s="77">
        <v>-579489.07863499981</v>
      </c>
      <c r="H62" s="77">
        <v>-4628478.5513650002</v>
      </c>
      <c r="I62" s="77">
        <v>-5207967.63</v>
      </c>
      <c r="J62" s="77">
        <v>-8007363.7802049993</v>
      </c>
      <c r="K62" s="77">
        <v>-13215331.410204999</v>
      </c>
    </row>
    <row r="63" spans="1:11" x14ac:dyDescent="0.35">
      <c r="A63" s="29">
        <f t="shared" si="0"/>
        <v>53</v>
      </c>
      <c r="B63" s="40" t="s">
        <v>48</v>
      </c>
      <c r="C63" s="27"/>
      <c r="D63" s="52">
        <v>0</v>
      </c>
      <c r="E63" s="52">
        <v>0</v>
      </c>
      <c r="F63" s="52">
        <v>0</v>
      </c>
      <c r="G63" s="76">
        <v>205539796.881365</v>
      </c>
      <c r="H63" s="76">
        <v>25612697.408634953</v>
      </c>
      <c r="I63" s="76">
        <v>231152494.28999996</v>
      </c>
      <c r="J63" s="76">
        <v>427628518.36017013</v>
      </c>
      <c r="K63" s="76">
        <v>658781012.65017009</v>
      </c>
    </row>
    <row r="64" spans="1:11" x14ac:dyDescent="0.35">
      <c r="A64" s="29">
        <f t="shared" si="0"/>
        <v>54</v>
      </c>
      <c r="B64" s="27"/>
      <c r="C64" s="27"/>
      <c r="D64" s="52"/>
      <c r="E64" s="52"/>
      <c r="F64" s="52"/>
      <c r="G64" s="76"/>
      <c r="H64" s="52"/>
      <c r="I64" s="52"/>
      <c r="J64" s="52"/>
      <c r="K64" s="52"/>
    </row>
    <row r="65" spans="1:11" ht="18.5" x14ac:dyDescent="0.45">
      <c r="A65" s="29">
        <f t="shared" si="0"/>
        <v>55</v>
      </c>
      <c r="B65" s="35" t="s">
        <v>68</v>
      </c>
      <c r="C65" s="27"/>
      <c r="D65" s="52">
        <v>0</v>
      </c>
      <c r="E65" s="52">
        <v>0</v>
      </c>
      <c r="F65" s="52">
        <v>0</v>
      </c>
      <c r="G65" s="76">
        <v>0</v>
      </c>
      <c r="H65" s="52">
        <v>0</v>
      </c>
      <c r="I65" s="52">
        <v>0</v>
      </c>
      <c r="J65" s="52">
        <v>0</v>
      </c>
      <c r="K65" s="52">
        <v>0</v>
      </c>
    </row>
    <row r="66" spans="1:11" x14ac:dyDescent="0.35">
      <c r="A66" s="29">
        <f t="shared" si="0"/>
        <v>56</v>
      </c>
      <c r="B66" s="27" t="s">
        <v>40</v>
      </c>
      <c r="C66" s="27"/>
      <c r="D66" s="52">
        <v>0</v>
      </c>
      <c r="E66" s="52">
        <v>0</v>
      </c>
      <c r="F66" s="52">
        <v>0</v>
      </c>
      <c r="G66" s="76">
        <v>1358425.19</v>
      </c>
      <c r="H66" s="76">
        <v>5846683.0600000005</v>
      </c>
      <c r="I66" s="76">
        <v>7205108.2500000009</v>
      </c>
      <c r="J66" s="52">
        <v>7696925.2200000035</v>
      </c>
      <c r="K66" s="76">
        <v>14902033.470000004</v>
      </c>
    </row>
    <row r="67" spans="1:11" x14ac:dyDescent="0.35">
      <c r="A67" s="29">
        <f t="shared" si="0"/>
        <v>57</v>
      </c>
      <c r="B67" s="27" t="s">
        <v>41</v>
      </c>
      <c r="C67" s="27"/>
      <c r="D67" s="52">
        <v>0</v>
      </c>
      <c r="E67" s="52">
        <v>0</v>
      </c>
      <c r="F67" s="52">
        <v>0</v>
      </c>
      <c r="G67" s="76">
        <v>119490.35021</v>
      </c>
      <c r="H67" s="76">
        <v>2245601.6213400001</v>
      </c>
      <c r="I67" s="76">
        <v>2365091.9715499999</v>
      </c>
      <c r="J67" s="52">
        <v>1896880.3430499993</v>
      </c>
      <c r="K67" s="76">
        <v>4261972.3145999992</v>
      </c>
    </row>
    <row r="68" spans="1:11" x14ac:dyDescent="0.35">
      <c r="A68" s="29">
        <f t="shared" si="0"/>
        <v>58</v>
      </c>
      <c r="B68" s="27" t="s">
        <v>42</v>
      </c>
      <c r="C68" s="27"/>
      <c r="D68" s="52">
        <v>0</v>
      </c>
      <c r="E68" s="52">
        <v>0</v>
      </c>
      <c r="F68" s="52">
        <v>0</v>
      </c>
      <c r="G68" s="76">
        <v>478439.25999999995</v>
      </c>
      <c r="H68" s="76">
        <v>3525598.18</v>
      </c>
      <c r="I68" s="76">
        <v>4004037.44</v>
      </c>
      <c r="J68" s="52">
        <v>11020720.199999999</v>
      </c>
      <c r="K68" s="76">
        <v>15024757.639999999</v>
      </c>
    </row>
    <row r="69" spans="1:11" x14ac:dyDescent="0.35">
      <c r="A69" s="29">
        <f t="shared" si="0"/>
        <v>59</v>
      </c>
      <c r="B69" s="27" t="s">
        <v>43</v>
      </c>
      <c r="C69" s="27"/>
      <c r="D69" s="53">
        <v>0</v>
      </c>
      <c r="E69" s="53">
        <v>0</v>
      </c>
      <c r="F69" s="53">
        <v>0</v>
      </c>
      <c r="G69" s="77">
        <v>1903746.0415050001</v>
      </c>
      <c r="H69" s="77">
        <v>8857462.1866499986</v>
      </c>
      <c r="I69" s="77">
        <v>10761208.228154998</v>
      </c>
      <c r="J69" s="53">
        <v>9312895.0822600015</v>
      </c>
      <c r="K69" s="77">
        <v>20074103.310415</v>
      </c>
    </row>
    <row r="70" spans="1:11" x14ac:dyDescent="0.35">
      <c r="A70" s="29">
        <f t="shared" si="0"/>
        <v>60</v>
      </c>
      <c r="B70" s="27" t="s">
        <v>44</v>
      </c>
      <c r="C70" s="27"/>
      <c r="D70" s="52">
        <v>0</v>
      </c>
      <c r="E70" s="52">
        <v>0</v>
      </c>
      <c r="F70" s="52">
        <v>0</v>
      </c>
      <c r="G70" s="76">
        <v>3860100.8417150001</v>
      </c>
      <c r="H70" s="76">
        <v>20475345.047990002</v>
      </c>
      <c r="I70" s="76">
        <v>24335445.889704999</v>
      </c>
      <c r="J70" s="52">
        <v>29927420.845310003</v>
      </c>
      <c r="K70" s="76">
        <v>54262866.735015005</v>
      </c>
    </row>
    <row r="71" spans="1:11" x14ac:dyDescent="0.35">
      <c r="A71" s="29">
        <f t="shared" si="0"/>
        <v>61</v>
      </c>
      <c r="B71" s="27"/>
      <c r="C71" s="27"/>
      <c r="D71" s="52"/>
      <c r="E71" s="52"/>
      <c r="F71" s="52"/>
      <c r="G71" s="76"/>
      <c r="H71" s="52"/>
      <c r="I71" s="52"/>
      <c r="J71" s="52"/>
      <c r="K71" s="52"/>
    </row>
    <row r="72" spans="1:11" x14ac:dyDescent="0.35">
      <c r="A72" s="29">
        <f t="shared" si="0"/>
        <v>62</v>
      </c>
      <c r="B72" s="27" t="s">
        <v>45</v>
      </c>
      <c r="C72" s="27"/>
      <c r="D72" s="52">
        <v>0</v>
      </c>
      <c r="E72" s="52">
        <v>0</v>
      </c>
      <c r="F72" s="52">
        <v>0</v>
      </c>
      <c r="G72" s="76">
        <v>3860100.8417150001</v>
      </c>
      <c r="H72" s="76">
        <v>20475345.047990002</v>
      </c>
      <c r="I72" s="76">
        <v>24335445.889704999</v>
      </c>
      <c r="J72" s="52">
        <v>29927420.845310003</v>
      </c>
      <c r="K72" s="76">
        <v>54262866.735015005</v>
      </c>
    </row>
    <row r="73" spans="1:11" x14ac:dyDescent="0.35">
      <c r="A73" s="29">
        <f t="shared" si="0"/>
        <v>63</v>
      </c>
      <c r="B73" s="27"/>
      <c r="C73" s="27"/>
      <c r="D73" s="52"/>
      <c r="E73" s="52"/>
      <c r="F73" s="52"/>
      <c r="G73" s="76"/>
      <c r="H73" s="52"/>
      <c r="I73" s="52"/>
      <c r="J73" s="52"/>
      <c r="K73" s="52"/>
    </row>
    <row r="74" spans="1:11" x14ac:dyDescent="0.35">
      <c r="A74" s="29">
        <f t="shared" si="0"/>
        <v>64</v>
      </c>
      <c r="B74" s="27" t="s">
        <v>46</v>
      </c>
      <c r="C74" s="39">
        <v>0.21</v>
      </c>
      <c r="D74" s="53">
        <v>0</v>
      </c>
      <c r="E74" s="53">
        <v>0</v>
      </c>
      <c r="F74" s="53">
        <v>0</v>
      </c>
      <c r="G74" s="77">
        <v>-810621.17676015</v>
      </c>
      <c r="H74" s="77">
        <v>-4299822.4600779004</v>
      </c>
      <c r="I74" s="77">
        <v>-5110443.6368380496</v>
      </c>
      <c r="J74" s="53">
        <v>-6284758.3775150999</v>
      </c>
      <c r="K74" s="77">
        <v>-11395202.014353151</v>
      </c>
    </row>
    <row r="75" spans="1:11" x14ac:dyDescent="0.35">
      <c r="A75" s="29">
        <f t="shared" si="0"/>
        <v>65</v>
      </c>
      <c r="B75" s="27"/>
      <c r="C75" s="27"/>
      <c r="D75" s="52"/>
      <c r="E75" s="52"/>
      <c r="F75" s="52"/>
      <c r="G75" s="76"/>
      <c r="H75" s="52"/>
      <c r="I75" s="52"/>
      <c r="J75" s="52"/>
      <c r="K75" s="52"/>
    </row>
    <row r="76" spans="1:11" ht="15" thickBot="1" x14ac:dyDescent="0.4">
      <c r="A76" s="29">
        <f t="shared" si="0"/>
        <v>66</v>
      </c>
      <c r="B76" s="40" t="s">
        <v>47</v>
      </c>
      <c r="C76" s="27"/>
      <c r="D76" s="54">
        <v>0</v>
      </c>
      <c r="E76" s="54">
        <v>0</v>
      </c>
      <c r="F76" s="54">
        <v>0</v>
      </c>
      <c r="G76" s="78">
        <v>-3049479.66495485</v>
      </c>
      <c r="H76" s="78">
        <v>-16175522.587912101</v>
      </c>
      <c r="I76" s="78">
        <v>-19225002.25286695</v>
      </c>
      <c r="J76" s="54">
        <v>-23642662.467794903</v>
      </c>
      <c r="K76" s="78">
        <v>-42867664.720661856</v>
      </c>
    </row>
    <row r="77" spans="1:11" ht="15" thickTop="1" x14ac:dyDescent="0.35">
      <c r="A77" s="29">
        <f t="shared" ref="A77:A99" si="1">A76+1</f>
        <v>67</v>
      </c>
      <c r="B77" s="27"/>
      <c r="C77" s="27"/>
      <c r="D77" s="52"/>
      <c r="E77" s="52"/>
      <c r="F77" s="52"/>
      <c r="G77" s="76"/>
      <c r="H77" s="52"/>
      <c r="I77" s="52"/>
      <c r="J77" s="52"/>
      <c r="K77" s="52"/>
    </row>
    <row r="78" spans="1:11" x14ac:dyDescent="0.35">
      <c r="A78" s="29">
        <f t="shared" si="1"/>
        <v>68</v>
      </c>
      <c r="B78" s="27" t="s">
        <v>64</v>
      </c>
      <c r="C78" s="27"/>
      <c r="D78" s="52">
        <v>0</v>
      </c>
      <c r="E78" s="52">
        <v>0</v>
      </c>
      <c r="F78" s="52">
        <v>0</v>
      </c>
      <c r="G78" s="76">
        <v>188356082.35912502</v>
      </c>
      <c r="H78" s="76">
        <v>55073378.431869924</v>
      </c>
      <c r="I78" s="76">
        <v>243429460.79099494</v>
      </c>
      <c r="J78" s="76">
        <v>295192541.90824014</v>
      </c>
      <c r="K78" s="76">
        <v>538622002.69923508</v>
      </c>
    </row>
    <row r="79" spans="1:11" x14ac:dyDescent="0.35">
      <c r="A79" s="29">
        <f t="shared" si="1"/>
        <v>69</v>
      </c>
      <c r="B79" s="27" t="s">
        <v>65</v>
      </c>
      <c r="C79" s="27"/>
      <c r="D79" s="52">
        <v>0</v>
      </c>
      <c r="E79" s="52">
        <v>0</v>
      </c>
      <c r="F79" s="52">
        <v>0</v>
      </c>
      <c r="G79" s="76">
        <v>-3853594.966155</v>
      </c>
      <c r="H79" s="76">
        <v>-10932388.650125001</v>
      </c>
      <c r="I79" s="76">
        <v>-14785983.616280001</v>
      </c>
      <c r="J79" s="76">
        <v>-39307473.099969998</v>
      </c>
      <c r="K79" s="76">
        <v>-54093456.716250002</v>
      </c>
    </row>
    <row r="80" spans="1:11" x14ac:dyDescent="0.35">
      <c r="A80" s="29">
        <f t="shared" si="1"/>
        <v>70</v>
      </c>
      <c r="B80" s="27" t="s">
        <v>66</v>
      </c>
      <c r="C80" s="27"/>
      <c r="D80" s="53">
        <v>0</v>
      </c>
      <c r="E80" s="53">
        <v>0</v>
      </c>
      <c r="F80" s="53">
        <v>0</v>
      </c>
      <c r="G80" s="77">
        <v>74417.809190000524</v>
      </c>
      <c r="H80" s="77">
        <v>-3171995.3375700004</v>
      </c>
      <c r="I80" s="77">
        <v>-3097577.52838</v>
      </c>
      <c r="J80" s="77">
        <v>-9121053.5884950012</v>
      </c>
      <c r="K80" s="77">
        <v>-12218631.116875</v>
      </c>
    </row>
    <row r="81" spans="1:11" x14ac:dyDescent="0.35">
      <c r="A81" s="29">
        <f t="shared" si="1"/>
        <v>71</v>
      </c>
      <c r="B81" s="40" t="s">
        <v>48</v>
      </c>
      <c r="C81" s="27"/>
      <c r="D81" s="52">
        <v>0</v>
      </c>
      <c r="E81" s="52">
        <v>0</v>
      </c>
      <c r="F81" s="52">
        <v>0</v>
      </c>
      <c r="G81" s="76">
        <v>184576905.20216003</v>
      </c>
      <c r="H81" s="76">
        <v>40968994.44417493</v>
      </c>
      <c r="I81" s="76">
        <v>225545899.64633495</v>
      </c>
      <c r="J81" s="76">
        <v>246764015.21977514</v>
      </c>
      <c r="K81" s="76">
        <v>472309914.86611009</v>
      </c>
    </row>
    <row r="82" spans="1:11" x14ac:dyDescent="0.35">
      <c r="A82" s="29">
        <f t="shared" si="1"/>
        <v>72</v>
      </c>
      <c r="B82" s="27"/>
      <c r="C82" s="27"/>
      <c r="D82" s="52"/>
      <c r="E82" s="52"/>
      <c r="F82" s="52"/>
      <c r="G82" s="76"/>
      <c r="H82" s="52"/>
      <c r="I82" s="52"/>
      <c r="J82" s="52"/>
      <c r="K82" s="52"/>
    </row>
    <row r="83" spans="1:11" ht="18.5" x14ac:dyDescent="0.45">
      <c r="A83" s="29">
        <f t="shared" si="1"/>
        <v>73</v>
      </c>
      <c r="B83" s="35" t="s">
        <v>69</v>
      </c>
      <c r="C83" s="27"/>
      <c r="D83" s="52"/>
      <c r="E83" s="52"/>
      <c r="F83" s="52"/>
      <c r="G83" s="76"/>
      <c r="H83" s="52"/>
      <c r="I83" s="52"/>
      <c r="J83" s="52"/>
      <c r="K83" s="52"/>
    </row>
    <row r="84" spans="1:11" x14ac:dyDescent="0.35">
      <c r="A84" s="29">
        <f t="shared" si="1"/>
        <v>74</v>
      </c>
      <c r="B84" s="27" t="s">
        <v>40</v>
      </c>
      <c r="C84" s="27"/>
      <c r="D84" s="52">
        <v>0</v>
      </c>
      <c r="E84" s="52">
        <v>0</v>
      </c>
      <c r="F84" s="52">
        <v>0</v>
      </c>
      <c r="G84" s="76">
        <v>0</v>
      </c>
      <c r="H84" s="76">
        <v>27568041.259999998</v>
      </c>
      <c r="I84" s="76">
        <v>27568041.259999998</v>
      </c>
      <c r="J84" s="76">
        <v>39851431.38000001</v>
      </c>
      <c r="K84" s="76">
        <v>67419472.640000015</v>
      </c>
    </row>
    <row r="85" spans="1:11" x14ac:dyDescent="0.35">
      <c r="A85" s="29">
        <f t="shared" si="1"/>
        <v>75</v>
      </c>
      <c r="B85" s="27" t="s">
        <v>41</v>
      </c>
      <c r="C85" s="27"/>
      <c r="D85" s="52">
        <v>0</v>
      </c>
      <c r="E85" s="52">
        <v>0</v>
      </c>
      <c r="F85" s="52">
        <v>0</v>
      </c>
      <c r="G85" s="76">
        <v>0</v>
      </c>
      <c r="H85" s="76">
        <v>3257654.8731650002</v>
      </c>
      <c r="I85" s="76">
        <v>3257654.8731650002</v>
      </c>
      <c r="J85" s="52">
        <v>2919465.8874149993</v>
      </c>
      <c r="K85" s="76">
        <v>6177120.7605799995</v>
      </c>
    </row>
    <row r="86" spans="1:11" x14ac:dyDescent="0.35">
      <c r="A86" s="29">
        <f t="shared" si="1"/>
        <v>76</v>
      </c>
      <c r="B86" s="27" t="s">
        <v>42</v>
      </c>
      <c r="C86" s="27"/>
      <c r="D86" s="52">
        <v>0</v>
      </c>
      <c r="E86" s="52">
        <v>0</v>
      </c>
      <c r="F86" s="52">
        <v>0</v>
      </c>
      <c r="G86" s="76">
        <v>0</v>
      </c>
      <c r="H86" s="76">
        <v>6979672.2699999996</v>
      </c>
      <c r="I86" s="76">
        <v>6979672.2699999996</v>
      </c>
      <c r="J86" s="52">
        <v>11877203.689999999</v>
      </c>
      <c r="K86" s="76">
        <v>18856875.960000001</v>
      </c>
    </row>
    <row r="87" spans="1:11" x14ac:dyDescent="0.35">
      <c r="A87" s="29">
        <f t="shared" si="1"/>
        <v>77</v>
      </c>
      <c r="B87" s="27" t="s">
        <v>43</v>
      </c>
      <c r="C87" s="27"/>
      <c r="D87" s="53">
        <v>0</v>
      </c>
      <c r="E87" s="53">
        <v>0</v>
      </c>
      <c r="F87" s="53">
        <v>0</v>
      </c>
      <c r="G87" s="77">
        <v>0</v>
      </c>
      <c r="H87" s="77">
        <v>11850076.695764998</v>
      </c>
      <c r="I87" s="77">
        <v>11850076.695764998</v>
      </c>
      <c r="J87" s="53">
        <v>16175570.75519</v>
      </c>
      <c r="K87" s="77">
        <v>28025647.450954996</v>
      </c>
    </row>
    <row r="88" spans="1:11" x14ac:dyDescent="0.35">
      <c r="A88" s="29">
        <f t="shared" si="1"/>
        <v>78</v>
      </c>
      <c r="B88" s="27" t="s">
        <v>44</v>
      </c>
      <c r="C88" s="27"/>
      <c r="D88" s="52">
        <v>0</v>
      </c>
      <c r="E88" s="52">
        <v>0</v>
      </c>
      <c r="F88" s="52">
        <v>0</v>
      </c>
      <c r="G88" s="76">
        <v>0</v>
      </c>
      <c r="H88" s="76">
        <v>49655445.098929994</v>
      </c>
      <c r="I88" s="76">
        <v>49655445.098929994</v>
      </c>
      <c r="J88" s="76">
        <v>70823671.712605</v>
      </c>
      <c r="K88" s="76">
        <v>120479116.81153503</v>
      </c>
    </row>
    <row r="89" spans="1:11" x14ac:dyDescent="0.35">
      <c r="A89" s="29">
        <f t="shared" si="1"/>
        <v>79</v>
      </c>
      <c r="B89" s="27"/>
      <c r="C89" s="27"/>
      <c r="D89" s="52"/>
      <c r="E89" s="52"/>
      <c r="F89" s="52"/>
      <c r="G89" s="76"/>
      <c r="H89" s="52"/>
      <c r="I89" s="52"/>
      <c r="J89" s="52"/>
      <c r="K89" s="52"/>
    </row>
    <row r="90" spans="1:11" x14ac:dyDescent="0.35">
      <c r="A90" s="29">
        <f t="shared" si="1"/>
        <v>80</v>
      </c>
      <c r="B90" s="27" t="s">
        <v>45</v>
      </c>
      <c r="C90" s="27"/>
      <c r="D90" s="52">
        <v>0</v>
      </c>
      <c r="E90" s="52">
        <v>0</v>
      </c>
      <c r="F90" s="52">
        <v>0</v>
      </c>
      <c r="G90" s="76">
        <v>0</v>
      </c>
      <c r="H90" s="76">
        <v>49655445.098929994</v>
      </c>
      <c r="I90" s="76">
        <v>49655445.098929994</v>
      </c>
      <c r="J90" s="76">
        <v>70823671.712605</v>
      </c>
      <c r="K90" s="76">
        <v>120479116.81153503</v>
      </c>
    </row>
    <row r="91" spans="1:11" x14ac:dyDescent="0.35">
      <c r="A91" s="29">
        <f t="shared" si="1"/>
        <v>81</v>
      </c>
      <c r="B91" s="27"/>
      <c r="C91" s="27"/>
      <c r="D91" s="52"/>
      <c r="E91" s="52"/>
      <c r="F91" s="52"/>
      <c r="G91" s="76"/>
      <c r="H91" s="52"/>
      <c r="I91" s="52"/>
      <c r="J91" s="52"/>
      <c r="K91" s="52"/>
    </row>
    <row r="92" spans="1:11" x14ac:dyDescent="0.35">
      <c r="A92" s="29">
        <f t="shared" si="1"/>
        <v>82</v>
      </c>
      <c r="B92" s="27" t="s">
        <v>46</v>
      </c>
      <c r="C92" s="39">
        <v>0.21</v>
      </c>
      <c r="D92" s="53">
        <v>0</v>
      </c>
      <c r="E92" s="53">
        <v>0</v>
      </c>
      <c r="F92" s="53">
        <v>0</v>
      </c>
      <c r="G92" s="77">
        <v>0</v>
      </c>
      <c r="H92" s="77">
        <v>-10427643.470775299</v>
      </c>
      <c r="I92" s="77">
        <v>-10427643.470775299</v>
      </c>
      <c r="J92" s="77">
        <v>-14872971.05964705</v>
      </c>
      <c r="K92" s="77">
        <v>-25300614.530422356</v>
      </c>
    </row>
    <row r="93" spans="1:11" x14ac:dyDescent="0.35">
      <c r="A93" s="29">
        <f t="shared" si="1"/>
        <v>83</v>
      </c>
      <c r="B93" s="27"/>
      <c r="C93" s="27"/>
      <c r="D93" s="52"/>
      <c r="E93" s="52"/>
      <c r="F93" s="52"/>
      <c r="G93" s="76"/>
      <c r="H93" s="52"/>
      <c r="I93" s="52"/>
      <c r="J93" s="52"/>
      <c r="K93" s="52"/>
    </row>
    <row r="94" spans="1:11" ht="15" thickBot="1" x14ac:dyDescent="0.4">
      <c r="A94" s="29">
        <f t="shared" si="1"/>
        <v>84</v>
      </c>
      <c r="B94" s="40" t="s">
        <v>47</v>
      </c>
      <c r="C94" s="27"/>
      <c r="D94" s="54">
        <v>0</v>
      </c>
      <c r="E94" s="54">
        <v>0</v>
      </c>
      <c r="F94" s="54">
        <v>0</v>
      </c>
      <c r="G94" s="78">
        <v>0</v>
      </c>
      <c r="H94" s="78">
        <v>-39227801.628154695</v>
      </c>
      <c r="I94" s="78">
        <v>-39227801.628154695</v>
      </c>
      <c r="J94" s="78">
        <v>-55950700.652957946</v>
      </c>
      <c r="K94" s="78">
        <v>-95178502.281112671</v>
      </c>
    </row>
    <row r="95" spans="1:11" ht="15" thickTop="1" x14ac:dyDescent="0.35">
      <c r="A95" s="29">
        <f t="shared" si="1"/>
        <v>85</v>
      </c>
      <c r="B95" s="27"/>
      <c r="C95" s="27"/>
      <c r="D95" s="52"/>
      <c r="E95" s="52"/>
      <c r="F95" s="52"/>
      <c r="G95" s="76"/>
      <c r="H95" s="52"/>
      <c r="I95" s="52"/>
      <c r="J95" s="52"/>
      <c r="K95" s="52"/>
    </row>
    <row r="96" spans="1:11" x14ac:dyDescent="0.35">
      <c r="A96" s="29">
        <f t="shared" si="1"/>
        <v>86</v>
      </c>
      <c r="B96" s="27" t="s">
        <v>64</v>
      </c>
      <c r="C96" s="27"/>
      <c r="D96" s="52">
        <v>0</v>
      </c>
      <c r="E96" s="52">
        <v>0</v>
      </c>
      <c r="F96" s="52">
        <v>0</v>
      </c>
      <c r="G96" s="76">
        <v>912291384.66969991</v>
      </c>
      <c r="H96" s="76">
        <v>312637386.72289014</v>
      </c>
      <c r="I96" s="76">
        <v>1224928771.39259</v>
      </c>
      <c r="J96" s="76">
        <v>1356956117.6301398</v>
      </c>
      <c r="K96" s="76">
        <v>2581884889.0227299</v>
      </c>
    </row>
    <row r="97" spans="1:11" x14ac:dyDescent="0.35">
      <c r="A97" s="29">
        <f t="shared" si="1"/>
        <v>87</v>
      </c>
      <c r="B97" s="27" t="s">
        <v>65</v>
      </c>
      <c r="C97" s="27"/>
      <c r="D97" s="52">
        <v>0</v>
      </c>
      <c r="E97" s="52">
        <v>0</v>
      </c>
      <c r="F97" s="52">
        <v>0</v>
      </c>
      <c r="G97" s="76">
        <v>-13873654.929824999</v>
      </c>
      <c r="H97" s="76">
        <v>-28828194.323585004</v>
      </c>
      <c r="I97" s="76">
        <v>-42701849.253409997</v>
      </c>
      <c r="J97" s="76">
        <v>-98973963.483479992</v>
      </c>
      <c r="K97" s="76">
        <v>-141675812.73689002</v>
      </c>
    </row>
    <row r="98" spans="1:11" x14ac:dyDescent="0.35">
      <c r="A98" s="29">
        <f t="shared" si="1"/>
        <v>88</v>
      </c>
      <c r="B98" s="27" t="s">
        <v>66</v>
      </c>
      <c r="C98" s="27"/>
      <c r="D98" s="53">
        <v>0</v>
      </c>
      <c r="E98" s="53">
        <v>0</v>
      </c>
      <c r="F98" s="53">
        <v>0</v>
      </c>
      <c r="G98" s="77">
        <v>3930657.1470400002</v>
      </c>
      <c r="H98" s="77">
        <v>-6061415.0762799978</v>
      </c>
      <c r="I98" s="77">
        <v>-2130757.9292399976</v>
      </c>
      <c r="J98" s="77">
        <v>-21155342.623010002</v>
      </c>
      <c r="K98" s="77">
        <v>-23286100.552250002</v>
      </c>
    </row>
    <row r="99" spans="1:11" x14ac:dyDescent="0.35">
      <c r="A99" s="29">
        <f t="shared" si="1"/>
        <v>89</v>
      </c>
      <c r="B99" s="40" t="s">
        <v>48</v>
      </c>
      <c r="C99" s="27"/>
      <c r="D99" s="52">
        <v>0</v>
      </c>
      <c r="E99" s="52">
        <v>0</v>
      </c>
      <c r="F99" s="52">
        <v>0</v>
      </c>
      <c r="G99" s="76">
        <v>902348386.88691497</v>
      </c>
      <c r="H99" s="76">
        <v>277747777.32302511</v>
      </c>
      <c r="I99" s="76">
        <v>1180096164.20994</v>
      </c>
      <c r="J99" s="76">
        <v>1236826811.5236499</v>
      </c>
      <c r="K99" s="76">
        <v>2416922975.7335901</v>
      </c>
    </row>
    <row r="100" spans="1:11" x14ac:dyDescent="0.35">
      <c r="A100" s="75" t="s">
        <v>96</v>
      </c>
    </row>
  </sheetData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13" workbookViewId="0">
      <selection activeCell="G10" sqref="G10"/>
    </sheetView>
  </sheetViews>
  <sheetFormatPr defaultColWidth="8.81640625" defaultRowHeight="14.5" x14ac:dyDescent="0.35"/>
  <cols>
    <col min="1" max="1" width="4.7265625" style="12" bestFit="1" customWidth="1"/>
    <col min="2" max="2" width="55.54296875" style="12" bestFit="1" customWidth="1"/>
    <col min="3" max="3" width="4.7265625" style="12" customWidth="1"/>
    <col min="4" max="4" width="16.7265625" style="12" bestFit="1" customWidth="1"/>
    <col min="5" max="11" width="17.453125" style="12" customWidth="1"/>
    <col min="12" max="12" width="20.453125" style="12" bestFit="1" customWidth="1"/>
    <col min="13" max="14" width="17.453125" customWidth="1"/>
    <col min="15" max="31" width="17.453125" style="12" customWidth="1"/>
    <col min="32" max="16384" width="8.81640625" style="12"/>
  </cols>
  <sheetData>
    <row r="1" spans="1:12" x14ac:dyDescent="0.35">
      <c r="A1" s="19" t="s">
        <v>0</v>
      </c>
      <c r="B1" s="19"/>
      <c r="L1" s="68" t="s">
        <v>85</v>
      </c>
    </row>
    <row r="2" spans="1:12" ht="15" thickBot="1" x14ac:dyDescent="0.4">
      <c r="A2" s="19" t="s">
        <v>84</v>
      </c>
      <c r="B2" s="19"/>
      <c r="L2" s="26" t="s">
        <v>88</v>
      </c>
    </row>
    <row r="3" spans="1:12" x14ac:dyDescent="0.35">
      <c r="A3" s="19" t="s">
        <v>1</v>
      </c>
      <c r="B3" s="19"/>
    </row>
    <row r="4" spans="1:12" x14ac:dyDescent="0.35">
      <c r="A4" s="19"/>
    </row>
    <row r="5" spans="1:12" x14ac:dyDescent="0.35">
      <c r="A5" s="19" t="s">
        <v>24</v>
      </c>
      <c r="E5" s="13"/>
      <c r="F5" s="13"/>
      <c r="G5" s="13"/>
      <c r="H5" s="13"/>
      <c r="I5" s="13"/>
      <c r="J5" s="13"/>
      <c r="K5" s="13"/>
      <c r="L5" s="13"/>
    </row>
    <row r="6" spans="1:12" x14ac:dyDescent="0.35">
      <c r="A6" s="19"/>
      <c r="E6" s="14" t="s">
        <v>26</v>
      </c>
      <c r="F6" s="14"/>
      <c r="G6" s="14" t="s">
        <v>26</v>
      </c>
      <c r="H6" s="14"/>
      <c r="I6" s="14" t="s">
        <v>25</v>
      </c>
      <c r="J6" s="14"/>
      <c r="K6" s="14" t="s">
        <v>25</v>
      </c>
      <c r="L6" s="14"/>
    </row>
    <row r="7" spans="1:12" x14ac:dyDescent="0.35">
      <c r="D7" s="27"/>
      <c r="E7" s="67" t="s">
        <v>76</v>
      </c>
      <c r="F7" s="55">
        <v>45261</v>
      </c>
      <c r="G7" s="29">
        <v>2024</v>
      </c>
      <c r="H7" s="29" t="s">
        <v>27</v>
      </c>
      <c r="I7" s="29">
        <v>2025</v>
      </c>
      <c r="J7" s="29" t="s">
        <v>27</v>
      </c>
      <c r="K7" s="29">
        <v>2026</v>
      </c>
      <c r="L7" s="29" t="s">
        <v>27</v>
      </c>
    </row>
    <row r="8" spans="1:12" x14ac:dyDescent="0.35">
      <c r="C8" s="15"/>
      <c r="D8" s="31"/>
      <c r="E8" s="29" t="s">
        <v>57</v>
      </c>
      <c r="F8" s="29" t="s">
        <v>27</v>
      </c>
      <c r="G8" s="29" t="s">
        <v>29</v>
      </c>
      <c r="H8" s="29" t="s">
        <v>30</v>
      </c>
      <c r="I8" s="29" t="s">
        <v>31</v>
      </c>
      <c r="J8" s="29" t="s">
        <v>30</v>
      </c>
      <c r="K8" s="29" t="s">
        <v>32</v>
      </c>
      <c r="L8" s="29" t="s">
        <v>30</v>
      </c>
    </row>
    <row r="9" spans="1:12" x14ac:dyDescent="0.35">
      <c r="A9" s="13" t="s">
        <v>2</v>
      </c>
      <c r="B9" s="16"/>
      <c r="C9" s="17"/>
      <c r="D9" s="33"/>
      <c r="E9" s="29" t="s">
        <v>28</v>
      </c>
      <c r="F9" s="29" t="s">
        <v>33</v>
      </c>
      <c r="G9" s="29" t="s">
        <v>28</v>
      </c>
      <c r="H9" s="29" t="s">
        <v>35</v>
      </c>
      <c r="I9" s="29" t="s">
        <v>34</v>
      </c>
      <c r="J9" s="29" t="s">
        <v>36</v>
      </c>
      <c r="K9" s="29" t="s">
        <v>34</v>
      </c>
      <c r="L9" s="29" t="s">
        <v>36</v>
      </c>
    </row>
    <row r="10" spans="1:12" x14ac:dyDescent="0.35">
      <c r="A10" s="18" t="s">
        <v>56</v>
      </c>
      <c r="B10" s="18" t="s">
        <v>37</v>
      </c>
      <c r="C10" s="18"/>
      <c r="D10" s="34"/>
      <c r="E10" s="34" t="s">
        <v>38</v>
      </c>
      <c r="F10" s="34" t="s">
        <v>39</v>
      </c>
      <c r="G10" s="34" t="s">
        <v>38</v>
      </c>
      <c r="H10" s="34" t="s">
        <v>31</v>
      </c>
      <c r="I10" s="34" t="s">
        <v>38</v>
      </c>
      <c r="J10" s="34" t="s">
        <v>31</v>
      </c>
      <c r="K10" s="34" t="s">
        <v>38</v>
      </c>
      <c r="L10" s="34" t="s">
        <v>32</v>
      </c>
    </row>
    <row r="11" spans="1:12" x14ac:dyDescent="0.35">
      <c r="A11" s="13">
        <v>1</v>
      </c>
      <c r="B11" s="19"/>
      <c r="C11" s="17"/>
      <c r="D11" s="17"/>
      <c r="E11" s="17"/>
      <c r="F11" s="17"/>
    </row>
    <row r="12" spans="1:12" x14ac:dyDescent="0.35">
      <c r="A12" s="13">
        <v>2</v>
      </c>
      <c r="B12" s="27" t="s">
        <v>40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-724834.00000000012</v>
      </c>
      <c r="J12" s="37">
        <v>-724834.00000000012</v>
      </c>
      <c r="K12" s="37">
        <v>-1738872.7200000016</v>
      </c>
      <c r="L12" s="37">
        <v>-2463706.7200000016</v>
      </c>
    </row>
    <row r="13" spans="1:12" x14ac:dyDescent="0.35">
      <c r="A13" s="13">
        <v>3</v>
      </c>
      <c r="B13" s="27" t="s">
        <v>41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</row>
    <row r="14" spans="1:12" x14ac:dyDescent="0.35">
      <c r="A14" s="13">
        <v>4</v>
      </c>
      <c r="B14" s="27" t="s">
        <v>42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</row>
    <row r="15" spans="1:12" x14ac:dyDescent="0.35">
      <c r="A15" s="13">
        <v>5</v>
      </c>
      <c r="B15" s="27" t="s">
        <v>43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</row>
    <row r="16" spans="1:12" x14ac:dyDescent="0.35">
      <c r="A16" s="13">
        <v>6</v>
      </c>
      <c r="B16" t="s">
        <v>49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-724834.00000000012</v>
      </c>
      <c r="J16" s="58">
        <v>-724834.00000000012</v>
      </c>
      <c r="K16" s="58">
        <v>-1738872.7200000016</v>
      </c>
      <c r="L16" s="58">
        <v>-2463706.7200000016</v>
      </c>
    </row>
    <row r="17" spans="1:15" x14ac:dyDescent="0.35">
      <c r="A17" s="13">
        <v>7</v>
      </c>
      <c r="B17" t="s">
        <v>50</v>
      </c>
      <c r="D17" s="58">
        <v>0</v>
      </c>
      <c r="E17" s="59">
        <v>0</v>
      </c>
      <c r="F17" s="58">
        <v>0</v>
      </c>
      <c r="G17" s="37">
        <v>0</v>
      </c>
      <c r="H17" s="58">
        <v>0</v>
      </c>
      <c r="I17" s="37">
        <v>0</v>
      </c>
      <c r="J17" s="58">
        <v>0</v>
      </c>
      <c r="K17" s="37">
        <v>0</v>
      </c>
      <c r="L17" s="58">
        <v>0</v>
      </c>
    </row>
    <row r="18" spans="1:15" x14ac:dyDescent="0.35">
      <c r="A18" s="13">
        <v>8</v>
      </c>
      <c r="B18" t="s">
        <v>51</v>
      </c>
      <c r="D18" s="58">
        <v>0</v>
      </c>
      <c r="E18" s="59">
        <v>0</v>
      </c>
      <c r="F18" s="58">
        <v>0</v>
      </c>
      <c r="G18" s="37">
        <v>0</v>
      </c>
      <c r="H18" s="58">
        <v>0</v>
      </c>
      <c r="I18" s="37">
        <v>0</v>
      </c>
      <c r="J18" s="58">
        <v>0</v>
      </c>
      <c r="K18" s="37">
        <v>0</v>
      </c>
      <c r="L18" s="58">
        <v>0</v>
      </c>
    </row>
    <row r="19" spans="1:15" x14ac:dyDescent="0.35">
      <c r="A19" s="13">
        <v>9</v>
      </c>
      <c r="B19" t="s">
        <v>52</v>
      </c>
      <c r="D19" s="38">
        <v>0</v>
      </c>
      <c r="E19" s="60">
        <v>0</v>
      </c>
      <c r="F19" s="38">
        <v>0</v>
      </c>
      <c r="G19" s="60">
        <v>0</v>
      </c>
      <c r="H19" s="38">
        <v>0</v>
      </c>
      <c r="I19" s="60">
        <v>0</v>
      </c>
      <c r="J19" s="38">
        <v>0</v>
      </c>
      <c r="K19" s="60">
        <v>0</v>
      </c>
      <c r="L19" s="38">
        <v>0</v>
      </c>
    </row>
    <row r="20" spans="1:15" x14ac:dyDescent="0.35">
      <c r="A20" s="13">
        <v>10</v>
      </c>
      <c r="B20" t="s">
        <v>53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-724834.00000000012</v>
      </c>
      <c r="J20" s="37">
        <v>-724834.00000000012</v>
      </c>
      <c r="K20" s="37">
        <v>-1738872.7200000016</v>
      </c>
      <c r="L20" s="37">
        <v>-2463706.7200000016</v>
      </c>
    </row>
    <row r="21" spans="1:15" x14ac:dyDescent="0.35">
      <c r="A21" s="13">
        <v>11</v>
      </c>
      <c r="B21" s="27"/>
      <c r="D21" s="37"/>
      <c r="E21" s="37"/>
      <c r="F21" s="37"/>
      <c r="G21" s="37"/>
      <c r="H21" s="37"/>
      <c r="I21" s="37"/>
      <c r="J21" s="37"/>
      <c r="K21" s="37"/>
      <c r="L21" s="37"/>
    </row>
    <row r="22" spans="1:15" x14ac:dyDescent="0.35">
      <c r="A22" s="13">
        <v>12</v>
      </c>
      <c r="B22" s="27" t="s">
        <v>45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-724834.00000000012</v>
      </c>
      <c r="J22" s="37">
        <v>-724834.00000000012</v>
      </c>
      <c r="K22" s="37">
        <v>-1738872.7200000016</v>
      </c>
      <c r="L22" s="37">
        <v>-2463706.7200000016</v>
      </c>
    </row>
    <row r="23" spans="1:15" x14ac:dyDescent="0.35">
      <c r="A23" s="13">
        <v>13</v>
      </c>
      <c r="B23" s="27"/>
      <c r="D23" s="37"/>
      <c r="E23" s="37"/>
      <c r="F23" s="37"/>
      <c r="G23" s="37"/>
      <c r="H23" s="37"/>
      <c r="I23" s="37"/>
      <c r="J23" s="37"/>
      <c r="K23" s="37"/>
      <c r="L23" s="37"/>
    </row>
    <row r="24" spans="1:15" x14ac:dyDescent="0.35">
      <c r="A24" s="13">
        <v>14</v>
      </c>
      <c r="B24" s="27" t="s">
        <v>46</v>
      </c>
      <c r="C24" s="22">
        <v>0.21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152215.14000000001</v>
      </c>
      <c r="J24" s="61">
        <v>152215.14000000001</v>
      </c>
      <c r="K24" s="61">
        <v>365163.27120000031</v>
      </c>
      <c r="L24" s="61">
        <v>517378.41120000032</v>
      </c>
    </row>
    <row r="25" spans="1:15" x14ac:dyDescent="0.35">
      <c r="A25" s="13">
        <v>15</v>
      </c>
      <c r="B25" s="27" t="s">
        <v>74</v>
      </c>
      <c r="C25" s="22"/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-40693.036596844904</v>
      </c>
      <c r="J25" s="62">
        <v>-40693.036596844904</v>
      </c>
      <c r="K25" s="59">
        <v>70567.172671896406</v>
      </c>
      <c r="L25" s="62">
        <v>29874.136075051501</v>
      </c>
    </row>
    <row r="26" spans="1:15" x14ac:dyDescent="0.35">
      <c r="A26" s="13">
        <v>16</v>
      </c>
      <c r="B26" s="27" t="s">
        <v>58</v>
      </c>
      <c r="C26" s="22"/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111522.10340315511</v>
      </c>
      <c r="J26" s="63">
        <v>111522.10340315511</v>
      </c>
      <c r="K26" s="63">
        <v>435730.44387189671</v>
      </c>
      <c r="L26" s="63">
        <v>547252.54727505182</v>
      </c>
    </row>
    <row r="27" spans="1:15" x14ac:dyDescent="0.35">
      <c r="A27" s="13">
        <v>17</v>
      </c>
      <c r="B27" s="27"/>
      <c r="C27" s="22"/>
      <c r="D27" s="59"/>
      <c r="E27" s="59"/>
      <c r="F27" s="59"/>
      <c r="G27" s="59"/>
      <c r="H27" s="59"/>
      <c r="I27" s="59"/>
      <c r="J27" s="59"/>
      <c r="K27" s="59"/>
      <c r="L27" s="59"/>
    </row>
    <row r="28" spans="1:15" ht="15" thickBot="1" x14ac:dyDescent="0.4">
      <c r="A28" s="13">
        <v>18</v>
      </c>
      <c r="B28" s="27" t="s">
        <v>47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613311.89659684501</v>
      </c>
      <c r="J28" s="41">
        <v>613311.89659684501</v>
      </c>
      <c r="K28" s="41">
        <v>1303142.2761281049</v>
      </c>
      <c r="L28" s="41">
        <v>1916454.1727249497</v>
      </c>
    </row>
    <row r="29" spans="1:15" ht="15" thickTop="1" x14ac:dyDescent="0.35">
      <c r="A29" s="13">
        <v>19</v>
      </c>
      <c r="B29" s="27"/>
      <c r="D29" s="59"/>
      <c r="E29" s="59"/>
      <c r="F29" s="59"/>
      <c r="G29" s="59"/>
      <c r="H29" s="59"/>
      <c r="I29" s="59"/>
      <c r="J29" s="59"/>
      <c r="K29" s="59"/>
      <c r="L29" s="59"/>
    </row>
    <row r="30" spans="1:15" x14ac:dyDescent="0.35">
      <c r="A30" s="13">
        <v>20</v>
      </c>
      <c r="B30" t="s">
        <v>54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</row>
    <row r="31" spans="1:15" x14ac:dyDescent="0.35">
      <c r="A31" s="13">
        <v>21</v>
      </c>
      <c r="B31" t="s">
        <v>75</v>
      </c>
      <c r="D31" s="59">
        <v>0</v>
      </c>
      <c r="E31" s="59">
        <v>0</v>
      </c>
      <c r="F31" s="59">
        <v>0</v>
      </c>
      <c r="G31" s="59">
        <v>0</v>
      </c>
      <c r="H31" s="59">
        <v>0</v>
      </c>
      <c r="I31" s="59">
        <v>241061.32000000004</v>
      </c>
      <c r="J31" s="59">
        <v>241061.32000000004</v>
      </c>
      <c r="K31" s="59">
        <v>1594270.3699999996</v>
      </c>
      <c r="L31" s="59">
        <v>1835331.6899999997</v>
      </c>
    </row>
    <row r="32" spans="1:15" x14ac:dyDescent="0.35">
      <c r="A32" s="13">
        <v>22</v>
      </c>
      <c r="B32" t="s">
        <v>66</v>
      </c>
      <c r="D32" s="60">
        <v>0</v>
      </c>
      <c r="E32" s="60">
        <v>0</v>
      </c>
      <c r="F32" s="60">
        <v>0</v>
      </c>
      <c r="G32" s="64">
        <v>0</v>
      </c>
      <c r="H32" s="60">
        <v>0</v>
      </c>
      <c r="I32" s="60">
        <v>2251455.3082334995</v>
      </c>
      <c r="J32" s="64">
        <v>2251455.3082334995</v>
      </c>
      <c r="K32" s="60">
        <v>443457.98671758175</v>
      </c>
      <c r="L32" s="64">
        <v>2694913.2949510813</v>
      </c>
      <c r="O32" s="23"/>
    </row>
    <row r="33" spans="1:13" x14ac:dyDescent="0.35">
      <c r="A33" s="13">
        <v>23</v>
      </c>
      <c r="B33" t="s">
        <v>55</v>
      </c>
      <c r="D33" s="59">
        <v>0</v>
      </c>
      <c r="E33" s="59">
        <v>0</v>
      </c>
      <c r="F33" s="59">
        <v>0</v>
      </c>
      <c r="G33" s="59">
        <v>0</v>
      </c>
      <c r="H33" s="59">
        <v>0</v>
      </c>
      <c r="I33" s="59">
        <v>2492516.6282334994</v>
      </c>
      <c r="J33" s="59">
        <v>2492516.6282334994</v>
      </c>
      <c r="K33" s="59">
        <v>2037728.3567175814</v>
      </c>
      <c r="L33" s="59">
        <v>4530244.9849510808</v>
      </c>
    </row>
    <row r="34" spans="1:13" x14ac:dyDescent="0.35">
      <c r="A34" s="13">
        <v>24</v>
      </c>
      <c r="B34" s="21"/>
      <c r="D34" s="2"/>
      <c r="E34" s="1"/>
      <c r="F34" s="1"/>
      <c r="G34" s="1"/>
      <c r="H34" s="1"/>
      <c r="I34" s="1"/>
      <c r="J34" s="1"/>
      <c r="K34" s="1"/>
      <c r="L34" s="1"/>
      <c r="M34" s="65"/>
    </row>
    <row r="35" spans="1:13" x14ac:dyDescent="0.35">
      <c r="A35" s="13">
        <v>25</v>
      </c>
      <c r="B35" s="21"/>
      <c r="D35" s="2"/>
      <c r="E35" s="1"/>
      <c r="F35" s="1"/>
      <c r="G35" s="1"/>
      <c r="H35" s="1"/>
      <c r="I35" s="1"/>
      <c r="J35" s="1"/>
      <c r="K35" s="1"/>
      <c r="L35" s="1"/>
      <c r="M35" s="65"/>
    </row>
    <row r="36" spans="1:13" x14ac:dyDescent="0.35">
      <c r="A36" s="13">
        <v>26</v>
      </c>
      <c r="D36" s="2"/>
      <c r="E36" s="66"/>
      <c r="F36" s="66"/>
      <c r="G36" s="66"/>
      <c r="H36" s="66"/>
      <c r="I36" s="66"/>
      <c r="J36" s="66"/>
      <c r="K36" s="66"/>
      <c r="L36" s="66"/>
      <c r="M36" s="65"/>
    </row>
    <row r="37" spans="1:13" x14ac:dyDescent="0.35">
      <c r="A37" s="13">
        <v>27</v>
      </c>
      <c r="E37" s="20"/>
      <c r="F37" s="20"/>
      <c r="G37" s="20"/>
      <c r="H37" s="20"/>
      <c r="I37" s="20"/>
      <c r="J37" s="20"/>
      <c r="K37" s="20"/>
      <c r="L37" s="20"/>
    </row>
    <row r="38" spans="1:13" x14ac:dyDescent="0.35">
      <c r="A38" s="13">
        <v>28</v>
      </c>
      <c r="B38" s="21" t="s">
        <v>59</v>
      </c>
      <c r="C38" s="24" t="s">
        <v>60</v>
      </c>
      <c r="D38" s="24"/>
      <c r="E38" s="25">
        <v>0.34549999999999997</v>
      </c>
      <c r="F38" s="25"/>
    </row>
    <row r="39" spans="1:13" x14ac:dyDescent="0.35">
      <c r="A39" s="13">
        <v>29</v>
      </c>
      <c r="C39" s="24" t="s">
        <v>61</v>
      </c>
      <c r="D39" s="24"/>
      <c r="E39" s="25">
        <v>0.65449999999999997</v>
      </c>
      <c r="F39" s="25"/>
      <c r="H39" s="20"/>
    </row>
    <row r="40" spans="1:13" x14ac:dyDescent="0.35">
      <c r="E40" s="20"/>
      <c r="F40" s="20"/>
      <c r="G40" s="20"/>
      <c r="H40" s="20"/>
      <c r="I40" s="20"/>
      <c r="J40" s="20"/>
      <c r="K40" s="20"/>
      <c r="L40" s="20"/>
    </row>
    <row r="41" spans="1:13" x14ac:dyDescent="0.35">
      <c r="D41" s="11"/>
      <c r="E41" s="11"/>
      <c r="F41" s="11"/>
      <c r="G41" s="11"/>
      <c r="H41" s="11"/>
      <c r="I41" s="11"/>
      <c r="J41" s="11"/>
      <c r="K41" s="11"/>
      <c r="L41" s="11"/>
    </row>
    <row r="43" spans="1:13" x14ac:dyDescent="0.35">
      <c r="E43" s="20"/>
      <c r="F43" s="20"/>
      <c r="G43" s="20"/>
      <c r="H43" s="20"/>
      <c r="I43" s="20"/>
      <c r="J43" s="20"/>
      <c r="K43" s="20"/>
      <c r="L43" s="20"/>
    </row>
    <row r="45" spans="1:13" x14ac:dyDescent="0.35">
      <c r="I45" s="20"/>
      <c r="K45" s="20"/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2024-09-18T07:00:00+00:00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73799A1-117F-4DB0-B57B-517BB67C3F03}"/>
</file>

<file path=customXml/itemProps2.xml><?xml version="1.0" encoding="utf-8"?>
<ds:datastoreItem xmlns:ds="http://schemas.openxmlformats.org/officeDocument/2006/customXml" ds:itemID="{8EE19E06-80C3-4548-B122-5ED7F9EBD816}"/>
</file>

<file path=customXml/itemProps3.xml><?xml version="1.0" encoding="utf-8"?>
<ds:datastoreItem xmlns:ds="http://schemas.openxmlformats.org/officeDocument/2006/customXml" ds:itemID="{D5F7D6F0-4529-4224-9AF4-7C02442AEB87}"/>
</file>

<file path=customXml/itemProps4.xml><?xml version="1.0" encoding="utf-8"?>
<ds:datastoreItem xmlns:ds="http://schemas.openxmlformats.org/officeDocument/2006/customXml" ds:itemID="{3195309D-3E56-491F-B961-8148B745EE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SEF-41 Summary</vt:lpstr>
      <vt:lpstr>SEF-41 Prov Proforma</vt:lpstr>
      <vt:lpstr>SEF-41 Retirements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DiMasso, James</dc:creator>
  <cp:lastModifiedBy>Pham, Linh</cp:lastModifiedBy>
  <cp:lastPrinted>2022-08-19T22:05:26Z</cp:lastPrinted>
  <dcterms:created xsi:type="dcterms:W3CDTF">2022-01-18T23:29:11Z</dcterms:created>
  <dcterms:modified xsi:type="dcterms:W3CDTF">2024-09-13T18:36:10Z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